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yan\OneDrive\Documents\DA GW\Unit 01 Excel Crash Course\Module 01 Excel Crash Course\Excel Challenge\"/>
    </mc:Choice>
  </mc:AlternateContent>
  <xr:revisionPtr revIDLastSave="0" documentId="13_ncr:1_{0B923537-2A47-4926-9483-9140EF7C3F7B}" xr6:coauthVersionLast="45" xr6:coauthVersionMax="45" xr10:uidLastSave="{00000000-0000-0000-0000-000000000000}"/>
  <bookViews>
    <workbookView xWindow="-120" yWindow="-120" windowWidth="29040" windowHeight="15840" firstSheet="2" activeTab="6" xr2:uid="{00000000-000D-0000-FFFF-FFFF00000000}"/>
  </bookViews>
  <sheets>
    <sheet name="Category Statistics" sheetId="2" r:id="rId1"/>
    <sheet name="Subcategory Statistics" sheetId="3" r:id="rId2"/>
    <sheet name="Outcome by Launch Date" sheetId="9" r:id="rId3"/>
    <sheet name="Edinburgh Research" sheetId="10" r:id="rId4"/>
    <sheet name="Theater Outcome by Launch Date" sheetId="13" r:id="rId5"/>
    <sheet name="Outcomes Based on Goals" sheetId="14" r:id="rId6"/>
    <sheet name="Kickstarter" sheetId="1" r:id="rId7"/>
  </sheets>
  <calcPr calcId="191029"/>
  <pivotCaches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4" l="1"/>
  <c r="D12" i="14"/>
  <c r="D13" i="14"/>
  <c r="D11" i="14"/>
  <c r="D10" i="14"/>
  <c r="D9" i="14"/>
  <c r="D8" i="14"/>
  <c r="D7" i="14"/>
  <c r="D6" i="14"/>
  <c r="D5" i="14"/>
  <c r="H5" i="14" s="1"/>
  <c r="D4" i="14"/>
  <c r="D3" i="14"/>
  <c r="D2" i="14"/>
  <c r="C13" i="14"/>
  <c r="C12" i="14"/>
  <c r="C9" i="14"/>
  <c r="C10" i="14"/>
  <c r="C8" i="14"/>
  <c r="C7" i="14"/>
  <c r="C6" i="14"/>
  <c r="C5" i="14"/>
  <c r="C4" i="14"/>
  <c r="C3" i="14"/>
  <c r="C2" i="14"/>
  <c r="B3" i="14"/>
  <c r="B4" i="14"/>
  <c r="B5" i="14"/>
  <c r="E5" i="14" s="1"/>
  <c r="F5" i="14" s="1"/>
  <c r="B6" i="14"/>
  <c r="B7" i="14"/>
  <c r="B8" i="14"/>
  <c r="B9" i="14"/>
  <c r="B10" i="14"/>
  <c r="B11" i="14"/>
  <c r="B12" i="14"/>
  <c r="E12" i="14" s="1"/>
  <c r="G12" i="14" s="1"/>
  <c r="B13" i="14"/>
  <c r="E13" i="14" s="1"/>
  <c r="G13" i="14" s="1"/>
  <c r="B2" i="14"/>
  <c r="E2" i="14" s="1"/>
  <c r="F2" i="14" s="1"/>
  <c r="E11" i="14" l="1"/>
  <c r="G11" i="14" s="1"/>
  <c r="E3" i="14"/>
  <c r="G3" i="14" s="1"/>
  <c r="F13" i="14"/>
  <c r="F12" i="14"/>
  <c r="F11" i="14"/>
  <c r="E4" i="14"/>
  <c r="F4" i="14" s="1"/>
  <c r="G5" i="14"/>
  <c r="H2" i="14"/>
  <c r="H13" i="14"/>
  <c r="F3" i="14"/>
  <c r="H12" i="14"/>
  <c r="G2" i="14"/>
  <c r="H11" i="14"/>
  <c r="E10" i="14"/>
  <c r="E9" i="14"/>
  <c r="E8" i="14"/>
  <c r="E7" i="14"/>
  <c r="E6" i="14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G4" i="14" l="1"/>
  <c r="H4" i="14"/>
  <c r="H3" i="14"/>
  <c r="H8" i="14"/>
  <c r="F8" i="14"/>
  <c r="G8" i="14"/>
  <c r="G10" i="14"/>
  <c r="F10" i="14"/>
  <c r="H10" i="14"/>
  <c r="H7" i="14"/>
  <c r="F7" i="14"/>
  <c r="G7" i="14"/>
  <c r="F9" i="14"/>
  <c r="H9" i="14"/>
  <c r="G9" i="14"/>
  <c r="G6" i="14"/>
  <c r="F6" i="14"/>
  <c r="H6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M2" i="1"/>
  <c r="U2" i="1" s="1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M3244" i="1"/>
  <c r="U3244" i="1" s="1"/>
  <c r="M3245" i="1"/>
  <c r="U3245" i="1" s="1"/>
  <c r="M3246" i="1"/>
  <c r="U3246" i="1" s="1"/>
  <c r="M3247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3259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3275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3302" i="1"/>
  <c r="U3302" i="1" s="1"/>
  <c r="M3303" i="1"/>
  <c r="U3303" i="1" s="1"/>
  <c r="M3304" i="1"/>
  <c r="U3304" i="1" s="1"/>
  <c r="M3305" i="1"/>
  <c r="U3305" i="1" s="1"/>
  <c r="M3306" i="1"/>
  <c r="U3306" i="1" s="1"/>
  <c r="M3307" i="1"/>
  <c r="U3307" i="1" s="1"/>
  <c r="M3308" i="1"/>
  <c r="U3308" i="1" s="1"/>
  <c r="M3309" i="1"/>
  <c r="U3309" i="1" s="1"/>
  <c r="M3310" i="1"/>
  <c r="U3310" i="1" s="1"/>
  <c r="M3311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3323" i="1"/>
  <c r="U3323" i="1" s="1"/>
  <c r="M3324" i="1"/>
  <c r="U3324" i="1" s="1"/>
  <c r="M3325" i="1"/>
  <c r="U3325" i="1" s="1"/>
  <c r="M3326" i="1"/>
  <c r="U3326" i="1" s="1"/>
  <c r="M3327" i="1"/>
  <c r="U3327" i="1" s="1"/>
  <c r="M3328" i="1"/>
  <c r="U3328" i="1" s="1"/>
  <c r="M3329" i="1"/>
  <c r="U3329" i="1" s="1"/>
  <c r="M3330" i="1"/>
  <c r="U3330" i="1" s="1"/>
  <c r="M3331" i="1"/>
  <c r="U3331" i="1" s="1"/>
  <c r="M3332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3343" i="1"/>
  <c r="U3343" i="1" s="1"/>
  <c r="M3344" i="1"/>
  <c r="U3344" i="1" s="1"/>
  <c r="M3345" i="1"/>
  <c r="U3345" i="1" s="1"/>
  <c r="M3346" i="1"/>
  <c r="U3346" i="1" s="1"/>
  <c r="M3347" i="1"/>
  <c r="U3347" i="1" s="1"/>
  <c r="M3348" i="1"/>
  <c r="U3348" i="1" s="1"/>
  <c r="M3349" i="1"/>
  <c r="U3349" i="1" s="1"/>
  <c r="M335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65" i="1"/>
  <c r="U3365" i="1" s="1"/>
  <c r="M3366" i="1"/>
  <c r="U3366" i="1" s="1"/>
  <c r="M3367" i="1"/>
  <c r="U3367" i="1" s="1"/>
  <c r="M3368" i="1"/>
  <c r="U3368" i="1" s="1"/>
  <c r="M3369" i="1"/>
  <c r="U3369" i="1" s="1"/>
  <c r="M3370" i="1"/>
  <c r="U3370" i="1" s="1"/>
  <c r="M3371" i="1"/>
  <c r="U3371" i="1" s="1"/>
  <c r="M3372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390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3404" i="1"/>
  <c r="U3404" i="1" s="1"/>
  <c r="M3405" i="1"/>
  <c r="U3405" i="1" s="1"/>
  <c r="M3406" i="1"/>
  <c r="U3406" i="1" s="1"/>
  <c r="M3407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3425" i="1"/>
  <c r="U3425" i="1" s="1"/>
  <c r="M3426" i="1"/>
  <c r="U3426" i="1" s="1"/>
  <c r="M3427" i="1"/>
  <c r="U3427" i="1" s="1"/>
  <c r="M3428" i="1"/>
  <c r="U3428" i="1" s="1"/>
  <c r="M3429" i="1"/>
  <c r="U3429" i="1" s="1"/>
  <c r="M3430" i="1"/>
  <c r="U3430" i="1" s="1"/>
  <c r="M3431" i="1"/>
  <c r="U3431" i="1" s="1"/>
  <c r="M3432" i="1"/>
  <c r="U3432" i="1" s="1"/>
  <c r="M3433" i="1"/>
  <c r="U3433" i="1" s="1"/>
  <c r="M3434" i="1"/>
  <c r="U3434" i="1" s="1"/>
  <c r="M3435" i="1"/>
  <c r="U3435" i="1" s="1"/>
  <c r="M3436" i="1"/>
  <c r="U3436" i="1" s="1"/>
  <c r="M3437" i="1"/>
  <c r="U3437" i="1" s="1"/>
  <c r="M3438" i="1"/>
  <c r="U3438" i="1" s="1"/>
  <c r="M3439" i="1"/>
  <c r="U3439" i="1" s="1"/>
  <c r="M3440" i="1"/>
  <c r="U3440" i="1" s="1"/>
  <c r="M3441" i="1"/>
  <c r="U3441" i="1" s="1"/>
  <c r="M3442" i="1"/>
  <c r="U3442" i="1" s="1"/>
  <c r="M3443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3449" i="1"/>
  <c r="U3449" i="1" s="1"/>
  <c r="M3450" i="1"/>
  <c r="U3450" i="1" s="1"/>
  <c r="M3451" i="1"/>
  <c r="U3451" i="1" s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3461" i="1"/>
  <c r="U3461" i="1" s="1"/>
  <c r="M3462" i="1"/>
  <c r="U3462" i="1" s="1"/>
  <c r="M3463" i="1"/>
  <c r="U3463" i="1" s="1"/>
  <c r="M3464" i="1"/>
  <c r="U3464" i="1" s="1"/>
  <c r="M3465" i="1"/>
  <c r="U3465" i="1" s="1"/>
  <c r="M3466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347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3484" i="1"/>
  <c r="U3484" i="1" s="1"/>
  <c r="M3485" i="1"/>
  <c r="U3485" i="1" s="1"/>
  <c r="M3486" i="1"/>
  <c r="U3486" i="1" s="1"/>
  <c r="M3487" i="1"/>
  <c r="U3487" i="1" s="1"/>
  <c r="M3488" i="1"/>
  <c r="U3488" i="1" s="1"/>
  <c r="M3489" i="1"/>
  <c r="U3489" i="1" s="1"/>
  <c r="M3490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3500" i="1"/>
  <c r="U3500" i="1" s="1"/>
  <c r="M3501" i="1"/>
  <c r="U3501" i="1" s="1"/>
  <c r="M3502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3537" i="1"/>
  <c r="U3537" i="1" s="1"/>
  <c r="M3538" i="1"/>
  <c r="U3538" i="1" s="1"/>
  <c r="M3539" i="1"/>
  <c r="U3539" i="1" s="1"/>
  <c r="M3540" i="1"/>
  <c r="U3540" i="1" s="1"/>
  <c r="M3541" i="1"/>
  <c r="U3541" i="1" s="1"/>
  <c r="M3542" i="1"/>
  <c r="U3542" i="1" s="1"/>
  <c r="M3543" i="1"/>
  <c r="U3543" i="1" s="1"/>
  <c r="M3544" i="1"/>
  <c r="U3544" i="1" s="1"/>
  <c r="M3545" i="1"/>
  <c r="U3545" i="1" s="1"/>
  <c r="M3546" i="1"/>
  <c r="U3546" i="1" s="1"/>
  <c r="M3547" i="1"/>
  <c r="U3547" i="1" s="1"/>
  <c r="M3548" i="1"/>
  <c r="U3548" i="1" s="1"/>
  <c r="M3549" i="1"/>
  <c r="U3549" i="1" s="1"/>
  <c r="M3550" i="1"/>
  <c r="U3550" i="1" s="1"/>
  <c r="M3551" i="1"/>
  <c r="U3551" i="1" s="1"/>
  <c r="M3552" i="1"/>
  <c r="U3552" i="1" s="1"/>
  <c r="M3553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3570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3591" i="1"/>
  <c r="U3591" i="1" s="1"/>
  <c r="M3592" i="1"/>
  <c r="U3592" i="1" s="1"/>
  <c r="M3593" i="1"/>
  <c r="U3593" i="1" s="1"/>
  <c r="M3594" i="1"/>
  <c r="U3594" i="1" s="1"/>
  <c r="M3595" i="1"/>
  <c r="U3595" i="1" s="1"/>
  <c r="M3596" i="1"/>
  <c r="U3596" i="1" s="1"/>
  <c r="M3597" i="1"/>
  <c r="U3597" i="1" s="1"/>
  <c r="M3598" i="1"/>
  <c r="U3598" i="1" s="1"/>
  <c r="M3599" i="1"/>
  <c r="U3599" i="1" s="1"/>
  <c r="M3600" i="1"/>
  <c r="U3600" i="1" s="1"/>
  <c r="M3601" i="1"/>
  <c r="U3601" i="1" s="1"/>
  <c r="M3602" i="1"/>
  <c r="U3602" i="1" s="1"/>
  <c r="M3603" i="1"/>
  <c r="U3603" i="1" s="1"/>
  <c r="M360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3611" i="1"/>
  <c r="U3611" i="1" s="1"/>
  <c r="M3612" i="1"/>
  <c r="U3612" i="1" s="1"/>
  <c r="M3613" i="1"/>
  <c r="U3613" i="1" s="1"/>
  <c r="M3614" i="1"/>
  <c r="U3614" i="1" s="1"/>
  <c r="M3615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3628" i="1"/>
  <c r="U3628" i="1" s="1"/>
  <c r="M3629" i="1"/>
  <c r="U3629" i="1" s="1"/>
  <c r="M3630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3685" i="1"/>
  <c r="U3685" i="1" s="1"/>
  <c r="M3686" i="1"/>
  <c r="U3686" i="1" s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695" i="1"/>
  <c r="U3695" i="1" s="1"/>
  <c r="M3696" i="1"/>
  <c r="U3696" i="1" s="1"/>
  <c r="M3697" i="1"/>
  <c r="U3697" i="1" s="1"/>
  <c r="M3698" i="1"/>
  <c r="U3698" i="1" s="1"/>
  <c r="M3699" i="1"/>
  <c r="U3699" i="1" s="1"/>
  <c r="M3700" i="1"/>
  <c r="U3700" i="1" s="1"/>
  <c r="M3701" i="1"/>
  <c r="U3701" i="1" s="1"/>
  <c r="M3702" i="1"/>
  <c r="U3702" i="1" s="1"/>
  <c r="M3703" i="1"/>
  <c r="U3703" i="1" s="1"/>
  <c r="M3704" i="1"/>
  <c r="U3704" i="1" s="1"/>
  <c r="M3705" i="1"/>
  <c r="U3705" i="1" s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4020" i="1"/>
  <c r="U4020" i="1" s="1"/>
  <c r="M4021" i="1"/>
  <c r="U4021" i="1" s="1"/>
  <c r="M4022" i="1"/>
  <c r="U4022" i="1" s="1"/>
  <c r="M4023" i="1"/>
  <c r="U4023" i="1" s="1"/>
  <c r="M4024" i="1"/>
  <c r="U4024" i="1" s="1"/>
  <c r="M4025" i="1"/>
  <c r="U4025" i="1" s="1"/>
  <c r="M4026" i="1"/>
  <c r="U4026" i="1" s="1"/>
  <c r="M4027" i="1"/>
  <c r="U4027" i="1" s="1"/>
  <c r="M4028" i="1"/>
  <c r="U4028" i="1" s="1"/>
  <c r="M4029" i="1"/>
  <c r="U4029" i="1" s="1"/>
  <c r="M4030" i="1"/>
  <c r="U4030" i="1" s="1"/>
  <c r="M4031" i="1"/>
  <c r="U4031" i="1" s="1"/>
  <c r="M4032" i="1"/>
  <c r="U4032" i="1" s="1"/>
  <c r="M4033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4049" i="1"/>
  <c r="U4049" i="1" s="1"/>
  <c r="M4050" i="1"/>
  <c r="U4050" i="1" s="1"/>
  <c r="M4051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4060" i="1"/>
  <c r="U4060" i="1" s="1"/>
  <c r="M4061" i="1"/>
  <c r="U4061" i="1" s="1"/>
  <c r="M4062" i="1"/>
  <c r="U4062" i="1" s="1"/>
  <c r="M4063" i="1"/>
  <c r="U4063" i="1" s="1"/>
  <c r="M4064" i="1"/>
  <c r="U4064" i="1" s="1"/>
  <c r="M4065" i="1"/>
  <c r="U4065" i="1" s="1"/>
  <c r="M4066" i="1"/>
  <c r="U4066" i="1" s="1"/>
  <c r="M4067" i="1"/>
  <c r="U4067" i="1" s="1"/>
  <c r="M4068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4079" i="1"/>
  <c r="U4079" i="1" s="1"/>
  <c r="M4080" i="1"/>
  <c r="U4080" i="1" s="1"/>
  <c r="M4081" i="1"/>
  <c r="U4081" i="1" s="1"/>
  <c r="M4082" i="1"/>
  <c r="U4082" i="1" s="1"/>
  <c r="M4083" i="1"/>
  <c r="U4083" i="1" s="1"/>
  <c r="M4084" i="1"/>
  <c r="U4084" i="1" s="1"/>
  <c r="M4085" i="1"/>
  <c r="U4085" i="1" s="1"/>
  <c r="M4086" i="1"/>
  <c r="U4086" i="1" s="1"/>
  <c r="M4087" i="1"/>
  <c r="U4087" i="1" s="1"/>
  <c r="M4088" i="1"/>
  <c r="U4088" i="1" s="1"/>
  <c r="M4089" i="1"/>
  <c r="U4089" i="1" s="1"/>
  <c r="M4090" i="1"/>
  <c r="U4090" i="1" s="1"/>
  <c r="M4091" i="1"/>
  <c r="U4091" i="1" s="1"/>
  <c r="M4092" i="1"/>
  <c r="U4092" i="1" s="1"/>
  <c r="M4093" i="1"/>
  <c r="U4093" i="1" s="1"/>
  <c r="M4094" i="1"/>
  <c r="U4094" i="1" s="1"/>
  <c r="M4095" i="1"/>
  <c r="U4095" i="1" s="1"/>
  <c r="M4096" i="1"/>
  <c r="U4096" i="1" s="1"/>
  <c r="M4097" i="1"/>
  <c r="U4097" i="1" s="1"/>
  <c r="M4098" i="1"/>
  <c r="U4098" i="1" s="1"/>
  <c r="M4099" i="1"/>
  <c r="U4099" i="1" s="1"/>
  <c r="M4100" i="1"/>
  <c r="U4100" i="1" s="1"/>
  <c r="M4101" i="1"/>
  <c r="U4101" i="1" s="1"/>
  <c r="M4102" i="1"/>
  <c r="U4102" i="1" s="1"/>
  <c r="M4103" i="1"/>
  <c r="U4103" i="1" s="1"/>
  <c r="M4104" i="1"/>
  <c r="U4104" i="1" s="1"/>
  <c r="M4105" i="1"/>
  <c r="U4105" i="1" s="1"/>
  <c r="M4106" i="1"/>
  <c r="U4106" i="1" s="1"/>
  <c r="M4107" i="1"/>
  <c r="U4107" i="1" s="1"/>
  <c r="M4108" i="1"/>
  <c r="U4108" i="1" s="1"/>
  <c r="M4109" i="1"/>
  <c r="U4109" i="1" s="1"/>
  <c r="M4110" i="1"/>
  <c r="U4110" i="1" s="1"/>
  <c r="M4111" i="1"/>
  <c r="U4111" i="1" s="1"/>
  <c r="M4112" i="1"/>
  <c r="U4112" i="1" s="1"/>
  <c r="M4113" i="1"/>
  <c r="U4113" i="1" s="1"/>
  <c r="M4114" i="1"/>
  <c r="U4114" i="1" s="1"/>
  <c r="M4115" i="1"/>
  <c r="U4115" i="1" s="1"/>
  <c r="R12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555" i="1"/>
  <c r="F2437" i="1"/>
  <c r="F1150" i="1"/>
  <c r="F3079" i="1"/>
  <c r="F2697" i="1"/>
  <c r="F1126" i="1"/>
  <c r="F994" i="1"/>
  <c r="F1160" i="1"/>
  <c r="F1111" i="1"/>
  <c r="F1875" i="1"/>
  <c r="F1545" i="1"/>
  <c r="F422" i="1"/>
  <c r="F2743" i="1"/>
  <c r="F507" i="1"/>
  <c r="F2404" i="1"/>
  <c r="F2864" i="1"/>
  <c r="F577" i="1"/>
  <c r="F597" i="1"/>
  <c r="F573" i="1"/>
  <c r="F902" i="1"/>
  <c r="F1407" i="1"/>
  <c r="F3963" i="1"/>
  <c r="F4043" i="1"/>
  <c r="F192" i="1"/>
  <c r="F1990" i="1"/>
  <c r="F1145" i="1"/>
  <c r="F2886" i="1"/>
  <c r="F711" i="1"/>
  <c r="F232" i="1"/>
  <c r="F664" i="1"/>
  <c r="F780" i="1"/>
  <c r="F1172" i="1"/>
  <c r="F1740" i="1"/>
  <c r="F1865" i="1"/>
  <c r="F3055" i="1"/>
  <c r="F4074" i="1"/>
  <c r="F696" i="1"/>
  <c r="F575" i="1"/>
  <c r="F2124" i="1"/>
  <c r="F2350" i="1"/>
  <c r="F1013" i="1"/>
  <c r="F563" i="1"/>
  <c r="F2382" i="1"/>
  <c r="F3200" i="1"/>
  <c r="F1688" i="1"/>
  <c r="F940" i="1"/>
  <c r="F1140" i="1"/>
  <c r="F665" i="1"/>
  <c r="F864" i="1"/>
  <c r="F3097" i="1"/>
  <c r="F144" i="1"/>
  <c r="F239" i="1"/>
  <c r="F1425" i="1"/>
  <c r="F1561" i="1"/>
  <c r="F2440" i="1"/>
  <c r="F2779" i="1"/>
  <c r="F3917" i="1"/>
  <c r="F4086" i="1"/>
  <c r="F2681" i="1"/>
  <c r="F2372" i="1"/>
  <c r="F2700" i="1"/>
  <c r="F545" i="1"/>
  <c r="F872" i="1"/>
  <c r="F3120" i="1"/>
  <c r="F719" i="1"/>
  <c r="F1324" i="1"/>
  <c r="F906" i="1"/>
  <c r="F904" i="1"/>
  <c r="F3928" i="1"/>
  <c r="F462" i="1"/>
  <c r="F1042" i="1"/>
  <c r="F491" i="1"/>
  <c r="F3919" i="1"/>
  <c r="F4087" i="1"/>
  <c r="F1909" i="1"/>
  <c r="F1597" i="1"/>
  <c r="F3085" i="1"/>
  <c r="F3794" i="1"/>
  <c r="F125" i="1"/>
  <c r="F3105" i="1"/>
  <c r="F1010" i="1"/>
  <c r="F159" i="1"/>
  <c r="F599" i="1"/>
  <c r="F2569" i="1"/>
  <c r="F2153" i="1"/>
  <c r="F2881" i="1"/>
  <c r="F1501" i="1"/>
  <c r="F2370" i="1"/>
  <c r="F2573" i="1"/>
  <c r="F2771" i="1"/>
  <c r="F3088" i="1"/>
  <c r="F3947" i="1"/>
  <c r="F3996" i="1"/>
  <c r="F4009" i="1"/>
  <c r="F1488" i="1"/>
  <c r="F2685" i="1"/>
  <c r="F1121" i="1"/>
  <c r="F1413" i="1"/>
  <c r="F2765" i="1"/>
  <c r="F217" i="1"/>
  <c r="F973" i="1"/>
  <c r="F3911" i="1"/>
  <c r="F1125" i="1"/>
  <c r="F1132" i="1"/>
  <c r="F1717" i="1"/>
  <c r="F3942" i="1"/>
  <c r="F714" i="1"/>
  <c r="F1720" i="1"/>
  <c r="F3083" i="1"/>
  <c r="F4044" i="1"/>
  <c r="F675" i="1"/>
  <c r="F2132" i="1"/>
  <c r="F511" i="1"/>
  <c r="F579" i="1"/>
  <c r="F608" i="1"/>
  <c r="F638" i="1"/>
  <c r="F1344" i="1"/>
  <c r="F1416" i="1"/>
  <c r="F1420" i="1"/>
  <c r="F2398" i="1"/>
  <c r="F2410" i="1"/>
  <c r="F2424" i="1"/>
  <c r="F2442" i="1"/>
  <c r="F2850" i="1"/>
  <c r="F3854" i="1"/>
  <c r="F3870" i="1"/>
  <c r="F3920" i="1"/>
  <c r="F4006" i="1"/>
  <c r="F4115" i="1"/>
  <c r="F1703" i="1"/>
  <c r="F3090" i="1"/>
  <c r="F1012" i="1"/>
  <c r="F2775" i="1"/>
  <c r="F2391" i="1"/>
  <c r="F486" i="1"/>
  <c r="F631" i="1"/>
  <c r="F1171" i="1"/>
  <c r="F1907" i="1"/>
  <c r="F572" i="1"/>
  <c r="F1116" i="1"/>
  <c r="F2130" i="1"/>
  <c r="F2154" i="1"/>
  <c r="F2587" i="1"/>
  <c r="F2588" i="1"/>
  <c r="F2594" i="1"/>
  <c r="F2889" i="1"/>
  <c r="F4068" i="1"/>
  <c r="F4081" i="1"/>
  <c r="F1107" i="1"/>
  <c r="F496" i="1"/>
  <c r="F3062" i="1"/>
  <c r="F2955" i="1"/>
  <c r="F1070" i="1"/>
  <c r="F1151" i="1"/>
  <c r="F2512" i="1"/>
  <c r="F3054" i="1"/>
  <c r="F2690" i="1"/>
  <c r="F2581" i="1"/>
  <c r="F514" i="1"/>
  <c r="F1994" i="1"/>
  <c r="F1117" i="1"/>
  <c r="F2436" i="1"/>
  <c r="F508" i="1"/>
  <c r="F1147" i="1"/>
  <c r="F1408" i="1"/>
  <c r="F1600" i="1"/>
  <c r="F2393" i="1"/>
  <c r="F4002" i="1"/>
  <c r="F196" i="1"/>
  <c r="F1881" i="1"/>
  <c r="F3080" i="1"/>
  <c r="F765" i="1"/>
  <c r="F2142" i="1"/>
  <c r="F870" i="1"/>
  <c r="F684" i="1"/>
  <c r="F1131" i="1"/>
  <c r="F596" i="1"/>
  <c r="F992" i="1"/>
  <c r="F1424" i="1"/>
  <c r="F442" i="1"/>
  <c r="F445" i="1"/>
  <c r="F484" i="1"/>
  <c r="F1130" i="1"/>
  <c r="F1173" i="1"/>
  <c r="F1423" i="1"/>
  <c r="F1437" i="1"/>
  <c r="F1484" i="1"/>
  <c r="F1566" i="1"/>
  <c r="F1741" i="1"/>
  <c r="F1906" i="1"/>
  <c r="F2346" i="1"/>
  <c r="F2948" i="1"/>
  <c r="F3119" i="1"/>
  <c r="F3647" i="1"/>
  <c r="F3941" i="1"/>
  <c r="F2651" i="1"/>
  <c r="F466" i="1"/>
  <c r="F3954" i="1"/>
  <c r="F2662" i="1"/>
  <c r="F2660" i="1"/>
  <c r="F565" i="1"/>
  <c r="F550" i="1"/>
  <c r="F3076" i="1"/>
  <c r="F548" i="1"/>
  <c r="F1046" i="1"/>
  <c r="F632" i="1"/>
  <c r="F1088" i="1"/>
  <c r="F150" i="1"/>
  <c r="F2909" i="1"/>
  <c r="F4051" i="1"/>
  <c r="F2504" i="1"/>
  <c r="F1585" i="1"/>
  <c r="F1813" i="1"/>
  <c r="F3972" i="1"/>
  <c r="F2356" i="1"/>
  <c r="F3070" i="1"/>
  <c r="F457" i="1"/>
  <c r="F191" i="1"/>
  <c r="F1074" i="1"/>
  <c r="F3808" i="1"/>
  <c r="F4052" i="1"/>
  <c r="F2348" i="1"/>
  <c r="F461" i="1"/>
  <c r="F1141" i="1"/>
  <c r="F601" i="1"/>
  <c r="F593" i="1"/>
  <c r="F2396" i="1"/>
  <c r="F3198" i="1"/>
  <c r="F2138" i="1"/>
  <c r="F1164" i="1"/>
  <c r="F153" i="1"/>
  <c r="F3880" i="1"/>
  <c r="F2693" i="1"/>
  <c r="F3110" i="1"/>
  <c r="F2656" i="1"/>
  <c r="F1049" i="1"/>
  <c r="F1696" i="1"/>
  <c r="F1869" i="1"/>
  <c r="F1988" i="1"/>
  <c r="F2128" i="1"/>
  <c r="F2395" i="1"/>
  <c r="F3121" i="1"/>
  <c r="F1099" i="1"/>
  <c r="F2376" i="1"/>
  <c r="F2521" i="1"/>
  <c r="F1103" i="1"/>
  <c r="F215" i="1"/>
  <c r="F683" i="1"/>
  <c r="F1113" i="1"/>
  <c r="F2362" i="1"/>
  <c r="F2865" i="1"/>
  <c r="F3067" i="1"/>
  <c r="F3112" i="1"/>
  <c r="F3861" i="1"/>
  <c r="F4114" i="1"/>
  <c r="F1092" i="1"/>
  <c r="F2438" i="1"/>
  <c r="F1118" i="1"/>
  <c r="F2877" i="1"/>
  <c r="F1724" i="1"/>
  <c r="F123" i="1"/>
  <c r="F582" i="1"/>
  <c r="F1543" i="1"/>
  <c r="F1547" i="1"/>
  <c r="F1729" i="1"/>
  <c r="F3134" i="1"/>
  <c r="F3632" i="1"/>
  <c r="F476" i="1"/>
  <c r="F598" i="1"/>
  <c r="F676" i="1"/>
  <c r="F3906" i="1"/>
  <c r="F2427" i="1"/>
  <c r="F455" i="1"/>
  <c r="F773" i="1"/>
  <c r="F3855" i="1"/>
  <c r="F2418" i="1"/>
  <c r="F3096" i="1"/>
  <c r="F3959" i="1"/>
  <c r="F1175" i="1"/>
  <c r="F1913" i="1"/>
  <c r="F3075" i="1"/>
  <c r="F1736" i="1"/>
  <c r="F561" i="1"/>
  <c r="F568" i="1"/>
  <c r="F629" i="1"/>
  <c r="F636" i="1"/>
  <c r="F2148" i="1"/>
  <c r="F2420" i="1"/>
  <c r="F2687" i="1"/>
  <c r="F2915" i="1"/>
  <c r="F3858" i="1"/>
  <c r="F4047" i="1"/>
  <c r="F3082" i="1"/>
  <c r="F4094" i="1"/>
  <c r="F1083" i="1"/>
  <c r="F984" i="1"/>
  <c r="F449" i="1"/>
  <c r="F1412" i="1"/>
  <c r="F2423" i="1"/>
  <c r="F2904" i="1"/>
  <c r="F3060" i="1"/>
  <c r="F3074" i="1"/>
  <c r="F1876" i="1"/>
  <c r="F214" i="1"/>
  <c r="F1449" i="1"/>
  <c r="F122" i="1"/>
  <c r="F2434" i="1"/>
  <c r="F4017" i="1"/>
  <c r="F2680" i="1"/>
  <c r="F1595" i="1"/>
  <c r="F591" i="1"/>
  <c r="F1589" i="1"/>
  <c r="F2425" i="1"/>
  <c r="F3864" i="1"/>
  <c r="F983" i="1"/>
  <c r="F427" i="1"/>
  <c r="F562" i="1"/>
  <c r="F1123" i="1"/>
  <c r="F580" i="1"/>
  <c r="F585" i="1"/>
  <c r="F2911" i="1"/>
  <c r="F1453" i="1"/>
  <c r="F163" i="1"/>
  <c r="F169" i="1"/>
  <c r="F2591" i="1"/>
  <c r="F3122" i="1"/>
  <c r="F2155" i="1"/>
  <c r="F488" i="1"/>
  <c r="F640" i="1"/>
  <c r="F3934" i="1"/>
  <c r="F216" i="1"/>
  <c r="F637" i="1"/>
  <c r="F1183" i="1"/>
  <c r="F154" i="1"/>
  <c r="F1442" i="1"/>
  <c r="F542" i="1"/>
  <c r="F1180" i="1"/>
  <c r="F1499" i="1"/>
  <c r="F3914" i="1"/>
  <c r="F4008" i="1"/>
  <c r="F1704" i="1"/>
  <c r="F157" i="1"/>
  <c r="F3995" i="1"/>
  <c r="F2375" i="1"/>
  <c r="F1178" i="1"/>
  <c r="F566" i="1"/>
  <c r="F3057" i="1"/>
  <c r="F2950" i="1"/>
  <c r="F3798" i="1"/>
  <c r="F668" i="1"/>
  <c r="F1136" i="1"/>
  <c r="F2916" i="1"/>
  <c r="F2943" i="1"/>
  <c r="F3641" i="1"/>
  <c r="F1867" i="1"/>
  <c r="F447" i="1"/>
  <c r="F2696" i="1"/>
  <c r="F2912" i="1"/>
  <c r="F3126" i="1"/>
  <c r="F2430" i="1"/>
  <c r="F2691" i="1"/>
  <c r="F437" i="1"/>
  <c r="F161" i="1"/>
  <c r="F173" i="1"/>
  <c r="F2429" i="1"/>
  <c r="F2433" i="1"/>
  <c r="F3202" i="1"/>
  <c r="F3807" i="1"/>
  <c r="F194" i="1"/>
  <c r="F498" i="1"/>
  <c r="F1318" i="1"/>
  <c r="F578" i="1"/>
  <c r="F2596" i="1"/>
  <c r="F2584" i="1"/>
  <c r="F1452" i="1"/>
  <c r="F698" i="1"/>
  <c r="F3953" i="1"/>
  <c r="F544" i="1"/>
  <c r="F3631" i="1"/>
  <c r="F641" i="1"/>
  <c r="F621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4036" i="1"/>
  <c r="F3891" i="1"/>
  <c r="F678" i="1"/>
  <c r="F3800" i="1"/>
  <c r="F581" i="1"/>
  <c r="F941" i="1"/>
  <c r="F3979" i="1"/>
  <c r="F2649" i="1"/>
  <c r="F2431" i="1"/>
  <c r="F937" i="1"/>
  <c r="F4065" i="1"/>
  <c r="F2127" i="1"/>
  <c r="F1565" i="1"/>
  <c r="F1050" i="1"/>
  <c r="F603" i="1"/>
  <c r="F1790" i="1"/>
  <c r="F633" i="1"/>
  <c r="F506" i="1"/>
  <c r="F1333" i="1"/>
  <c r="F519" i="1"/>
  <c r="F951" i="1"/>
  <c r="F2369" i="1"/>
  <c r="F1075" i="1"/>
  <c r="F1795" i="1"/>
  <c r="F4007" i="1"/>
  <c r="F428" i="1"/>
  <c r="F1915" i="1"/>
  <c r="F970" i="1"/>
  <c r="F1323" i="1"/>
  <c r="F880" i="1"/>
  <c r="F999" i="1"/>
  <c r="F4015" i="1"/>
  <c r="F721" i="1"/>
  <c r="F875" i="1"/>
  <c r="F2390" i="1"/>
  <c r="F3203" i="1"/>
  <c r="F3901" i="1"/>
  <c r="F4026" i="1"/>
  <c r="F2426" i="1"/>
  <c r="F1419" i="1"/>
  <c r="F2387" i="1"/>
  <c r="F546" i="1"/>
  <c r="F1904" i="1"/>
  <c r="F3866" i="1"/>
  <c r="F967" i="1"/>
  <c r="F3094" i="1"/>
  <c r="F504" i="1"/>
  <c r="F939" i="1"/>
  <c r="F2686" i="1"/>
  <c r="F1328" i="1"/>
  <c r="F1316" i="1"/>
  <c r="F2766" i="1"/>
  <c r="F1443" i="1"/>
  <c r="F200" i="1"/>
  <c r="F4101" i="1"/>
  <c r="F2751" i="1"/>
  <c r="F965" i="1"/>
  <c r="F424" i="1"/>
  <c r="F697" i="1"/>
  <c r="F986" i="1"/>
  <c r="F1874" i="1"/>
  <c r="F2750" i="1"/>
  <c r="F4075" i="1"/>
  <c r="F2511" i="1"/>
  <c r="F1094" i="1"/>
  <c r="F2892" i="1"/>
  <c r="F4019" i="1"/>
  <c r="F623" i="1"/>
  <c r="F1920" i="1"/>
  <c r="F472" i="1"/>
  <c r="F1705" i="1"/>
  <c r="F3194" i="1"/>
  <c r="F570" i="1"/>
  <c r="F586" i="1"/>
  <c r="F622" i="1"/>
  <c r="F886" i="1"/>
  <c r="F1055" i="1"/>
  <c r="F1062" i="1"/>
  <c r="F1991" i="1"/>
  <c r="F2567" i="1"/>
  <c r="F2643" i="1"/>
  <c r="F2843" i="1"/>
  <c r="F2851" i="1"/>
  <c r="F2946" i="1"/>
  <c r="F3749" i="1"/>
  <c r="F3796" i="1"/>
  <c r="F3929" i="1"/>
  <c r="F4070" i="1"/>
  <c r="F2601" i="1"/>
  <c r="F707" i="1"/>
  <c r="F610" i="1"/>
  <c r="F3973" i="1"/>
  <c r="F3142" i="1"/>
  <c r="F663" i="1"/>
  <c r="F151" i="1"/>
  <c r="F559" i="1"/>
  <c r="F1231" i="1"/>
  <c r="F3943" i="1"/>
  <c r="F2868" i="1"/>
  <c r="F2654" i="1"/>
  <c r="F2871" i="1"/>
  <c r="F2650" i="1"/>
  <c r="F1721" i="1"/>
  <c r="F706" i="1"/>
  <c r="F2682" i="1"/>
  <c r="F228" i="1"/>
  <c r="F914" i="1"/>
  <c r="F1456" i="1"/>
  <c r="F685" i="1"/>
  <c r="F775" i="1"/>
  <c r="F2162" i="1"/>
  <c r="F2769" i="1"/>
  <c r="F2572" i="1"/>
  <c r="F3081" i="1"/>
  <c r="F1581" i="1"/>
  <c r="F955" i="1"/>
  <c r="F2415" i="1"/>
  <c r="F3903" i="1"/>
  <c r="F4023" i="1"/>
  <c r="F4021" i="1"/>
  <c r="F456" i="1"/>
  <c r="F1085" i="1"/>
  <c r="F1331" i="1"/>
  <c r="F874" i="1"/>
  <c r="F2152" i="1"/>
  <c r="F510" i="1"/>
  <c r="F571" i="1"/>
  <c r="F883" i="1"/>
  <c r="F1234" i="1"/>
  <c r="F2156" i="1"/>
  <c r="F2386" i="1"/>
  <c r="F2695" i="1"/>
  <c r="F2903" i="1"/>
  <c r="F3131" i="1"/>
  <c r="F966" i="1"/>
  <c r="F715" i="1"/>
  <c r="F452" i="1"/>
  <c r="F2905" i="1"/>
  <c r="F1438" i="1"/>
  <c r="F2764" i="1"/>
  <c r="F425" i="1"/>
  <c r="F2001" i="1"/>
  <c r="F468" i="1"/>
  <c r="F1157" i="1"/>
  <c r="F720" i="1"/>
  <c r="F1494" i="1"/>
  <c r="F2564" i="1"/>
  <c r="F1738" i="1"/>
  <c r="F2161" i="1"/>
  <c r="F222" i="1"/>
  <c r="F2328" i="1"/>
  <c r="F2763" i="1"/>
  <c r="F155" i="1"/>
  <c r="F2403" i="1"/>
  <c r="F576" i="1"/>
  <c r="F1485" i="1"/>
  <c r="F2694" i="1"/>
  <c r="F2702" i="1"/>
  <c r="F552" i="1"/>
  <c r="F779" i="1"/>
  <c r="F1072" i="1"/>
  <c r="F2432" i="1"/>
  <c r="F2149" i="1"/>
  <c r="F2357" i="1"/>
  <c r="F2683" i="1"/>
  <c r="F458" i="1"/>
  <c r="F2389" i="1"/>
  <c r="F1712" i="1"/>
  <c r="F4067" i="1"/>
  <c r="F1563" i="1"/>
  <c r="F499" i="1"/>
  <c r="F1135" i="1"/>
  <c r="F2759" i="1"/>
  <c r="F3123" i="1"/>
  <c r="F3738" i="1"/>
  <c r="F3790" i="1"/>
  <c r="F1573" i="1"/>
  <c r="F611" i="1"/>
  <c r="F1155" i="1"/>
  <c r="F3089" i="1"/>
  <c r="F3952" i="1"/>
  <c r="F1314" i="1"/>
  <c r="F2413" i="1"/>
  <c r="F919" i="1"/>
  <c r="F2508" i="1"/>
  <c r="F2582" i="1"/>
  <c r="F3968" i="1"/>
  <c r="F2652" i="1"/>
  <c r="F1726" i="1"/>
  <c r="F148" i="1"/>
  <c r="F2353" i="1"/>
  <c r="F2123" i="1"/>
  <c r="F588" i="1"/>
  <c r="F976" i="1"/>
  <c r="F1084" i="1"/>
  <c r="F2417" i="1"/>
  <c r="F543" i="1"/>
  <c r="F1579" i="1"/>
  <c r="F3868" i="1"/>
  <c r="F1244" i="1"/>
  <c r="F166" i="1"/>
  <c r="F693" i="1"/>
  <c r="F1112" i="1"/>
  <c r="F1877" i="1"/>
  <c r="F1918" i="1"/>
  <c r="F1322" i="1"/>
  <c r="F921" i="1"/>
  <c r="F1101" i="1"/>
  <c r="F1115" i="1"/>
  <c r="F1128" i="1"/>
  <c r="F1409" i="1"/>
  <c r="F1583" i="1"/>
  <c r="F1791" i="1"/>
  <c r="F1868" i="1"/>
  <c r="F2570" i="1"/>
  <c r="F2585" i="1"/>
  <c r="F2895" i="1"/>
  <c r="F947" i="1"/>
  <c r="F1575" i="1"/>
  <c r="F4064" i="1"/>
  <c r="F3087" i="1"/>
  <c r="F897" i="1"/>
  <c r="F2589" i="1"/>
  <c r="F1327" i="1"/>
  <c r="F1120" i="1"/>
  <c r="F432" i="1"/>
  <c r="F1490" i="1"/>
  <c r="F4095" i="1"/>
  <c r="F3748" i="1"/>
  <c r="F129" i="1"/>
  <c r="F996" i="1"/>
  <c r="F1330" i="1"/>
  <c r="F943" i="1"/>
  <c r="F1598" i="1"/>
  <c r="F2157" i="1"/>
  <c r="F465" i="1"/>
  <c r="F3931" i="1"/>
  <c r="F451" i="1"/>
  <c r="F863" i="1"/>
  <c r="F1487" i="1"/>
  <c r="F2571" i="1"/>
  <c r="F478" i="1"/>
  <c r="F1002" i="1"/>
  <c r="F925" i="1"/>
  <c r="F4049" i="1"/>
  <c r="F2953" i="1"/>
  <c r="F3644" i="1"/>
  <c r="F3990" i="1"/>
  <c r="F2781" i="1"/>
  <c r="F2134" i="1"/>
  <c r="F3847" i="1"/>
  <c r="F1483" i="1"/>
  <c r="F2880" i="1"/>
  <c r="F1821" i="1"/>
  <c r="F975" i="1"/>
  <c r="F2646" i="1"/>
  <c r="F4109" i="1"/>
  <c r="F867" i="1"/>
  <c r="F1818" i="1"/>
  <c r="F423" i="1"/>
  <c r="F220" i="1"/>
  <c r="F602" i="1"/>
  <c r="F2150" i="1"/>
  <c r="F2768" i="1"/>
  <c r="F3744" i="1"/>
  <c r="F3860" i="1"/>
  <c r="F4084" i="1"/>
  <c r="F1780" i="1"/>
  <c r="F4110" i="1"/>
  <c r="F959" i="1"/>
  <c r="F978" i="1"/>
  <c r="F948" i="1"/>
  <c r="F1500" i="1"/>
  <c r="F2854" i="1"/>
  <c r="F2653" i="1"/>
  <c r="F130" i="1"/>
  <c r="F2959" i="1"/>
  <c r="F2411" i="1"/>
  <c r="F4004" i="1"/>
  <c r="F3981" i="1"/>
  <c r="F2383" i="1"/>
  <c r="F3921" i="1"/>
  <c r="F505" i="1"/>
  <c r="F2516" i="1"/>
  <c r="F2861" i="1"/>
  <c r="F3889" i="1"/>
  <c r="F1801" i="1"/>
  <c r="F2136" i="1"/>
  <c r="F2593" i="1"/>
  <c r="F1910" i="1"/>
  <c r="F958" i="1"/>
  <c r="F2146" i="1"/>
  <c r="F777" i="1"/>
  <c r="F1592" i="1"/>
  <c r="F1129" i="1"/>
  <c r="F1715" i="1"/>
  <c r="F3797" i="1"/>
  <c r="F1406" i="1"/>
  <c r="F3144" i="1"/>
  <c r="F1169" i="1"/>
  <c r="F998" i="1"/>
  <c r="F1105" i="1"/>
  <c r="F1917" i="1"/>
  <c r="F2135" i="1"/>
  <c r="F2866" i="1"/>
  <c r="F1044" i="1"/>
  <c r="F1159" i="1"/>
  <c r="F2349" i="1"/>
  <c r="F3962" i="1"/>
  <c r="F3896" i="1"/>
  <c r="F3871" i="1"/>
  <c r="F1087" i="1"/>
  <c r="F3207" i="1"/>
  <c r="F186" i="1"/>
  <c r="F1068" i="1"/>
  <c r="F3949" i="1"/>
  <c r="F590" i="1"/>
  <c r="F3072" i="1"/>
  <c r="F516" i="1"/>
  <c r="F594" i="1"/>
  <c r="F774" i="1"/>
  <c r="F1812" i="1"/>
  <c r="F3139" i="1"/>
  <c r="F502" i="1"/>
  <c r="F1340" i="1"/>
  <c r="F450" i="1"/>
  <c r="F2374" i="1"/>
  <c r="F3791" i="1"/>
  <c r="F172" i="1"/>
  <c r="F893" i="1"/>
  <c r="F911" i="1"/>
  <c r="F3948" i="1"/>
  <c r="F3964" i="1"/>
  <c r="F509" i="1"/>
  <c r="F905" i="1"/>
  <c r="F4092" i="1"/>
  <c r="F1987" i="1"/>
  <c r="F2324" i="1"/>
  <c r="F140" i="1"/>
  <c r="F4113" i="1"/>
  <c r="F1020" i="1"/>
  <c r="F3912" i="1"/>
  <c r="F2416" i="1"/>
  <c r="F662" i="1"/>
  <c r="F907" i="1"/>
  <c r="F1242" i="1"/>
  <c r="F3061" i="1"/>
  <c r="F513" i="1"/>
  <c r="F619" i="1"/>
  <c r="F1440" i="1"/>
  <c r="F2345" i="1"/>
  <c r="F2777" i="1"/>
  <c r="F3117" i="1"/>
  <c r="F882" i="1"/>
  <c r="F1808" i="1"/>
  <c r="F1110" i="1"/>
  <c r="F1177" i="1"/>
  <c r="F1458" i="1"/>
  <c r="F475" i="1"/>
  <c r="F4062" i="1"/>
  <c r="F1018" i="1"/>
  <c r="F900" i="1"/>
  <c r="F1237" i="1"/>
  <c r="F234" i="1"/>
  <c r="F2910" i="1"/>
  <c r="F2893" i="1"/>
  <c r="F1422" i="1"/>
  <c r="F2661" i="1"/>
  <c r="F551" i="1"/>
  <c r="F1771" i="1"/>
  <c r="F1067" i="1"/>
  <c r="F3848" i="1"/>
  <c r="F1903" i="1"/>
  <c r="F702" i="1"/>
  <c r="F156" i="1"/>
  <c r="F781" i="1"/>
  <c r="F927" i="1"/>
  <c r="F1017" i="1"/>
  <c r="F3873" i="1"/>
  <c r="F4097" i="1"/>
  <c r="F2158" i="1"/>
  <c r="F1047" i="1"/>
  <c r="F607" i="1"/>
  <c r="F1081" i="1"/>
  <c r="F977" i="1"/>
  <c r="F2503" i="1"/>
  <c r="F4060" i="1"/>
  <c r="F558" i="1"/>
  <c r="F1102" i="1"/>
  <c r="F1567" i="1"/>
  <c r="F2384" i="1"/>
  <c r="F2951" i="1"/>
  <c r="F3069" i="1"/>
  <c r="F3857" i="1"/>
  <c r="F4061" i="1"/>
  <c r="F592" i="1"/>
  <c r="F1227" i="1"/>
  <c r="F2385" i="1"/>
  <c r="F1985" i="1"/>
  <c r="F2949" i="1"/>
  <c r="F3636" i="1"/>
  <c r="F3115" i="1"/>
  <c r="F993" i="1"/>
  <c r="F1701" i="1"/>
  <c r="F2900" i="1"/>
  <c r="F1184" i="1"/>
  <c r="F3992" i="1"/>
  <c r="F892" i="1"/>
  <c r="F3128" i="1"/>
  <c r="F1569" i="1"/>
  <c r="F3108" i="1"/>
  <c r="F3983" i="1"/>
  <c r="F170" i="1"/>
  <c r="F3193" i="1"/>
  <c r="F3801" i="1"/>
  <c r="F3802" i="1"/>
  <c r="F1185" i="1"/>
  <c r="F1544" i="1"/>
  <c r="F1559" i="1"/>
  <c r="F3098" i="1"/>
  <c r="F605" i="1"/>
  <c r="F2852" i="1"/>
  <c r="F4011" i="1"/>
  <c r="F2590" i="1"/>
  <c r="F1228" i="1"/>
  <c r="F1162" i="1"/>
  <c r="F680" i="1"/>
  <c r="F3852" i="1"/>
  <c r="F1562" i="1"/>
  <c r="F3132" i="1"/>
  <c r="F1770" i="1"/>
  <c r="F3100" i="1"/>
  <c r="F1793" i="1"/>
  <c r="F1329" i="1"/>
  <c r="F689" i="1"/>
  <c r="F769" i="1"/>
  <c r="F2846" i="1"/>
  <c r="F2141" i="1"/>
  <c r="F2876" i="1"/>
  <c r="F873" i="1"/>
  <c r="F3994" i="1"/>
  <c r="F3141" i="1"/>
  <c r="F3902" i="1"/>
  <c r="F3922" i="1"/>
  <c r="F1181" i="1"/>
  <c r="F1104" i="1"/>
  <c r="F2746" i="1"/>
  <c r="F3859" i="1"/>
  <c r="F158" i="1"/>
  <c r="F3092" i="1"/>
  <c r="F1983" i="1"/>
  <c r="F1576" i="1"/>
  <c r="F717" i="1"/>
  <c r="F553" i="1"/>
  <c r="F1097" i="1"/>
  <c r="F920" i="1"/>
  <c r="F193" i="1"/>
  <c r="F436" i="1"/>
  <c r="F446" i="1"/>
  <c r="F1137" i="1"/>
  <c r="F1415" i="1"/>
  <c r="F1574" i="1"/>
  <c r="F2133" i="1"/>
  <c r="F2888" i="1"/>
  <c r="F2906" i="1"/>
  <c r="F3863" i="1"/>
  <c r="F3883" i="1"/>
  <c r="F3897" i="1"/>
  <c r="F4027" i="1"/>
  <c r="F3879" i="1"/>
  <c r="F1792" i="1"/>
  <c r="F1106" i="1"/>
  <c r="F1870" i="1"/>
  <c r="F2858" i="1"/>
  <c r="F1711" i="1"/>
  <c r="F3648" i="1"/>
  <c r="F4091" i="1"/>
  <c r="F3114" i="1"/>
  <c r="F763" i="1"/>
  <c r="F4088" i="1"/>
  <c r="F2873" i="1"/>
  <c r="F1560" i="1"/>
  <c r="F2897" i="1"/>
  <c r="F500" i="1"/>
  <c r="F2899" i="1"/>
  <c r="F1414" i="1"/>
  <c r="F670" i="1"/>
  <c r="F865" i="1"/>
  <c r="F1077" i="1"/>
  <c r="F1430" i="1"/>
  <c r="F177" i="1"/>
  <c r="F1138" i="1"/>
  <c r="F2672" i="1"/>
  <c r="F3986" i="1"/>
  <c r="F1076" i="1"/>
  <c r="F3966" i="1"/>
  <c r="F987" i="1"/>
  <c r="F1775" i="1"/>
  <c r="F483" i="1"/>
  <c r="F2706" i="1"/>
  <c r="F935" i="1"/>
  <c r="F3649" i="1"/>
  <c r="F4010" i="1"/>
  <c r="F1176" i="1"/>
  <c r="F1008" i="1"/>
  <c r="F917" i="1"/>
  <c r="F1319" i="1"/>
  <c r="F2144" i="1"/>
  <c r="F1154" i="1"/>
  <c r="F624" i="1"/>
  <c r="F1170" i="1"/>
  <c r="F2599" i="1"/>
  <c r="F957" i="1"/>
  <c r="F2698" i="1"/>
  <c r="F430" i="1"/>
  <c r="F1722" i="1"/>
  <c r="F705" i="1"/>
  <c r="F128" i="1"/>
  <c r="F187" i="1"/>
  <c r="F3642" i="1"/>
  <c r="F686" i="1"/>
  <c r="F3971" i="1"/>
  <c r="F1602" i="1"/>
  <c r="F448" i="1"/>
  <c r="F997" i="1"/>
  <c r="F3731" i="1"/>
  <c r="F1100" i="1"/>
  <c r="F890" i="1"/>
  <c r="F1410" i="1"/>
  <c r="F4029" i="1"/>
  <c r="F1226" i="1"/>
  <c r="F1421" i="1"/>
  <c r="F3851" i="1"/>
  <c r="F1993" i="1"/>
  <c r="F4107" i="1"/>
  <c r="F2602" i="1"/>
  <c r="F4034" i="1"/>
  <c r="F426" i="1"/>
  <c r="F1435" i="1"/>
  <c r="F1778" i="1"/>
  <c r="F2862" i="1"/>
  <c r="F1341" i="1"/>
  <c r="F915" i="1"/>
  <c r="F1441" i="1"/>
  <c r="F2160" i="1"/>
  <c r="F1822" i="1"/>
  <c r="F933" i="1"/>
  <c r="F3640" i="1"/>
  <c r="F694" i="1"/>
  <c r="F1156" i="1"/>
  <c r="F1725" i="1"/>
  <c r="F2648" i="1"/>
  <c r="F1429" i="1"/>
  <c r="F1493" i="1"/>
  <c r="F1119" i="1"/>
  <c r="F4048" i="1"/>
  <c r="F460" i="1"/>
  <c r="F3924" i="1"/>
  <c r="F1864" i="1"/>
  <c r="F1432" i="1"/>
  <c r="F2954" i="1"/>
  <c r="F2327" i="1"/>
  <c r="F2778" i="1"/>
  <c r="F1716" i="1"/>
  <c r="F2918" i="1"/>
  <c r="F1091" i="1"/>
  <c r="F1997" i="1"/>
  <c r="F1001" i="1"/>
  <c r="F4013" i="1"/>
  <c r="F2677" i="1"/>
  <c r="F666" i="1"/>
  <c r="F147" i="1"/>
  <c r="F1080" i="1"/>
  <c r="F1718" i="1"/>
  <c r="F891" i="1"/>
  <c r="F2908" i="1"/>
  <c r="F440" i="1"/>
  <c r="F1695" i="1"/>
  <c r="F3730" i="1"/>
  <c r="F1584" i="1"/>
  <c r="F1082" i="1"/>
  <c r="F2894" i="1"/>
  <c r="F589" i="1"/>
  <c r="F1916" i="1"/>
  <c r="F1066" i="1"/>
  <c r="F944" i="1"/>
  <c r="F1496" i="1"/>
  <c r="F4079" i="1"/>
  <c r="F1325" i="1"/>
  <c r="F1148" i="1"/>
  <c r="F3843" i="1"/>
  <c r="F3910" i="1"/>
  <c r="F4020" i="1"/>
  <c r="F3077" i="1"/>
  <c r="F1550" i="1"/>
  <c r="F1045" i="1"/>
  <c r="F3803" i="1"/>
  <c r="F2921" i="1"/>
  <c r="F199" i="1"/>
  <c r="F2758" i="1"/>
  <c r="F2126" i="1"/>
  <c r="F2772" i="1"/>
  <c r="F1872" i="1"/>
  <c r="F718" i="1"/>
  <c r="F1727" i="1"/>
  <c r="F1152" i="1"/>
  <c r="F4005" i="1"/>
  <c r="F669" i="1"/>
  <c r="F895" i="1"/>
  <c r="F2125" i="1"/>
  <c r="F3732" i="1"/>
  <c r="F3747" i="1"/>
  <c r="F3915" i="1"/>
  <c r="F3927" i="1"/>
  <c r="F4105" i="1"/>
  <c r="F1436" i="1"/>
  <c r="F1326" i="1"/>
  <c r="F2519" i="1"/>
  <c r="F3988" i="1"/>
  <c r="F1709" i="1"/>
  <c r="F945" i="1"/>
  <c r="F134" i="1"/>
  <c r="F2137" i="1"/>
  <c r="F501" i="1"/>
  <c r="F434" i="1"/>
  <c r="F2754" i="1"/>
  <c r="F3199" i="1"/>
  <c r="F2658" i="1"/>
  <c r="F4039" i="1"/>
  <c r="F4098" i="1"/>
  <c r="F1310" i="1"/>
  <c r="F2673" i="1"/>
  <c r="F960" i="1"/>
  <c r="F3066" i="1"/>
  <c r="F3733" i="1"/>
  <c r="F2145" i="1"/>
  <c r="F1796" i="1"/>
  <c r="F1809" i="1"/>
  <c r="F1737" i="1"/>
  <c r="F3936" i="1"/>
  <c r="F926" i="1"/>
  <c r="F2378" i="1"/>
  <c r="F930" i="1"/>
  <c r="F1811" i="1"/>
  <c r="F2879" i="1"/>
  <c r="F1580" i="1"/>
  <c r="F4090" i="1"/>
  <c r="F143" i="1"/>
  <c r="F1336" i="1"/>
  <c r="F2692" i="1"/>
  <c r="F3980" i="1"/>
  <c r="F3898" i="1"/>
  <c r="F2583" i="1"/>
  <c r="F3970" i="1"/>
  <c r="F2707" i="1"/>
  <c r="F2368" i="1"/>
  <c r="F1457" i="1"/>
  <c r="F1713" i="1"/>
  <c r="F2647" i="1"/>
  <c r="F2761" i="1"/>
  <c r="F3148" i="1"/>
  <c r="F635" i="1"/>
  <c r="F692" i="1"/>
  <c r="F3191" i="1"/>
  <c r="F3940" i="1"/>
  <c r="F2597" i="1"/>
  <c r="F4040" i="1"/>
  <c r="F3925" i="1"/>
  <c r="F950" i="1"/>
  <c r="F3103" i="1"/>
  <c r="F3068" i="1"/>
  <c r="F219" i="1"/>
  <c r="F473" i="1"/>
  <c r="F871" i="1"/>
  <c r="F2131" i="1"/>
  <c r="F1182" i="1"/>
  <c r="F3195" i="1"/>
  <c r="F1697" i="1"/>
  <c r="F2760" i="1"/>
  <c r="F1235" i="1"/>
  <c r="F3086" i="1"/>
  <c r="F3907" i="1"/>
  <c r="F2655" i="1"/>
  <c r="F1309" i="1"/>
  <c r="F1552" i="1"/>
  <c r="F137" i="1"/>
  <c r="F3737" i="1"/>
  <c r="F946" i="1"/>
  <c r="F1814" i="1"/>
  <c r="F989" i="1"/>
  <c r="F1011" i="1"/>
  <c r="F3882" i="1"/>
  <c r="F3930" i="1"/>
  <c r="F224" i="1"/>
  <c r="F1578" i="1"/>
  <c r="F2140" i="1"/>
  <c r="F988" i="1"/>
  <c r="F4093" i="1"/>
  <c r="F3869" i="1"/>
  <c r="F1093" i="1"/>
  <c r="F2002" i="1"/>
  <c r="F1134" i="1"/>
  <c r="F2770" i="1"/>
  <c r="F2776" i="1"/>
  <c r="F3967" i="1"/>
  <c r="F1090" i="1"/>
  <c r="F1911" i="1"/>
  <c r="F3071" i="1"/>
  <c r="F1245" i="1"/>
  <c r="F1095" i="1"/>
  <c r="F2914" i="1"/>
  <c r="F127" i="1"/>
  <c r="F4018" i="1"/>
  <c r="F515" i="1"/>
  <c r="F3101" i="1"/>
  <c r="F1803" i="1"/>
  <c r="F433" i="1"/>
  <c r="F1570" i="1"/>
  <c r="F1800" i="1"/>
  <c r="F1779" i="1"/>
  <c r="F1784" i="1"/>
  <c r="F681" i="1"/>
  <c r="F3734" i="1"/>
  <c r="F700" i="1"/>
  <c r="F1789" i="1"/>
  <c r="F1320" i="1"/>
  <c r="F3909" i="1"/>
  <c r="F3926" i="1"/>
  <c r="F3102" i="1"/>
  <c r="F209" i="1"/>
  <c r="F1321" i="1"/>
  <c r="F3078" i="1"/>
  <c r="F2872" i="1"/>
  <c r="F3872" i="1"/>
  <c r="F716" i="1"/>
  <c r="F982" i="1"/>
  <c r="F677" i="1"/>
  <c r="F2422" i="1"/>
  <c r="F968" i="1"/>
  <c r="F2361" i="1"/>
  <c r="F934" i="1"/>
  <c r="F3646" i="1"/>
  <c r="F3850" i="1"/>
  <c r="F3856" i="1"/>
  <c r="F207" i="1"/>
  <c r="F3849" i="1"/>
  <c r="F1005" i="1"/>
  <c r="F189" i="1"/>
  <c r="F4032" i="1"/>
  <c r="F3093" i="1"/>
  <c r="F3951" i="1"/>
  <c r="F3935" i="1"/>
  <c r="F4083" i="1"/>
  <c r="F3133" i="1"/>
  <c r="F1774" i="1"/>
  <c r="F164" i="1"/>
  <c r="F1312" i="1"/>
  <c r="F628" i="1"/>
  <c r="F942" i="1"/>
  <c r="F3099" i="1"/>
  <c r="F1992" i="1"/>
  <c r="F2405" i="1"/>
  <c r="F3892" i="1"/>
  <c r="F991" i="1"/>
  <c r="F2958" i="1"/>
  <c r="F4022" i="1"/>
  <c r="F3998" i="1"/>
  <c r="F4001" i="1"/>
  <c r="F4072" i="1"/>
  <c r="F1096" i="1"/>
  <c r="F868" i="1"/>
  <c r="F1417" i="1"/>
  <c r="F862" i="1"/>
  <c r="F3740" i="1"/>
  <c r="F3982" i="1"/>
  <c r="F1098" i="1"/>
  <c r="F3742" i="1"/>
  <c r="F969" i="1"/>
  <c r="F1240" i="1"/>
  <c r="F2907" i="1"/>
  <c r="F3862" i="1"/>
  <c r="F4050" i="1"/>
  <c r="F221" i="1"/>
  <c r="F474" i="1"/>
  <c r="F4057" i="1"/>
  <c r="F3899" i="1"/>
  <c r="F2679" i="1"/>
  <c r="F482" i="1"/>
  <c r="F4066" i="1"/>
  <c r="F1168" i="1"/>
  <c r="F2885" i="1"/>
  <c r="F2755" i="1"/>
  <c r="F2659" i="1"/>
  <c r="F667" i="1"/>
  <c r="F2517" i="1"/>
  <c r="F1802" i="1"/>
  <c r="F2944" i="1"/>
  <c r="F1426" i="1"/>
  <c r="F1787" i="1"/>
  <c r="F1699" i="1"/>
  <c r="F2869" i="1"/>
  <c r="F884" i="1"/>
  <c r="F3741" i="1"/>
  <c r="F1882" i="1"/>
  <c r="F181" i="1"/>
  <c r="F3634" i="1"/>
  <c r="F3984" i="1"/>
  <c r="F3993" i="1"/>
  <c r="F3109" i="1"/>
  <c r="F1337" i="1"/>
  <c r="F2859" i="1"/>
  <c r="F3805" i="1"/>
  <c r="F1766" i="1"/>
  <c r="F3065" i="1"/>
  <c r="F3739" i="1"/>
  <c r="F4106" i="1"/>
  <c r="F615" i="1"/>
  <c r="F1773" i="1"/>
  <c r="F3845" i="1"/>
  <c r="F1568" i="1"/>
  <c r="F1739" i="1"/>
  <c r="F1986" i="1"/>
  <c r="F3974" i="1"/>
  <c r="F183" i="1"/>
  <c r="F924" i="1"/>
  <c r="F2657" i="1"/>
  <c r="F3137" i="1"/>
  <c r="F2898" i="1"/>
  <c r="F2326" i="1"/>
  <c r="F1167" i="1"/>
  <c r="F1596" i="1"/>
  <c r="F1332" i="1"/>
  <c r="F171" i="1"/>
  <c r="F912" i="1"/>
  <c r="F4059" i="1"/>
  <c r="F710" i="1"/>
  <c r="F1798" i="1"/>
  <c r="F4055" i="1"/>
  <c r="F3844" i="1"/>
  <c r="F487" i="1"/>
  <c r="F2747" i="1"/>
  <c r="F2919" i="1"/>
  <c r="F1685" i="1"/>
  <c r="F4085" i="1"/>
  <c r="F674" i="1"/>
  <c r="F469" i="1"/>
  <c r="F3895" i="1"/>
  <c r="F671" i="1"/>
  <c r="F3091" i="1"/>
  <c r="F2882" i="1"/>
  <c r="F152" i="1"/>
  <c r="F595" i="1"/>
  <c r="F1577" i="1"/>
  <c r="F521" i="1"/>
  <c r="F1019" i="1"/>
  <c r="F3095" i="1"/>
  <c r="F2407" i="1"/>
  <c r="F3136" i="1"/>
  <c r="F876" i="1"/>
  <c r="F3961" i="1"/>
  <c r="F3957" i="1"/>
  <c r="F4012" i="1"/>
  <c r="F3969" i="1"/>
  <c r="F869" i="1"/>
  <c r="F1785" i="1"/>
  <c r="F3053" i="1"/>
  <c r="F2598" i="1"/>
  <c r="F517" i="1"/>
  <c r="F1692" i="1"/>
  <c r="F2409" i="1"/>
  <c r="F212" i="1"/>
  <c r="F995" i="1"/>
  <c r="F1502" i="1"/>
  <c r="F3111" i="1"/>
  <c r="F241" i="1"/>
  <c r="F3205" i="1"/>
  <c r="F2699" i="1"/>
  <c r="F2000" i="1"/>
  <c r="F202" i="1"/>
  <c r="F1702" i="1"/>
  <c r="F1069" i="1"/>
  <c r="F1307" i="1"/>
  <c r="F682" i="1"/>
  <c r="F1783" i="1"/>
  <c r="F4035" i="1"/>
  <c r="F679" i="1"/>
  <c r="F2780" i="1"/>
  <c r="F4104" i="1"/>
  <c r="F547" i="1"/>
  <c r="F2920" i="1"/>
  <c r="F3890" i="1"/>
  <c r="F467" i="1"/>
  <c r="F3867" i="1"/>
  <c r="F1439" i="1"/>
  <c r="F2922" i="1"/>
  <c r="F4076" i="1"/>
  <c r="F2748" i="1"/>
  <c r="F3113" i="1"/>
  <c r="F703" i="1"/>
  <c r="F964" i="1"/>
  <c r="F3736" i="1"/>
  <c r="F2139" i="1"/>
  <c r="F2684" i="1"/>
  <c r="F2159" i="1"/>
  <c r="F4030" i="1"/>
  <c r="F952" i="1"/>
  <c r="F2749" i="1"/>
  <c r="F687" i="1"/>
  <c r="F146" i="1"/>
  <c r="F2675" i="1"/>
  <c r="F1079" i="1"/>
  <c r="F1230" i="1"/>
  <c r="F672" i="1"/>
  <c r="F2744" i="1"/>
  <c r="F1593" i="1"/>
  <c r="F1548" i="1"/>
  <c r="F2129" i="1"/>
  <c r="F4077" i="1"/>
  <c r="F4112" i="1"/>
  <c r="F2364" i="1"/>
  <c r="F2147" i="1"/>
  <c r="F936" i="1"/>
  <c r="F3809" i="1"/>
  <c r="F205" i="1"/>
  <c r="F3106" i="1"/>
  <c r="F1004" i="1"/>
  <c r="F985" i="1"/>
  <c r="F1689" i="1"/>
  <c r="F4042" i="1"/>
  <c r="F1315" i="1"/>
  <c r="F923" i="1"/>
  <c r="F3639" i="1"/>
  <c r="F1492" i="1"/>
  <c r="F704" i="1"/>
  <c r="F1805" i="1"/>
  <c r="F881" i="1"/>
  <c r="F1016" i="1"/>
  <c r="F3960" i="1"/>
  <c r="F3987" i="1"/>
  <c r="F1313" i="1"/>
  <c r="F2863" i="1"/>
  <c r="F3976" i="1"/>
  <c r="F1433" i="1"/>
  <c r="F2847" i="1"/>
  <c r="F1693" i="1"/>
  <c r="F182" i="1"/>
  <c r="F2674" i="1"/>
  <c r="F481" i="1"/>
  <c r="F3900" i="1"/>
  <c r="F2887" i="1"/>
  <c r="F3893" i="1"/>
  <c r="F2704" i="1"/>
  <c r="F4071" i="1"/>
  <c r="F3853" i="1"/>
  <c r="F600" i="1"/>
  <c r="F1551" i="1"/>
  <c r="F713" i="1"/>
  <c r="F1728" i="1"/>
  <c r="F979" i="1"/>
  <c r="F2884" i="1"/>
  <c r="F2645" i="1"/>
  <c r="F695" i="1"/>
  <c r="F3635" i="1"/>
  <c r="F1806" i="1"/>
  <c r="F3997" i="1"/>
  <c r="F3985" i="1"/>
  <c r="F974" i="1"/>
  <c r="F1015" i="1"/>
  <c r="F3637" i="1"/>
  <c r="F1807" i="1"/>
  <c r="F3916" i="1"/>
  <c r="F1781" i="1"/>
  <c r="F767" i="1"/>
  <c r="F185" i="1"/>
  <c r="F3945" i="1"/>
  <c r="F1114" i="1"/>
  <c r="F3913" i="1"/>
  <c r="F901" i="1"/>
  <c r="F4037" i="1"/>
  <c r="F556" i="1"/>
  <c r="F2913" i="1"/>
  <c r="F4096" i="1"/>
  <c r="F953" i="1"/>
  <c r="F932" i="1"/>
  <c r="F2875" i="1"/>
  <c r="F2891" i="1"/>
  <c r="F3989" i="1"/>
  <c r="F4003" i="1"/>
  <c r="F4054" i="1"/>
  <c r="F4046" i="1"/>
  <c r="F673" i="1"/>
  <c r="F1912" i="1"/>
  <c r="F444" i="1"/>
  <c r="F896" i="1"/>
  <c r="F2323" i="1"/>
  <c r="F3104" i="1"/>
  <c r="F2600" i="1"/>
  <c r="F961" i="1"/>
  <c r="F1797" i="1"/>
  <c r="F1071" i="1"/>
  <c r="F1317" i="1"/>
  <c r="F236" i="1"/>
  <c r="F885" i="1"/>
  <c r="F179" i="1"/>
  <c r="F898" i="1"/>
  <c r="F954" i="1"/>
  <c r="F1786" i="1"/>
  <c r="F1782" i="1"/>
  <c r="F1306" i="1"/>
  <c r="F1139" i="1"/>
  <c r="F3846" i="1"/>
  <c r="F1810" i="1"/>
  <c r="F771" i="1"/>
  <c r="F1572" i="1"/>
  <c r="F2408" i="1"/>
  <c r="F1108" i="1"/>
  <c r="F888" i="1"/>
  <c r="F878" i="1"/>
  <c r="F894" i="1"/>
  <c r="F1989" i="1"/>
  <c r="F3107" i="1"/>
  <c r="F963" i="1"/>
  <c r="F2870" i="1"/>
  <c r="F198" i="1"/>
  <c r="F2856" i="1"/>
  <c r="F866" i="1"/>
  <c r="F956" i="1"/>
  <c r="F1922" i="1"/>
  <c r="F1866" i="1"/>
  <c r="F1908" i="1"/>
  <c r="F1719" i="1"/>
  <c r="F1009" i="1"/>
  <c r="F1690" i="1"/>
  <c r="F3937" i="1"/>
  <c r="F1558" i="1"/>
  <c r="F213" i="1"/>
  <c r="F699" i="1"/>
  <c r="F3209" i="1"/>
  <c r="F2703" i="1"/>
  <c r="F962" i="1"/>
  <c r="F972" i="1"/>
  <c r="F1776" i="1"/>
  <c r="F1769" i="1"/>
  <c r="F1921" i="1"/>
  <c r="F1021" i="1"/>
  <c r="F4038" i="1"/>
  <c r="F971" i="1"/>
  <c r="F1905" i="1"/>
  <c r="F1804" i="1"/>
  <c r="F2325" i="1"/>
  <c r="F1694" i="1"/>
  <c r="F3978" i="1"/>
  <c r="F1788" i="1"/>
  <c r="F1339" i="1"/>
  <c r="F1554" i="1"/>
  <c r="F1816" i="1"/>
  <c r="F3904" i="1"/>
  <c r="F2678" i="1"/>
  <c r="F485" i="1"/>
  <c r="F2857" i="1"/>
  <c r="F778" i="1"/>
  <c r="F3633" i="1"/>
  <c r="F1243" i="1"/>
  <c r="F206" i="1"/>
  <c r="F1819" i="1"/>
  <c r="F3201" i="1"/>
  <c r="F2757" i="1"/>
  <c r="F3143" i="1"/>
  <c r="F4058" i="1"/>
  <c r="F3878" i="1"/>
  <c r="F1919" i="1"/>
  <c r="F3204" i="1"/>
  <c r="F980" i="1"/>
  <c r="F218" i="1"/>
  <c r="F3118" i="1"/>
  <c r="F4000" i="1"/>
  <c r="F1772" i="1"/>
  <c r="F203" i="1"/>
  <c r="F3124" i="1"/>
  <c r="F691" i="1"/>
  <c r="F1767" i="1"/>
  <c r="F1914" i="1"/>
  <c r="F3197" i="1"/>
  <c r="F1000" i="1"/>
  <c r="F168" i="1"/>
  <c r="F4041" i="1"/>
  <c r="F3073" i="1"/>
  <c r="F3795" i="1"/>
  <c r="F2957" i="1"/>
  <c r="F1794" i="1"/>
  <c r="F2917" i="1"/>
  <c r="F4069" i="1"/>
  <c r="F2902" i="1"/>
  <c r="F2676" i="1"/>
  <c r="F1078" i="1"/>
  <c r="F454" i="1"/>
  <c r="F1308" i="1"/>
  <c r="F1777" i="1"/>
  <c r="F1706" i="1"/>
  <c r="F3190" i="1"/>
  <c r="F3908" i="1"/>
  <c r="F3064" i="1"/>
  <c r="F1730" i="1"/>
  <c r="F3125" i="1"/>
  <c r="F879" i="1"/>
  <c r="F1799" i="1"/>
  <c r="F1343" i="1"/>
  <c r="F776" i="1"/>
  <c r="F4024" i="1"/>
  <c r="F4108" i="1"/>
  <c r="F1873" i="1"/>
  <c r="F690" i="1"/>
  <c r="F3146" i="1"/>
  <c r="F1007" i="1"/>
  <c r="F887" i="1"/>
  <c r="F3975" i="1"/>
  <c r="F1587" i="1"/>
  <c r="F709" i="1"/>
  <c r="F701" i="1"/>
  <c r="F1006" i="1"/>
  <c r="F981" i="1"/>
  <c r="F1338" i="1"/>
  <c r="F3939" i="1"/>
  <c r="F3799" i="1"/>
  <c r="F1064" i="1"/>
  <c r="F119" i="1"/>
  <c r="F3571" i="1"/>
  <c r="F1268" i="1"/>
  <c r="F654" i="1"/>
  <c r="F304" i="1"/>
  <c r="F3263" i="1"/>
  <c r="F3558" i="1"/>
  <c r="F1290" i="1"/>
  <c r="F3752" i="1"/>
  <c r="F794" i="1"/>
  <c r="F421" i="1"/>
  <c r="F827" i="1"/>
  <c r="F1745" i="1"/>
  <c r="F3402" i="1"/>
  <c r="F92" i="1"/>
  <c r="F2533" i="1"/>
  <c r="F3153" i="1"/>
  <c r="F3547" i="1"/>
  <c r="F3236" i="1"/>
  <c r="F3650" i="1"/>
  <c r="F2830" i="1"/>
  <c r="F344" i="1"/>
  <c r="F2986" i="1"/>
  <c r="F3217" i="1"/>
  <c r="F30" i="1"/>
  <c r="F727" i="1"/>
  <c r="F2112" i="1"/>
  <c r="F1658" i="1"/>
  <c r="F1851" i="1"/>
  <c r="F2100" i="1"/>
  <c r="F3703" i="1"/>
  <c r="F2527" i="1"/>
  <c r="F3337" i="1"/>
  <c r="F1931" i="1"/>
  <c r="F3408" i="1"/>
  <c r="F2995" i="1"/>
  <c r="F3350" i="1"/>
  <c r="F3789" i="1"/>
  <c r="F3277" i="1"/>
  <c r="F2813" i="1"/>
  <c r="F1367" i="1"/>
  <c r="F3290" i="1"/>
  <c r="F3435" i="1"/>
  <c r="F750" i="1"/>
  <c r="F2541" i="1"/>
  <c r="F3375" i="1"/>
  <c r="F3777" i="1"/>
  <c r="F419" i="1"/>
  <c r="F34" i="1"/>
  <c r="F3689" i="1"/>
  <c r="F2810" i="1"/>
  <c r="F18" i="1"/>
  <c r="F22" i="1"/>
  <c r="F535" i="1"/>
  <c r="F3831" i="1"/>
  <c r="F388" i="1"/>
  <c r="F1604" i="1"/>
  <c r="F1830" i="1"/>
  <c r="F2973" i="1"/>
  <c r="F1840" i="1"/>
  <c r="F61" i="1"/>
  <c r="F2977" i="1"/>
  <c r="F3697" i="1"/>
  <c r="F2179" i="1"/>
  <c r="F2248" i="1"/>
  <c r="F3215" i="1"/>
  <c r="F3221" i="1"/>
  <c r="F2290" i="1"/>
  <c r="F2484" i="1"/>
  <c r="F2562" i="1"/>
  <c r="F3624" i="1"/>
  <c r="F3318" i="1"/>
  <c r="F1853" i="1"/>
  <c r="F3312" i="1"/>
  <c r="F3299" i="1"/>
  <c r="F1826" i="1"/>
  <c r="F2288" i="1"/>
  <c r="F3592" i="1"/>
  <c r="F2489" i="1"/>
  <c r="F3218" i="1"/>
  <c r="F3604" i="1"/>
  <c r="F10" i="1"/>
  <c r="F749" i="1"/>
  <c r="F3314" i="1"/>
  <c r="F3559" i="1"/>
  <c r="F1605" i="1"/>
  <c r="F801" i="1"/>
  <c r="F3580" i="1"/>
  <c r="F84" i="1"/>
  <c r="F3378" i="1"/>
  <c r="F3386" i="1"/>
  <c r="F1028" i="1"/>
  <c r="F2476" i="1"/>
  <c r="F3817" i="1"/>
  <c r="F3419" i="1"/>
  <c r="F33" i="1"/>
  <c r="F43" i="1"/>
  <c r="F46" i="1"/>
  <c r="F51" i="1"/>
  <c r="F52" i="1"/>
  <c r="F75" i="1"/>
  <c r="F86" i="1"/>
  <c r="F102" i="1"/>
  <c r="F103" i="1"/>
  <c r="F141" i="1"/>
  <c r="F296" i="1"/>
  <c r="F392" i="1"/>
  <c r="F527" i="1"/>
  <c r="F533" i="1"/>
  <c r="F784" i="1"/>
  <c r="F806" i="1"/>
  <c r="F810" i="1"/>
  <c r="F823" i="1"/>
  <c r="F849" i="1"/>
  <c r="F850" i="1"/>
  <c r="F855" i="1"/>
  <c r="F859" i="1"/>
  <c r="F1304" i="1"/>
  <c r="F1365" i="1"/>
  <c r="F1635" i="1"/>
  <c r="F1641" i="1"/>
  <c r="F1644" i="1"/>
  <c r="F1691" i="1"/>
  <c r="F1824" i="1"/>
  <c r="F1847" i="1"/>
  <c r="F1859" i="1"/>
  <c r="F2097" i="1"/>
  <c r="F2099" i="1"/>
  <c r="F2114" i="1"/>
  <c r="F2171" i="1"/>
  <c r="F2174" i="1"/>
  <c r="F2209" i="1"/>
  <c r="F2468" i="1"/>
  <c r="F2475" i="1"/>
  <c r="F2482" i="1"/>
  <c r="F2498" i="1"/>
  <c r="F2524" i="1"/>
  <c r="F2532" i="1"/>
  <c r="F2637" i="1"/>
  <c r="F2823" i="1"/>
  <c r="F2824" i="1"/>
  <c r="F2832" i="1"/>
  <c r="F2839" i="1"/>
  <c r="F2924" i="1"/>
  <c r="F2925" i="1"/>
  <c r="F2930" i="1"/>
  <c r="F2990" i="1"/>
  <c r="F2992" i="1"/>
  <c r="F3002" i="1"/>
  <c r="F3033" i="1"/>
  <c r="F3187" i="1"/>
  <c r="F3289" i="1"/>
  <c r="F3334" i="1"/>
  <c r="F3338" i="1"/>
  <c r="F3343" i="1"/>
  <c r="F3377" i="1"/>
  <c r="F3387" i="1"/>
  <c r="F3394" i="1"/>
  <c r="F3405" i="1"/>
  <c r="F3414" i="1"/>
  <c r="F3417" i="1"/>
  <c r="F3429" i="1"/>
  <c r="F3433" i="1"/>
  <c r="F3444" i="1"/>
  <c r="F3447" i="1"/>
  <c r="F3475" i="1"/>
  <c r="F3495" i="1"/>
  <c r="F3496" i="1"/>
  <c r="F3506" i="1"/>
  <c r="F3514" i="1"/>
  <c r="F3518" i="1"/>
  <c r="F3519" i="1"/>
  <c r="F3524" i="1"/>
  <c r="F3532" i="1"/>
  <c r="F3546" i="1"/>
  <c r="F3554" i="1"/>
  <c r="F3557" i="1"/>
  <c r="F3574" i="1"/>
  <c r="F3578" i="1"/>
  <c r="F3581" i="1"/>
  <c r="F3583" i="1"/>
  <c r="F3610" i="1"/>
  <c r="F3615" i="1"/>
  <c r="F3629" i="1"/>
  <c r="F3652" i="1"/>
  <c r="F3662" i="1"/>
  <c r="F3668" i="1"/>
  <c r="F3676" i="1"/>
  <c r="F3763" i="1"/>
  <c r="F3765" i="1"/>
  <c r="F3766" i="1"/>
  <c r="F3771" i="1"/>
  <c r="F3772" i="1"/>
  <c r="F3776" i="1"/>
  <c r="F3810" i="1"/>
  <c r="F3830" i="1"/>
  <c r="F2605" i="1"/>
  <c r="F828" i="1"/>
  <c r="F1504" i="1"/>
  <c r="F3346" i="1"/>
  <c r="F410" i="1"/>
  <c r="F3688" i="1"/>
  <c r="F3664" i="1"/>
  <c r="F1683" i="1"/>
  <c r="F3365" i="1"/>
  <c r="F728" i="1"/>
  <c r="F1643" i="1"/>
  <c r="F1846" i="1"/>
  <c r="F2800" i="1"/>
  <c r="F2981" i="1"/>
  <c r="F3358" i="1"/>
  <c r="F295" i="1"/>
  <c r="F3362" i="1"/>
  <c r="F362" i="1"/>
  <c r="F2940" i="1"/>
  <c r="F3328" i="1"/>
  <c r="F42" i="1"/>
  <c r="F798" i="1"/>
  <c r="F3521" i="1"/>
  <c r="F365" i="1"/>
  <c r="F804" i="1"/>
  <c r="F250" i="1"/>
  <c r="F3577" i="1"/>
  <c r="F3276" i="1"/>
  <c r="F843" i="1"/>
  <c r="F1201" i="1"/>
  <c r="F368" i="1"/>
  <c r="F2310" i="1"/>
  <c r="F32" i="1"/>
  <c r="F2094" i="1"/>
  <c r="F1353" i="1"/>
  <c r="F3256" i="1"/>
  <c r="F1263" i="1"/>
  <c r="F1610" i="1"/>
  <c r="F1858" i="1"/>
  <c r="F2302" i="1"/>
  <c r="F3329" i="1"/>
  <c r="F3811" i="1"/>
  <c r="F3841" i="1"/>
  <c r="F317" i="1"/>
  <c r="F1463" i="1"/>
  <c r="F3453" i="1"/>
  <c r="F2307" i="1"/>
  <c r="F9" i="1"/>
  <c r="F3513" i="1"/>
  <c r="F2219" i="1"/>
  <c r="F336" i="1"/>
  <c r="F284" i="1"/>
  <c r="F1628" i="1"/>
  <c r="F339" i="1"/>
  <c r="F2791" i="1"/>
  <c r="F3005" i="1"/>
  <c r="F3010" i="1"/>
  <c r="F3530" i="1"/>
  <c r="F3423" i="1"/>
  <c r="F2340" i="1"/>
  <c r="F2222" i="1"/>
  <c r="F3176" i="1"/>
  <c r="F3758" i="1"/>
  <c r="F1213" i="1"/>
  <c r="F3353" i="1"/>
  <c r="F1625" i="1"/>
  <c r="F413" i="1"/>
  <c r="F3379" i="1"/>
  <c r="F1512" i="1"/>
  <c r="F2055" i="1"/>
  <c r="F3762" i="1"/>
  <c r="F2615" i="1"/>
  <c r="F2496" i="1"/>
  <c r="F1608" i="1"/>
  <c r="F56" i="1"/>
  <c r="F1286" i="1"/>
  <c r="F1828" i="1"/>
  <c r="F3152" i="1"/>
  <c r="F3159" i="1"/>
  <c r="F3322" i="1"/>
  <c r="F3359" i="1"/>
  <c r="F3439" i="1"/>
  <c r="F3469" i="1"/>
  <c r="F3476" i="1"/>
  <c r="F3620" i="1"/>
  <c r="F3815" i="1"/>
  <c r="F16" i="1"/>
  <c r="F838" i="1"/>
  <c r="F1630" i="1"/>
  <c r="F2932" i="1"/>
  <c r="F2118" i="1"/>
  <c r="F394" i="1"/>
  <c r="F1884" i="1"/>
  <c r="F2937" i="1"/>
  <c r="F3184" i="1"/>
  <c r="F2122" i="1"/>
  <c r="F3024" i="1"/>
  <c r="F3420" i="1"/>
  <c r="F1207" i="1"/>
  <c r="F3673" i="1"/>
  <c r="F2285" i="1"/>
  <c r="F529" i="1"/>
  <c r="F2552" i="1"/>
  <c r="F2456" i="1"/>
  <c r="F3222" i="1"/>
  <c r="F3840" i="1"/>
  <c r="F2546" i="1"/>
  <c r="F319" i="1"/>
  <c r="F3616" i="1"/>
  <c r="F3701" i="1"/>
  <c r="F3723" i="1"/>
  <c r="F3250" i="1"/>
  <c r="F2462" i="1"/>
  <c r="F3239" i="1"/>
  <c r="F1653" i="1"/>
  <c r="F2121" i="1"/>
  <c r="F3522" i="1"/>
  <c r="F3719" i="1"/>
  <c r="F3729" i="1"/>
  <c r="F3384" i="1"/>
  <c r="F255" i="1"/>
  <c r="F2713" i="1"/>
  <c r="F3020" i="1"/>
  <c r="F3456" i="1"/>
  <c r="F2966" i="1"/>
  <c r="F2306" i="1"/>
  <c r="F2088" i="1"/>
  <c r="F1607" i="1"/>
  <c r="F1531" i="1"/>
  <c r="F1673" i="1"/>
  <c r="F19" i="1"/>
  <c r="F1654" i="1"/>
  <c r="F3503" i="1"/>
  <c r="F3660" i="1"/>
  <c r="F1829" i="1"/>
  <c r="F3457" i="1"/>
  <c r="F541" i="1"/>
  <c r="F299" i="1"/>
  <c r="F420" i="1"/>
  <c r="F1949" i="1"/>
  <c r="F393" i="1"/>
  <c r="F834" i="1"/>
  <c r="F3487" i="1"/>
  <c r="F2299" i="1"/>
  <c r="F3238" i="1"/>
  <c r="F1651" i="1"/>
  <c r="F3022" i="1"/>
  <c r="F661" i="1"/>
  <c r="F3242" i="1"/>
  <c r="F3512" i="1"/>
  <c r="F653" i="1"/>
  <c r="F12" i="1"/>
  <c r="F108" i="1"/>
  <c r="F1636" i="1"/>
  <c r="F3040" i="1"/>
  <c r="F3566" i="1"/>
  <c r="F3590" i="1"/>
  <c r="F3655" i="1"/>
  <c r="F109" i="1"/>
  <c r="F2095" i="1"/>
  <c r="F1899" i="1"/>
  <c r="F1205" i="1"/>
  <c r="F2927" i="1"/>
  <c r="F1203" i="1"/>
  <c r="F3500" i="1"/>
  <c r="F2332" i="1"/>
  <c r="F2811" i="1"/>
  <c r="F3392" i="1"/>
  <c r="F3563" i="1"/>
  <c r="F1470" i="1"/>
  <c r="F1395" i="1"/>
  <c r="F3227" i="1"/>
  <c r="F3716" i="1"/>
  <c r="F3230" i="1"/>
  <c r="F3760" i="1"/>
  <c r="F3466" i="1"/>
  <c r="F746" i="1"/>
  <c r="F2459" i="1"/>
  <c r="F1345" i="1"/>
  <c r="F3548" i="1"/>
  <c r="F2337" i="1"/>
  <c r="F743" i="1"/>
  <c r="F2461" i="1"/>
  <c r="F3383" i="1"/>
  <c r="F2020" i="1"/>
  <c r="F2715" i="1"/>
  <c r="F3544" i="1"/>
  <c r="F1295" i="1"/>
  <c r="F1215" i="1"/>
  <c r="F1349" i="1"/>
  <c r="F3188" i="1"/>
  <c r="F3340" i="1"/>
  <c r="F417" i="1"/>
  <c r="F3216" i="1"/>
  <c r="F2529" i="1"/>
  <c r="F1856" i="1"/>
  <c r="F522" i="1"/>
  <c r="F1039" i="1"/>
  <c r="F3220" i="1"/>
  <c r="F3269" i="1"/>
  <c r="F3839" i="1"/>
  <c r="F35" i="1"/>
  <c r="F346" i="1"/>
  <c r="F1888" i="1"/>
  <c r="F2931" i="1"/>
  <c r="F2984" i="1"/>
  <c r="F3474" i="1"/>
  <c r="F3725" i="1"/>
  <c r="F3226" i="1"/>
  <c r="F3661" i="1"/>
  <c r="F345" i="1"/>
  <c r="F3307" i="1"/>
  <c r="F760" i="1"/>
  <c r="F2616" i="1"/>
  <c r="F2976" i="1"/>
  <c r="F3528" i="1"/>
  <c r="F3551" i="1"/>
  <c r="F1297" i="1"/>
  <c r="F2336" i="1"/>
  <c r="F3356" i="1"/>
  <c r="F761" i="1"/>
  <c r="F1765" i="1"/>
  <c r="F757" i="1"/>
  <c r="F3550" i="1"/>
  <c r="F59" i="1"/>
  <c r="F1855" i="1"/>
  <c r="F1350" i="1"/>
  <c r="F3403" i="1"/>
  <c r="F2550" i="1"/>
  <c r="F2804" i="1"/>
  <c r="F3553" i="1"/>
  <c r="F332" i="1"/>
  <c r="F3255" i="1"/>
  <c r="F3628" i="1"/>
  <c r="F3158" i="1"/>
  <c r="F1253" i="1"/>
  <c r="F1269" i="1"/>
  <c r="F1273" i="1"/>
  <c r="F3288" i="1"/>
  <c r="F1843" i="1"/>
  <c r="F3784" i="1"/>
  <c r="F3300" i="1"/>
  <c r="F2640" i="1"/>
  <c r="F1624" i="1"/>
  <c r="F302" i="1"/>
  <c r="F1897" i="1"/>
  <c r="F835" i="1"/>
  <c r="F2098" i="1"/>
  <c r="F3272" i="1"/>
  <c r="F3326" i="1"/>
  <c r="F3344" i="1"/>
  <c r="F1287" i="1"/>
  <c r="F1634" i="1"/>
  <c r="F2711" i="1"/>
  <c r="F326" i="1"/>
  <c r="F2210" i="1"/>
  <c r="F2526" i="1"/>
  <c r="F3286" i="1"/>
  <c r="F3526" i="1"/>
  <c r="F3252" i="1"/>
  <c r="F409" i="1"/>
  <c r="F2452" i="1"/>
  <c r="F1832" i="1"/>
  <c r="F3162" i="1"/>
  <c r="F3674" i="1"/>
  <c r="F1852" i="1"/>
  <c r="F3324" i="1"/>
  <c r="F294" i="1"/>
  <c r="F1615" i="1"/>
  <c r="F2221" i="1"/>
  <c r="F3271" i="1"/>
  <c r="F3508" i="1"/>
  <c r="F3715" i="1"/>
  <c r="F1522" i="1"/>
  <c r="F3707" i="1"/>
  <c r="F857" i="1"/>
  <c r="F2666" i="1"/>
  <c r="F3223" i="1"/>
  <c r="F2542" i="1"/>
  <c r="F3280" i="1"/>
  <c r="F3304" i="1"/>
  <c r="F3465" i="1"/>
  <c r="F1521" i="1"/>
  <c r="F369" i="1"/>
  <c r="F3755" i="1"/>
  <c r="F116" i="1"/>
  <c r="F829" i="1"/>
  <c r="F1929" i="1"/>
  <c r="F2742" i="1"/>
  <c r="F2827" i="1"/>
  <c r="F62" i="1"/>
  <c r="F2993" i="1"/>
  <c r="F2487" i="1"/>
  <c r="F290" i="1"/>
  <c r="F3237" i="1"/>
  <c r="F2493" i="1"/>
  <c r="F2926" i="1"/>
  <c r="F3017" i="1"/>
  <c r="F3669" i="1"/>
  <c r="F2472" i="1"/>
  <c r="F3537" i="1"/>
  <c r="F1930" i="1"/>
  <c r="F1029" i="1"/>
  <c r="F406" i="1"/>
  <c r="F360" i="1"/>
  <c r="F3264" i="1"/>
  <c r="F3000" i="1"/>
  <c r="F3171" i="1"/>
  <c r="F350" i="1"/>
  <c r="F1833" i="1"/>
  <c r="F3025" i="1"/>
  <c r="F3175" i="1"/>
  <c r="F3266" i="1"/>
  <c r="F3282" i="1"/>
  <c r="F3467" i="1"/>
  <c r="F2049" i="1"/>
  <c r="F3360" i="1"/>
  <c r="F2176" i="1"/>
  <c r="F3427" i="1"/>
  <c r="F1206" i="1"/>
  <c r="F3246" i="1"/>
  <c r="F60" i="1"/>
  <c r="F3679" i="1"/>
  <c r="F1753" i="1"/>
  <c r="F2663" i="1"/>
  <c r="F2941" i="1"/>
  <c r="F1035" i="1"/>
  <c r="F3297" i="1"/>
  <c r="F90" i="1"/>
  <c r="F1687" i="1"/>
  <c r="F416" i="1"/>
  <c r="F3245" i="1"/>
  <c r="F1758" i="1"/>
  <c r="F2551" i="1"/>
  <c r="F3575" i="1"/>
  <c r="F795" i="1"/>
  <c r="F337" i="1"/>
  <c r="F2935" i="1"/>
  <c r="F1303" i="1"/>
  <c r="F3430" i="1"/>
  <c r="F2553" i="1"/>
  <c r="F2208" i="1"/>
  <c r="F1616" i="1"/>
  <c r="F358" i="1"/>
  <c r="F3517" i="1"/>
  <c r="F3627" i="1"/>
  <c r="F323" i="1"/>
  <c r="F3768" i="1"/>
  <c r="F3284" i="1"/>
  <c r="F2799" i="1"/>
  <c r="F1664" i="1"/>
  <c r="F1670" i="1"/>
  <c r="F2166" i="1"/>
  <c r="F1540" i="1"/>
  <c r="F3018" i="1"/>
  <c r="F1219" i="1"/>
  <c r="F1672" i="1"/>
  <c r="F2270" i="1"/>
  <c r="F2317" i="1"/>
  <c r="F3443" i="1"/>
  <c r="F3599" i="1"/>
  <c r="F245" i="1"/>
  <c r="F752" i="1"/>
  <c r="F1405" i="1"/>
  <c r="F3717" i="1"/>
  <c r="F3726" i="1"/>
  <c r="F1663" i="1"/>
  <c r="F85" i="1"/>
  <c r="F537" i="1"/>
  <c r="F786" i="1"/>
  <c r="F2076" i="1"/>
  <c r="F2790" i="1"/>
  <c r="F2793" i="1"/>
  <c r="F3680" i="1"/>
  <c r="F660" i="1"/>
  <c r="F2249" i="1"/>
  <c r="F1251" i="1"/>
  <c r="F2731" i="1"/>
  <c r="F808" i="1"/>
  <c r="F3382" i="1"/>
  <c r="F3352" i="1"/>
  <c r="F1278" i="1"/>
  <c r="F3509" i="1"/>
  <c r="F327" i="1"/>
  <c r="F1384" i="1"/>
  <c r="F3341" i="1"/>
  <c r="F3603" i="1"/>
  <c r="F3398" i="1"/>
  <c r="F844" i="1"/>
  <c r="F3247" i="1"/>
  <c r="F2733" i="1"/>
  <c r="F2797" i="1"/>
  <c r="F2531" i="1"/>
  <c r="F1261" i="1"/>
  <c r="F2606" i="1"/>
  <c r="F1618" i="1"/>
  <c r="F3440" i="1"/>
  <c r="F1209" i="1"/>
  <c r="F48" i="1"/>
  <c r="F3228" i="1"/>
  <c r="F312" i="1"/>
  <c r="F1189" i="1"/>
  <c r="F370" i="1"/>
  <c r="F2313" i="1"/>
  <c r="F313" i="1"/>
  <c r="F2292" i="1"/>
  <c r="F1352" i="1"/>
  <c r="F2318" i="1"/>
  <c r="F96" i="1"/>
  <c r="F114" i="1"/>
  <c r="F782" i="1"/>
  <c r="F813" i="1"/>
  <c r="F831" i="1"/>
  <c r="F1003" i="1"/>
  <c r="F1837" i="1"/>
  <c r="F1895" i="1"/>
  <c r="F2319" i="1"/>
  <c r="F2842" i="1"/>
  <c r="F3151" i="1"/>
  <c r="F3367" i="1"/>
  <c r="F3478" i="1"/>
  <c r="F3651" i="1"/>
  <c r="F3653" i="1"/>
  <c r="F3665" i="1"/>
  <c r="F3781" i="1"/>
  <c r="F367" i="1"/>
  <c r="F1195" i="1"/>
  <c r="F356" i="1"/>
  <c r="F399" i="1"/>
  <c r="F5" i="1"/>
  <c r="F3371" i="1"/>
  <c r="F793" i="1"/>
  <c r="F1473" i="1"/>
  <c r="F403" i="1"/>
  <c r="F1246" i="1"/>
  <c r="F1639" i="1"/>
  <c r="F2463" i="1"/>
  <c r="F3390" i="1"/>
  <c r="F811" i="1"/>
  <c r="F2537" i="1"/>
  <c r="F1222" i="1"/>
  <c r="F3507" i="1"/>
  <c r="F756" i="1"/>
  <c r="F2705" i="1"/>
  <c r="F3401" i="1"/>
  <c r="F2999" i="1"/>
  <c r="F247" i="1"/>
  <c r="F1372" i="1"/>
  <c r="F1631" i="1"/>
  <c r="F3381" i="1"/>
  <c r="F330" i="1"/>
  <c r="F2720" i="1"/>
  <c r="F3426" i="1"/>
  <c r="F1507" i="1"/>
  <c r="F2544" i="1"/>
  <c r="F3413" i="1"/>
  <c r="F1638" i="1"/>
  <c r="F2089" i="1"/>
  <c r="F3750" i="1"/>
  <c r="F1275" i="1"/>
  <c r="F3210" i="1"/>
  <c r="F3374" i="1"/>
  <c r="F3416" i="1"/>
  <c r="F3561" i="1"/>
  <c r="F3670" i="1"/>
  <c r="F3565" i="1"/>
  <c r="F726" i="1"/>
  <c r="F3609" i="1"/>
  <c r="F1187" i="1"/>
  <c r="F3827" i="1"/>
  <c r="F3504" i="1"/>
  <c r="F2620" i="1"/>
  <c r="F2974" i="1"/>
  <c r="F1371" i="1"/>
  <c r="F2792" i="1"/>
  <c r="F796" i="1"/>
  <c r="F2783" i="1"/>
  <c r="F3494" i="1"/>
  <c r="F405" i="1"/>
  <c r="F2070" i="1"/>
  <c r="F3442" i="1"/>
  <c r="F3260" i="1"/>
  <c r="F94" i="1"/>
  <c r="F3622" i="1"/>
  <c r="F105" i="1"/>
  <c r="F809" i="1"/>
  <c r="F3163" i="1"/>
  <c r="F2934" i="1"/>
  <c r="F415" i="1"/>
  <c r="F2300" i="1"/>
  <c r="F1620" i="1"/>
  <c r="F1827" i="1"/>
  <c r="F3780" i="1"/>
  <c r="F2478" i="1"/>
  <c r="F1375" i="1"/>
  <c r="F4" i="1"/>
  <c r="F807" i="1"/>
  <c r="F812" i="1"/>
  <c r="F1640" i="1"/>
  <c r="F2536" i="1"/>
  <c r="F3388" i="1"/>
  <c r="F3543" i="1"/>
  <c r="F3751" i="1"/>
  <c r="F854" i="1"/>
  <c r="F2997" i="1"/>
  <c r="F1749" i="1"/>
  <c r="F1186" i="1"/>
  <c r="F1659" i="1"/>
  <c r="F3626" i="1"/>
  <c r="F3251" i="1"/>
  <c r="F2115" i="1"/>
  <c r="F361" i="1"/>
  <c r="F291" i="1"/>
  <c r="F1885" i="1"/>
  <c r="F2821" i="1"/>
  <c r="F3552" i="1"/>
  <c r="F3285" i="1"/>
  <c r="F3568" i="1"/>
  <c r="F315" i="1"/>
  <c r="F383" i="1"/>
  <c r="F1649" i="1"/>
  <c r="F2477" i="1"/>
  <c r="F2116" i="1"/>
  <c r="F273" i="1"/>
  <c r="F2787" i="1"/>
  <c r="F861" i="1"/>
  <c r="F536" i="1"/>
  <c r="F3545" i="1"/>
  <c r="F3834" i="1"/>
  <c r="F1300" i="1"/>
  <c r="F523" i="1"/>
  <c r="F286" i="1"/>
  <c r="F89" i="1"/>
  <c r="F3370" i="1"/>
  <c r="F2665" i="1"/>
  <c r="F3335" i="1"/>
  <c r="F121" i="1"/>
  <c r="F3823" i="1"/>
  <c r="F3333" i="1"/>
  <c r="F3306" i="1"/>
  <c r="F3722" i="1"/>
  <c r="F2994" i="1"/>
  <c r="F8" i="1"/>
  <c r="F1516" i="1"/>
  <c r="F88" i="1"/>
  <c r="F262" i="1"/>
  <c r="F3821" i="1"/>
  <c r="F3511" i="1"/>
  <c r="F20" i="1"/>
  <c r="F2334" i="1"/>
  <c r="F3502" i="1"/>
  <c r="F3259" i="1"/>
  <c r="F3555" i="1"/>
  <c r="F3332" i="1"/>
  <c r="F99" i="1"/>
  <c r="F100" i="1"/>
  <c r="F3361" i="1"/>
  <c r="F3764" i="1"/>
  <c r="F2286" i="1"/>
  <c r="F3319" i="1"/>
  <c r="F3261" i="1"/>
  <c r="F1279" i="1"/>
  <c r="F3576" i="1"/>
  <c r="F2173" i="1"/>
  <c r="F2820" i="1"/>
  <c r="F3833" i="1"/>
  <c r="F2636" i="1"/>
  <c r="F101" i="1"/>
  <c r="F1951" i="1"/>
  <c r="F1211" i="1"/>
  <c r="F1274" i="1"/>
  <c r="F2933" i="1"/>
  <c r="F2970" i="1"/>
  <c r="F2972" i="1"/>
  <c r="F3052" i="1"/>
  <c r="F3527" i="1"/>
  <c r="F3825" i="1"/>
  <c r="F387" i="1"/>
  <c r="F378" i="1"/>
  <c r="F3154" i="1"/>
  <c r="F3366" i="1"/>
  <c r="F2331" i="1"/>
  <c r="F3241" i="1"/>
  <c r="F3438" i="1"/>
  <c r="F3249" i="1"/>
  <c r="F3019" i="1"/>
  <c r="F3658" i="1"/>
  <c r="F2278" i="1"/>
  <c r="F645" i="1"/>
  <c r="F2225" i="1"/>
  <c r="F3395" i="1"/>
  <c r="F2342" i="1"/>
  <c r="F2728" i="1"/>
  <c r="F3687" i="1"/>
  <c r="F2218" i="1"/>
  <c r="F2642" i="1"/>
  <c r="F2500" i="1"/>
  <c r="F252" i="1"/>
  <c r="F310" i="1"/>
  <c r="F730" i="1"/>
  <c r="F751" i="1"/>
  <c r="F1893" i="1"/>
  <c r="F3436" i="1"/>
  <c r="F2558" i="1"/>
  <c r="F331" i="1"/>
  <c r="F2988" i="1"/>
  <c r="F3501" i="1"/>
  <c r="F3696" i="1"/>
  <c r="F2607" i="1"/>
  <c r="F107" i="1"/>
  <c r="F263" i="1"/>
  <c r="F742" i="1"/>
  <c r="F1033" i="1"/>
  <c r="F2291" i="1"/>
  <c r="F3275" i="1"/>
  <c r="F3323" i="1"/>
  <c r="F1850" i="1"/>
  <c r="F2557" i="1"/>
  <c r="F2110" i="1"/>
  <c r="F1398" i="1"/>
  <c r="F58" i="1"/>
  <c r="F2294" i="1"/>
  <c r="F82" i="1"/>
  <c r="F3819" i="1"/>
  <c r="F2530" i="1"/>
  <c r="F2942" i="1"/>
  <c r="F2470" i="1"/>
  <c r="F2250" i="1"/>
  <c r="F3186" i="1"/>
  <c r="F2182" i="1"/>
  <c r="F1383" i="1"/>
  <c r="F3409" i="1"/>
  <c r="F1373" i="1"/>
  <c r="F649" i="1"/>
  <c r="F2108" i="1"/>
  <c r="F2543" i="1"/>
  <c r="F817" i="1"/>
  <c r="F830" i="1"/>
  <c r="F1934" i="1"/>
  <c r="F3497" i="1"/>
  <c r="F2965" i="1"/>
  <c r="F1523" i="1"/>
  <c r="F401" i="1"/>
  <c r="F2664" i="1"/>
  <c r="F3617" i="1"/>
  <c r="F3166" i="1"/>
  <c r="F2308" i="1"/>
  <c r="F740" i="1"/>
  <c r="F1188" i="1"/>
  <c r="F257" i="1"/>
  <c r="F259" i="1"/>
  <c r="F343" i="1"/>
  <c r="F3778" i="1"/>
  <c r="F2490" i="1"/>
  <c r="F3032" i="1"/>
  <c r="F292" i="1"/>
  <c r="F3309" i="1"/>
  <c r="F2311" i="1"/>
  <c r="F375" i="1"/>
  <c r="F398" i="1"/>
  <c r="F3051" i="1"/>
  <c r="F2309" i="1"/>
  <c r="F351" i="1"/>
  <c r="F333" i="1"/>
  <c r="F17" i="1"/>
  <c r="F1761" i="1"/>
  <c r="F1891" i="1"/>
  <c r="F322" i="1"/>
  <c r="F3376" i="1"/>
  <c r="F3421" i="1"/>
  <c r="F2111" i="1"/>
  <c r="F2831" i="1"/>
  <c r="F2113" i="1"/>
  <c r="F2554" i="1"/>
  <c r="F1034" i="1"/>
  <c r="F2228" i="1"/>
  <c r="F3562" i="1"/>
  <c r="F1471" i="1"/>
  <c r="F74" i="1"/>
  <c r="F1937" i="1"/>
  <c r="F277" i="1"/>
  <c r="F1288" i="1"/>
  <c r="F2086" i="1"/>
  <c r="F2835" i="1"/>
  <c r="F3711" i="1"/>
  <c r="F1603" i="1"/>
  <c r="F2295" i="1"/>
  <c r="F2046" i="1"/>
  <c r="F2812" i="1"/>
  <c r="F3448" i="1"/>
  <c r="F3775" i="1"/>
  <c r="F3428" i="1"/>
  <c r="F2223" i="1"/>
  <c r="F341" i="1"/>
  <c r="F397" i="1"/>
  <c r="F1665" i="1"/>
  <c r="F1755" i="1"/>
  <c r="F2451" i="1"/>
  <c r="F2936" i="1"/>
  <c r="F3135" i="1"/>
  <c r="F3321" i="1"/>
  <c r="F3699" i="1"/>
  <c r="F3826" i="1"/>
  <c r="F50" i="1"/>
  <c r="F2063" i="1"/>
  <c r="F324" i="1"/>
  <c r="F1505" i="1"/>
  <c r="F2443" i="1"/>
  <c r="F1468" i="1"/>
  <c r="F2314" i="1"/>
  <c r="F3231" i="1"/>
  <c r="F832" i="1"/>
  <c r="F3449" i="1"/>
  <c r="F532" i="1"/>
  <c r="F1191" i="1"/>
  <c r="F2838" i="1"/>
  <c r="F275" i="1"/>
  <c r="F2828" i="1"/>
  <c r="F3008" i="1"/>
  <c r="F2816" i="1"/>
  <c r="F2109" i="1"/>
  <c r="F3598" i="1"/>
  <c r="F408" i="1"/>
  <c r="F2321" i="1"/>
  <c r="F407" i="1"/>
  <c r="F3770" i="1"/>
  <c r="F1037" i="1"/>
  <c r="F3380" i="1"/>
  <c r="F242" i="1"/>
  <c r="F49" i="1"/>
  <c r="F2794" i="1"/>
  <c r="F3505" i="1"/>
  <c r="F2735" i="1"/>
  <c r="F799" i="1"/>
  <c r="F67" i="1"/>
  <c r="F3354" i="1"/>
  <c r="F2450" i="1"/>
  <c r="F3042" i="1"/>
  <c r="F2523" i="1"/>
  <c r="F3588" i="1"/>
  <c r="F791" i="1"/>
  <c r="F725" i="1"/>
  <c r="F3666" i="1"/>
  <c r="F1902" i="1"/>
  <c r="F2305" i="1"/>
  <c r="F3046" i="1"/>
  <c r="F3262" i="1"/>
  <c r="F2982" i="1"/>
  <c r="F3690" i="1"/>
  <c r="F3704" i="1"/>
  <c r="F1404" i="1"/>
  <c r="F288" i="1"/>
  <c r="F23" i="1"/>
  <c r="F1686" i="1"/>
  <c r="F1392" i="1"/>
  <c r="F1364" i="1"/>
  <c r="F3424" i="1"/>
  <c r="F1193" i="1"/>
  <c r="F3836" i="1"/>
  <c r="F2967" i="1"/>
  <c r="F3183" i="1"/>
  <c r="F3185" i="1"/>
  <c r="F300" i="1"/>
  <c r="F1842" i="1"/>
  <c r="F2560" i="1"/>
  <c r="F2721" i="1"/>
  <c r="F3173" i="1"/>
  <c r="F26" i="1"/>
  <c r="F3569" i="1"/>
  <c r="F3037" i="1"/>
  <c r="F821" i="1"/>
  <c r="F1744" i="1"/>
  <c r="F1860" i="1"/>
  <c r="F3041" i="1"/>
  <c r="F3499" i="1"/>
  <c r="F526" i="1"/>
  <c r="F2322" i="1"/>
  <c r="F1518" i="1"/>
  <c r="F1271" i="1"/>
  <c r="F355" i="1"/>
  <c r="F3130" i="1"/>
  <c r="F2446" i="1"/>
  <c r="F3279" i="1"/>
  <c r="F1292" i="1"/>
  <c r="F3432" i="1"/>
  <c r="F1464" i="1"/>
  <c r="F3759" i="1"/>
  <c r="F3004" i="1"/>
  <c r="F3412" i="1"/>
  <c r="F3585" i="1"/>
  <c r="F3043" i="1"/>
  <c r="F395" i="1"/>
  <c r="F1529" i="1"/>
  <c r="F1387" i="1"/>
  <c r="F2989" i="1"/>
  <c r="F279" i="1"/>
  <c r="F2630" i="1"/>
  <c r="F1927" i="1"/>
  <c r="F3761" i="1"/>
  <c r="F1393" i="1"/>
  <c r="F1648" i="1"/>
  <c r="F3339" i="1"/>
  <c r="F3774" i="1"/>
  <c r="F2460" i="1"/>
  <c r="F366" i="1"/>
  <c r="F371" i="1"/>
  <c r="F340" i="1"/>
  <c r="F3600" i="1"/>
  <c r="F3681" i="1"/>
  <c r="F2608" i="1"/>
  <c r="F3520" i="1"/>
  <c r="F40" i="1"/>
  <c r="F3824" i="1"/>
  <c r="F3045" i="1"/>
  <c r="F1294" i="1"/>
  <c r="F1614" i="1"/>
  <c r="F2539" i="1"/>
  <c r="F2807" i="1"/>
  <c r="F3317" i="1"/>
  <c r="F3348" i="1"/>
  <c r="F3516" i="1"/>
  <c r="F1027" i="1"/>
  <c r="F3232" i="1"/>
  <c r="F3313" i="1"/>
  <c r="F7" i="1"/>
  <c r="F3404" i="1"/>
  <c r="F3450" i="1"/>
  <c r="F3623" i="1"/>
  <c r="F1400" i="1"/>
  <c r="F3031" i="1"/>
  <c r="F2188" i="1"/>
  <c r="F3783" i="1"/>
  <c r="F3434" i="1"/>
  <c r="F55" i="1"/>
  <c r="F2963" i="1"/>
  <c r="F3177" i="1"/>
  <c r="F2205" i="1"/>
  <c r="F3814" i="1"/>
  <c r="F3672" i="1"/>
  <c r="F1299" i="1"/>
  <c r="F3225" i="1"/>
  <c r="F1646" i="1"/>
  <c r="F2841" i="1"/>
  <c r="F2212" i="1"/>
  <c r="F1223" i="1"/>
  <c r="F270" i="1"/>
  <c r="F1508" i="1"/>
  <c r="F309" i="1"/>
  <c r="F1479" i="1"/>
  <c r="F2561" i="1"/>
  <c r="F3248" i="1"/>
  <c r="F3724" i="1"/>
  <c r="F1889" i="1"/>
  <c r="F3165" i="1"/>
  <c r="F267" i="1"/>
  <c r="F2466" i="1"/>
  <c r="F748" i="1"/>
  <c r="F363" i="1"/>
  <c r="F3400" i="1"/>
  <c r="F3570" i="1"/>
  <c r="F3663" i="1"/>
  <c r="F3788" i="1"/>
  <c r="F71" i="1"/>
  <c r="F1282" i="1"/>
  <c r="F3685" i="1"/>
  <c r="F1743" i="1"/>
  <c r="F1647" i="1"/>
  <c r="F1281" i="1"/>
  <c r="F1510" i="1"/>
  <c r="F3659" i="1"/>
  <c r="F2084" i="1"/>
  <c r="F3253" i="1"/>
  <c r="F2074" i="1"/>
  <c r="F744" i="1"/>
  <c r="F1283" i="1"/>
  <c r="F2464" i="1"/>
  <c r="F1370" i="1"/>
  <c r="F1941" i="1"/>
  <c r="F2535" i="1"/>
  <c r="F2669" i="1"/>
  <c r="F2833" i="1"/>
  <c r="F2339" i="1"/>
  <c r="F3595" i="1"/>
  <c r="F95" i="1"/>
  <c r="F2795" i="1"/>
  <c r="F1756" i="1"/>
  <c r="F3700" i="1"/>
  <c r="F652" i="1"/>
  <c r="F1038" i="1"/>
  <c r="F3240" i="1"/>
  <c r="F402" i="1"/>
  <c r="F2708" i="1"/>
  <c r="F1476" i="1"/>
  <c r="F2164" i="1"/>
  <c r="F3172" i="1"/>
  <c r="F3265" i="1"/>
  <c r="F1225" i="1"/>
  <c r="F386" i="1"/>
  <c r="F3287" i="1"/>
  <c r="F2808" i="1"/>
  <c r="F2628" i="1"/>
  <c r="F3399" i="1"/>
  <c r="F3437" i="1"/>
  <c r="F1311" i="1"/>
  <c r="F3683" i="1"/>
  <c r="F396" i="1"/>
  <c r="F1397" i="1"/>
  <c r="F314" i="1"/>
  <c r="F1513" i="1"/>
  <c r="F797" i="1"/>
  <c r="F380" i="1"/>
  <c r="F1031" i="1"/>
  <c r="F29" i="1"/>
  <c r="F2548" i="1"/>
  <c r="F3385" i="1"/>
  <c r="F754" i="1"/>
  <c r="F1360" i="1"/>
  <c r="F1679" i="1"/>
  <c r="F1381" i="1"/>
  <c r="F349" i="1"/>
  <c r="F803" i="1"/>
  <c r="F244" i="1"/>
  <c r="F3363" i="1"/>
  <c r="F3767" i="1"/>
  <c r="F3556" i="1"/>
  <c r="F3471" i="1"/>
  <c r="F2085" i="1"/>
  <c r="F2502" i="1"/>
  <c r="F3477" i="1"/>
  <c r="F2814" i="1"/>
  <c r="F2103" i="1"/>
  <c r="F3016" i="1"/>
  <c r="F120" i="1"/>
  <c r="F2540" i="1"/>
  <c r="F334" i="1"/>
  <c r="F2017" i="1"/>
  <c r="F1622" i="1"/>
  <c r="F3621" i="1"/>
  <c r="F3754" i="1"/>
  <c r="F2528" i="1"/>
  <c r="F1674" i="1"/>
  <c r="F76" i="1"/>
  <c r="F328" i="1"/>
  <c r="F3156" i="1"/>
  <c r="F251" i="1"/>
  <c r="F2483" i="1"/>
  <c r="F3480" i="1"/>
  <c r="F3606" i="1"/>
  <c r="F3006" i="1"/>
  <c r="F1661" i="1"/>
  <c r="F2499" i="1"/>
  <c r="F3682" i="1"/>
  <c r="F3491" i="1"/>
  <c r="F2255" i="1"/>
  <c r="F321" i="1"/>
  <c r="F243" i="1"/>
  <c r="F3036" i="1"/>
  <c r="F3327" i="1"/>
  <c r="F3838" i="1"/>
  <c r="F3549" i="1"/>
  <c r="F737" i="1"/>
  <c r="F379" i="1"/>
  <c r="F1926" i="1"/>
  <c r="F2214" i="1"/>
  <c r="F3572" i="1"/>
  <c r="F3281" i="1"/>
  <c r="F285" i="1"/>
  <c r="F1369" i="1"/>
  <c r="F3486" i="1"/>
  <c r="F373" i="1"/>
  <c r="F789" i="1"/>
  <c r="F3181" i="1"/>
  <c r="F1617" i="1"/>
  <c r="F1747" i="1"/>
  <c r="F528" i="1"/>
  <c r="F2625" i="1"/>
  <c r="F3160" i="1"/>
  <c r="F3293" i="1"/>
  <c r="F3713" i="1"/>
  <c r="F2969" i="1"/>
  <c r="F3582" i="1"/>
  <c r="F1399" i="1"/>
  <c r="F2198" i="1"/>
  <c r="F318" i="1"/>
  <c r="F246" i="1"/>
  <c r="F2485" i="1"/>
  <c r="F1262" i="1"/>
  <c r="F2471" i="1"/>
  <c r="F118" i="1"/>
  <c r="F3525" i="1"/>
  <c r="F1394" i="1"/>
  <c r="F2968" i="1"/>
  <c r="F3675" i="1"/>
  <c r="F2056" i="1"/>
  <c r="F2979" i="1"/>
  <c r="F65" i="1"/>
  <c r="F2453" i="1"/>
  <c r="F77" i="1"/>
  <c r="F1678" i="1"/>
  <c r="F3479" i="1"/>
  <c r="F3243" i="1"/>
  <c r="F3667" i="1"/>
  <c r="F818" i="1"/>
  <c r="F1469" i="1"/>
  <c r="F91" i="1"/>
  <c r="F2092" i="1"/>
  <c r="F1208" i="1"/>
  <c r="F2806" i="1"/>
  <c r="F3174" i="1"/>
  <c r="F3786" i="1"/>
  <c r="F2064" i="1"/>
  <c r="F1981" i="1"/>
  <c r="F1024" i="1"/>
  <c r="F800" i="1"/>
  <c r="F3178" i="1"/>
  <c r="F352" i="1"/>
  <c r="F1272" i="1"/>
  <c r="F2834" i="1"/>
  <c r="F1760" i="1"/>
  <c r="F98" i="1"/>
  <c r="F524" i="1"/>
  <c r="F2633" i="1"/>
  <c r="F2083" i="1"/>
  <c r="F2618" i="1"/>
  <c r="F1896" i="1"/>
  <c r="F2785" i="1"/>
  <c r="F3391" i="1"/>
  <c r="F2716" i="1"/>
  <c r="F1887" i="1"/>
  <c r="F3189" i="1"/>
  <c r="F3657" i="1"/>
  <c r="F357" i="1"/>
  <c r="F69" i="1"/>
  <c r="F2465" i="1"/>
  <c r="F54" i="1"/>
  <c r="F3301" i="1"/>
  <c r="F3169" i="1"/>
  <c r="F1379" i="1"/>
  <c r="F381" i="1"/>
  <c r="F3315" i="1"/>
  <c r="F3023" i="1"/>
  <c r="F3219" i="1"/>
  <c r="F1759" i="1"/>
  <c r="F2538" i="1"/>
  <c r="F1940" i="1"/>
  <c r="F3305" i="1"/>
  <c r="F1825" i="1"/>
  <c r="F1361" i="1"/>
  <c r="F2163" i="1"/>
  <c r="F2009" i="1"/>
  <c r="F530" i="1"/>
  <c r="F1924" i="1"/>
  <c r="F2265" i="1"/>
  <c r="F2090" i="1"/>
  <c r="F2079" i="1"/>
  <c r="F2798" i="1"/>
  <c r="F3586" i="1"/>
  <c r="F3179" i="1"/>
  <c r="F1030" i="1"/>
  <c r="F837" i="1"/>
  <c r="F24" i="1"/>
  <c r="F3014" i="1"/>
  <c r="F2010" i="1"/>
  <c r="F1482" i="1"/>
  <c r="F1248" i="1"/>
  <c r="F1629" i="1"/>
  <c r="F1854" i="1"/>
  <c r="F256" i="1"/>
  <c r="F2826" i="1"/>
  <c r="F3529" i="1"/>
  <c r="F3389" i="1"/>
  <c r="F3278" i="1"/>
  <c r="F338" i="1"/>
  <c r="F3331" i="1"/>
  <c r="F3769" i="1"/>
  <c r="F1270" i="1"/>
  <c r="F3835" i="1"/>
  <c r="F2801" i="1"/>
  <c r="F841" i="1"/>
  <c r="F354" i="1"/>
  <c r="F1938" i="1"/>
  <c r="F1746" i="1"/>
  <c r="F2559" i="1"/>
  <c r="F1680" i="1"/>
  <c r="F3515" i="1"/>
  <c r="F1611" i="1"/>
  <c r="F3296" i="1"/>
  <c r="F3691" i="1"/>
  <c r="F538" i="1"/>
  <c r="F2734" i="1"/>
  <c r="F856" i="1"/>
  <c r="F266" i="1"/>
  <c r="F2722" i="1"/>
  <c r="F265" i="1"/>
  <c r="F1836" i="1"/>
  <c r="F1626" i="1"/>
  <c r="F1258" i="1"/>
  <c r="F1962" i="1"/>
  <c r="F1542" i="1"/>
  <c r="F2788" i="1"/>
  <c r="F3372" i="1"/>
  <c r="F758" i="1"/>
  <c r="F3149" i="1"/>
  <c r="F1682" i="1"/>
  <c r="F1667" i="1"/>
  <c r="F3349" i="1"/>
  <c r="F3211" i="1"/>
  <c r="F2486" i="1"/>
  <c r="F3818" i="1"/>
  <c r="F824" i="1"/>
  <c r="F3828" i="1"/>
  <c r="F643" i="1"/>
  <c r="F1267" i="1"/>
  <c r="F3587" i="1"/>
  <c r="F1265" i="1"/>
  <c r="F2786" i="1"/>
  <c r="F3534" i="1"/>
  <c r="F311" i="1"/>
  <c r="F3619" i="1"/>
  <c r="F3001" i="1"/>
  <c r="F3235" i="1"/>
  <c r="F3483" i="1"/>
  <c r="F303" i="1"/>
  <c r="F298" i="1"/>
  <c r="F3369" i="1"/>
  <c r="F1366" i="1"/>
  <c r="F1026" i="1"/>
  <c r="F68" i="1"/>
  <c r="F25" i="1"/>
  <c r="F753" i="1"/>
  <c r="F2469" i="1"/>
  <c r="F3597" i="1"/>
  <c r="F3007" i="1"/>
  <c r="F735" i="1"/>
  <c r="F2093" i="1"/>
  <c r="F842" i="1"/>
  <c r="F2091" i="1"/>
  <c r="F847" i="1"/>
  <c r="F2033" i="1"/>
  <c r="F1528" i="1"/>
  <c r="F2197" i="1"/>
  <c r="F1247" i="1"/>
  <c r="F2829" i="1"/>
  <c r="F2840" i="1"/>
  <c r="F2029" i="1"/>
  <c r="F418" i="1"/>
  <c r="F2051" i="1"/>
  <c r="F2719" i="1"/>
  <c r="F293" i="1"/>
  <c r="F47" i="1"/>
  <c r="F93" i="1"/>
  <c r="F106" i="1"/>
  <c r="F377" i="1"/>
  <c r="F1757" i="1"/>
  <c r="F2169" i="1"/>
  <c r="F2784" i="1"/>
  <c r="F3625" i="1"/>
  <c r="F3692" i="1"/>
  <c r="F3756" i="1"/>
  <c r="F3782" i="1"/>
  <c r="F2718" i="1"/>
  <c r="F2289" i="1"/>
  <c r="F1656" i="1"/>
  <c r="F851" i="1"/>
  <c r="F2549" i="1"/>
  <c r="F3011" i="1"/>
  <c r="F3182" i="1"/>
  <c r="F3213" i="1"/>
  <c r="F2193" i="1"/>
  <c r="F2789" i="1"/>
  <c r="F3541" i="1"/>
  <c r="F2276" i="1"/>
  <c r="F3418" i="1"/>
  <c r="F2492" i="1"/>
  <c r="F2287" i="1"/>
  <c r="F3708" i="1"/>
  <c r="F3021" i="1"/>
  <c r="F1623" i="1"/>
  <c r="F3292" i="1"/>
  <c r="F3490" i="1"/>
  <c r="F3702" i="1"/>
  <c r="F2048" i="1"/>
  <c r="F2320" i="1"/>
  <c r="F1849" i="1"/>
  <c r="F1933" i="1"/>
  <c r="F525" i="1"/>
  <c r="F283" i="1"/>
  <c r="F2096" i="1"/>
  <c r="F1475" i="1"/>
  <c r="F13" i="1"/>
  <c r="F539" i="1"/>
  <c r="F1666" i="1"/>
  <c r="F739" i="1"/>
  <c r="F3310" i="1"/>
  <c r="F1249" i="1"/>
  <c r="F1396" i="1"/>
  <c r="F723" i="1"/>
  <c r="F1606" i="1"/>
  <c r="F3573" i="1"/>
  <c r="F372" i="1"/>
  <c r="F848" i="1"/>
  <c r="F1296" i="1"/>
  <c r="F3406" i="1"/>
  <c r="F839" i="1"/>
  <c r="F2964" i="1"/>
  <c r="F3470" i="1"/>
  <c r="F3812" i="1"/>
  <c r="F2987" i="1"/>
  <c r="F3283" i="1"/>
  <c r="F2170" i="1"/>
  <c r="F1751" i="1"/>
  <c r="F3705" i="1"/>
  <c r="F31" i="1"/>
  <c r="F347" i="1"/>
  <c r="F805" i="1"/>
  <c r="F534" i="1"/>
  <c r="F2667" i="1"/>
  <c r="F325" i="1"/>
  <c r="F3542" i="1"/>
  <c r="F6" i="1"/>
  <c r="F2738" i="1"/>
  <c r="F2220" i="1"/>
  <c r="F2556" i="1"/>
  <c r="F1357" i="1"/>
  <c r="F3498" i="1"/>
  <c r="F3460" i="1"/>
  <c r="F3170" i="1"/>
  <c r="F364" i="1"/>
  <c r="F1386" i="1"/>
  <c r="F1845" i="1"/>
  <c r="F1301" i="1"/>
  <c r="F1374" i="1"/>
  <c r="F2825" i="1"/>
  <c r="F1898" i="1"/>
  <c r="F73" i="1"/>
  <c r="F2007" i="1"/>
  <c r="F3013" i="1"/>
  <c r="F1511" i="1"/>
  <c r="F1936" i="1"/>
  <c r="F1284" i="1"/>
  <c r="F3411" i="1"/>
  <c r="F2087" i="1"/>
  <c r="F2044" i="1"/>
  <c r="F1264" i="1"/>
  <c r="F374" i="1"/>
  <c r="F1359" i="1"/>
  <c r="F1637" i="1"/>
  <c r="F1650" i="1"/>
  <c r="F1844" i="1"/>
  <c r="F2297" i="1"/>
  <c r="F335" i="1"/>
  <c r="F400" i="1"/>
  <c r="F2024" i="1"/>
  <c r="F1472" i="1"/>
  <c r="F1613" i="1"/>
  <c r="F2671" i="1"/>
  <c r="F2019" i="1"/>
  <c r="F1291" i="1"/>
  <c r="F342" i="1"/>
  <c r="F1347" i="1"/>
  <c r="F2494" i="1"/>
  <c r="F2928" i="1"/>
  <c r="F3229" i="1"/>
  <c r="F1525" i="1"/>
  <c r="F3224" i="1"/>
  <c r="F3618" i="1"/>
  <c r="F1645" i="1"/>
  <c r="F1368" i="1"/>
  <c r="F3357" i="1"/>
  <c r="F3214" i="1"/>
  <c r="F3461" i="1"/>
  <c r="F3535" i="1"/>
  <c r="F2030" i="1"/>
  <c r="F390" i="1"/>
  <c r="F1401" i="1"/>
  <c r="F2534" i="1"/>
  <c r="F1943" i="1"/>
  <c r="F2178" i="1"/>
  <c r="F733" i="1"/>
  <c r="F2809" i="1"/>
  <c r="F3694" i="1"/>
  <c r="F11" i="1"/>
  <c r="F1363" i="1"/>
  <c r="F2232" i="1"/>
  <c r="F2444" i="1"/>
  <c r="F3596" i="1"/>
  <c r="F3325" i="1"/>
  <c r="F3212" i="1"/>
  <c r="F659" i="1"/>
  <c r="F1202" i="1"/>
  <c r="F3320" i="1"/>
  <c r="F253" i="1"/>
  <c r="F736" i="1"/>
  <c r="F87" i="1"/>
  <c r="F353" i="1"/>
  <c r="F3244" i="1"/>
  <c r="F816" i="1"/>
  <c r="F3594" i="1"/>
  <c r="F72" i="1"/>
  <c r="F3034" i="1"/>
  <c r="F70" i="1"/>
  <c r="F3164" i="1"/>
  <c r="F3468" i="1"/>
  <c r="F81" i="1"/>
  <c r="F1932" i="1"/>
  <c r="F3727" i="1"/>
  <c r="F2175" i="1"/>
  <c r="F1965" i="1"/>
  <c r="F2069" i="1"/>
  <c r="F1669" i="1"/>
  <c r="F414" i="1"/>
  <c r="F650" i="1"/>
  <c r="F3038" i="1"/>
  <c r="F3589" i="1"/>
  <c r="F3540" i="1"/>
  <c r="F2071" i="1"/>
  <c r="F3455" i="1"/>
  <c r="F412" i="1"/>
  <c r="F1041" i="1"/>
  <c r="F1675" i="1"/>
  <c r="F3258" i="1"/>
  <c r="F2241" i="1"/>
  <c r="F53" i="1"/>
  <c r="F755" i="1"/>
  <c r="F2473" i="1"/>
  <c r="F2938" i="1"/>
  <c r="F3044" i="1"/>
  <c r="F3270" i="1"/>
  <c r="F3533" i="1"/>
  <c r="F3693" i="1"/>
  <c r="F2805" i="1"/>
  <c r="F3481" i="1"/>
  <c r="F3254" i="1"/>
  <c r="F3138" i="1"/>
  <c r="F104" i="1"/>
  <c r="F3489" i="1"/>
  <c r="F2631" i="1"/>
  <c r="F2815" i="1"/>
  <c r="F2497" i="1"/>
  <c r="F2480" i="1"/>
  <c r="F3492" i="1"/>
  <c r="F3591" i="1"/>
  <c r="F2980" i="1"/>
  <c r="F3695" i="1"/>
  <c r="F1214" i="1"/>
  <c r="F2923" i="1"/>
  <c r="F57" i="1"/>
  <c r="F2983" i="1"/>
  <c r="F3785" i="1"/>
  <c r="F3678" i="1"/>
  <c r="F2495" i="1"/>
  <c r="F36" i="1"/>
  <c r="F853" i="1"/>
  <c r="F531" i="1"/>
  <c r="F2053" i="1"/>
  <c r="F307" i="1"/>
  <c r="F3608" i="1"/>
  <c r="F1305" i="1"/>
  <c r="F1356" i="1"/>
  <c r="F1036" i="1"/>
  <c r="F2819" i="1"/>
  <c r="F3273" i="1"/>
  <c r="F3347" i="1"/>
  <c r="F3415" i="1"/>
  <c r="F3431" i="1"/>
  <c r="F3579" i="1"/>
  <c r="F3602" i="1"/>
  <c r="F1750" i="1"/>
  <c r="F3757" i="1"/>
  <c r="F2106" i="1"/>
  <c r="F3029" i="1"/>
  <c r="F97" i="1"/>
  <c r="F2714" i="1"/>
  <c r="F3268" i="1"/>
  <c r="F2080" i="1"/>
  <c r="F3234" i="1"/>
  <c r="F2624" i="1"/>
  <c r="F3150" i="1"/>
  <c r="F836" i="1"/>
  <c r="F41" i="1"/>
  <c r="F2929" i="1"/>
  <c r="F112" i="1"/>
  <c r="F376" i="1"/>
  <c r="F731" i="1"/>
  <c r="F3567" i="1"/>
  <c r="F1537" i="1"/>
  <c r="F2101" i="1"/>
  <c r="F1660" i="1"/>
  <c r="F2165" i="1"/>
  <c r="F732" i="1"/>
  <c r="F724" i="1"/>
  <c r="F3531" i="1"/>
  <c r="F261" i="1"/>
  <c r="F648" i="1"/>
  <c r="F1861" i="1"/>
  <c r="F1216" i="1"/>
  <c r="F2038" i="1"/>
  <c r="F269" i="1"/>
  <c r="F2028" i="1"/>
  <c r="F3161" i="1"/>
  <c r="F1862" i="1"/>
  <c r="F3303" i="1"/>
  <c r="F2481" i="1"/>
  <c r="F27" i="1"/>
  <c r="F1621" i="1"/>
  <c r="F1901" i="1"/>
  <c r="F2939" i="1"/>
  <c r="F2803" i="1"/>
  <c r="F783" i="1"/>
  <c r="F297" i="1"/>
  <c r="F3291" i="1"/>
  <c r="F2802" i="1"/>
  <c r="F2200" i="1"/>
  <c r="F2206" i="1"/>
  <c r="F3047" i="1"/>
  <c r="F3753" i="1"/>
  <c r="F2253" i="1"/>
  <c r="F826" i="1"/>
  <c r="F249" i="1"/>
  <c r="F822" i="1"/>
  <c r="F2491" i="1"/>
  <c r="F2303" i="1"/>
  <c r="F1355" i="1"/>
  <c r="F2454" i="1"/>
  <c r="F1886" i="1"/>
  <c r="F1192" i="1"/>
  <c r="F1197" i="1"/>
  <c r="F1302" i="1"/>
  <c r="F1823" i="1"/>
  <c r="F1532" i="1"/>
  <c r="F1390" i="1"/>
  <c r="F3441" i="1"/>
  <c r="F2120" i="1"/>
  <c r="F329" i="1"/>
  <c r="F3706" i="1"/>
  <c r="F2041" i="1"/>
  <c r="F3302" i="1"/>
  <c r="F1354" i="1"/>
  <c r="F2104" i="1"/>
  <c r="F2822" i="1"/>
  <c r="F3613" i="1"/>
  <c r="F1541" i="1"/>
  <c r="F2474" i="1"/>
  <c r="F305" i="1"/>
  <c r="F1677" i="1"/>
  <c r="F2240" i="1"/>
  <c r="F1481" i="1"/>
  <c r="F819" i="1"/>
  <c r="F2634" i="1"/>
  <c r="F2" i="1"/>
  <c r="F411" i="1"/>
  <c r="F1923" i="1"/>
  <c r="F2102" i="1"/>
  <c r="F1389" i="1"/>
  <c r="F1894" i="1"/>
  <c r="F1944" i="1"/>
  <c r="F3484" i="1"/>
  <c r="F3671" i="1"/>
  <c r="F3342" i="1"/>
  <c r="F3422" i="1"/>
  <c r="F1848" i="1"/>
  <c r="F1254" i="1"/>
  <c r="F3407" i="1"/>
  <c r="F3684" i="1"/>
  <c r="F258" i="1"/>
  <c r="F3686" i="1"/>
  <c r="F3463" i="1"/>
  <c r="F1524" i="1"/>
  <c r="F1474" i="1"/>
  <c r="F2167" i="1"/>
  <c r="F2180" i="1"/>
  <c r="F3336" i="1"/>
  <c r="F3373" i="1"/>
  <c r="F117" i="1"/>
  <c r="F3459" i="1"/>
  <c r="F3816" i="1"/>
  <c r="F2725" i="1"/>
  <c r="F3425" i="1"/>
  <c r="F3677" i="1"/>
  <c r="F651" i="1"/>
  <c r="F1671" i="1"/>
  <c r="F655" i="1"/>
  <c r="F2612" i="1"/>
  <c r="F1298" i="1"/>
  <c r="F3712" i="1"/>
  <c r="F2279" i="1"/>
  <c r="F115" i="1"/>
  <c r="F3396" i="1"/>
  <c r="F38" i="1"/>
  <c r="F44" i="1"/>
  <c r="F404" i="1"/>
  <c r="F2818" i="1"/>
  <c r="F1652" i="1"/>
  <c r="F382" i="1"/>
  <c r="F2061" i="1"/>
  <c r="F3028" i="1"/>
  <c r="F3822" i="1"/>
  <c r="F3779" i="1"/>
  <c r="F1657" i="1"/>
  <c r="F1834" i="1"/>
  <c r="F788" i="1"/>
  <c r="F3482" i="1"/>
  <c r="F3" i="1"/>
  <c r="F3614" i="1"/>
  <c r="F792" i="1"/>
  <c r="F2333" i="1"/>
  <c r="F642" i="1"/>
  <c r="F3298" i="1"/>
  <c r="F860" i="1"/>
  <c r="F3560" i="1"/>
  <c r="F722" i="1"/>
  <c r="F2622" i="1"/>
  <c r="F840" i="1"/>
  <c r="F1391" i="1"/>
  <c r="F1040" i="1"/>
  <c r="F21" i="1"/>
  <c r="F1535" i="1"/>
  <c r="F1609" i="1"/>
  <c r="F1892" i="1"/>
  <c r="F2727" i="1"/>
  <c r="F1900" i="1"/>
  <c r="F3330" i="1"/>
  <c r="F2105" i="1"/>
  <c r="F2296" i="1"/>
  <c r="F3773" i="1"/>
  <c r="F2623" i="1"/>
  <c r="F1619" i="1"/>
  <c r="F1218" i="1"/>
  <c r="F1293" i="1"/>
  <c r="F268" i="1"/>
  <c r="F1348" i="1"/>
  <c r="F271" i="1"/>
  <c r="F2201" i="1"/>
  <c r="F657" i="1"/>
  <c r="F2168" i="1"/>
  <c r="F2985" i="1"/>
  <c r="F3035" i="1"/>
  <c r="F2260" i="1"/>
  <c r="F2050" i="1"/>
  <c r="F63" i="1"/>
  <c r="F785" i="1"/>
  <c r="F1748" i="1"/>
  <c r="F2065" i="1"/>
  <c r="F745" i="1"/>
  <c r="F2740" i="1"/>
  <c r="F2119" i="1"/>
  <c r="F1465" i="1"/>
  <c r="F278" i="1"/>
  <c r="F2298" i="1"/>
  <c r="F3049" i="1"/>
  <c r="F3564" i="1"/>
  <c r="F280" i="1"/>
  <c r="F1515" i="1"/>
  <c r="F2796" i="1"/>
  <c r="F3472" i="1"/>
  <c r="F1948" i="1"/>
  <c r="F2211" i="1"/>
  <c r="F3787" i="1"/>
  <c r="F802" i="1"/>
  <c r="F2207" i="1"/>
  <c r="F3452" i="1"/>
  <c r="F814" i="1"/>
  <c r="F1250" i="1"/>
  <c r="F2058" i="1"/>
  <c r="F3351" i="1"/>
  <c r="F78" i="1"/>
  <c r="F3538" i="1"/>
  <c r="F3611" i="1"/>
  <c r="F2237" i="1"/>
  <c r="F3454" i="1"/>
  <c r="F2183" i="1"/>
  <c r="F3829" i="1"/>
  <c r="F272" i="1"/>
  <c r="F2075" i="1"/>
  <c r="F3274" i="1"/>
  <c r="F2264" i="1"/>
  <c r="F1857" i="1"/>
  <c r="F2712" i="1"/>
  <c r="F2281" i="1"/>
  <c r="F3714" i="1"/>
  <c r="F1627" i="1"/>
  <c r="F1210" i="1"/>
  <c r="F28" i="1"/>
  <c r="F3488" i="1"/>
  <c r="F852" i="1"/>
  <c r="F1763" i="1"/>
  <c r="F3698" i="1"/>
  <c r="F1276" i="1"/>
  <c r="F1280" i="1"/>
  <c r="F64" i="1"/>
  <c r="F2455" i="1"/>
  <c r="F113" i="1"/>
  <c r="F2525" i="1"/>
  <c r="F2545" i="1"/>
  <c r="F2217" i="1"/>
  <c r="F3536" i="1"/>
  <c r="F282" i="1"/>
  <c r="F276" i="1"/>
  <c r="F1633" i="1"/>
  <c r="F3718" i="1"/>
  <c r="F820" i="1"/>
  <c r="F2555" i="1"/>
  <c r="F729" i="1"/>
  <c r="F2229" i="1"/>
  <c r="F281" i="1"/>
  <c r="F1517" i="1"/>
  <c r="F2316" i="1"/>
  <c r="F3015" i="1"/>
  <c r="F1961" i="1"/>
  <c r="F741" i="1"/>
  <c r="F3493" i="1"/>
  <c r="F3012" i="1"/>
  <c r="F2632" i="1"/>
  <c r="F3311" i="1"/>
  <c r="F2668" i="1"/>
  <c r="F1221" i="1"/>
  <c r="F3168" i="1"/>
  <c r="F734" i="1"/>
  <c r="F3837" i="1"/>
  <c r="F815" i="1"/>
  <c r="F15" i="1"/>
  <c r="F3485" i="1"/>
  <c r="F2025" i="1"/>
  <c r="F2181" i="1"/>
  <c r="F3233" i="1"/>
  <c r="F1668" i="1"/>
  <c r="F1190" i="1"/>
  <c r="F3612" i="1"/>
  <c r="F1277" i="1"/>
  <c r="F1519" i="1"/>
  <c r="F1466" i="1"/>
  <c r="F3167" i="1"/>
  <c r="F2224" i="1"/>
  <c r="F2971" i="1"/>
  <c r="F2641" i="1"/>
  <c r="F3267" i="1"/>
  <c r="F1762" i="1"/>
  <c r="F14" i="1"/>
  <c r="F1266" i="1"/>
  <c r="F3050" i="1"/>
  <c r="F1503" i="1"/>
  <c r="F2639" i="1"/>
  <c r="F1890" i="1"/>
  <c r="F1402" i="1"/>
  <c r="F2057" i="1"/>
  <c r="F1831" i="1"/>
  <c r="F37" i="1"/>
  <c r="F2060" i="1"/>
  <c r="F3030" i="1"/>
  <c r="F2448" i="1"/>
  <c r="F1959" i="1"/>
  <c r="F3523" i="1"/>
  <c r="F2251" i="1"/>
  <c r="F3295" i="1"/>
  <c r="F2732" i="1"/>
  <c r="F348" i="1"/>
  <c r="F2836" i="1"/>
  <c r="F1642" i="1"/>
  <c r="F2617" i="1"/>
  <c r="F2978" i="1"/>
  <c r="F3345" i="1"/>
  <c r="F2479" i="1"/>
  <c r="F1377" i="1"/>
  <c r="F2231" i="1"/>
  <c r="F1942" i="1"/>
  <c r="F2670" i="1"/>
  <c r="F3605" i="1"/>
  <c r="F2304" i="1"/>
  <c r="F3451" i="1"/>
  <c r="F1935" i="1"/>
  <c r="F1220" i="1"/>
  <c r="F2998" i="1"/>
  <c r="F2614" i="1"/>
  <c r="F3180" i="1"/>
  <c r="F66" i="1"/>
  <c r="F1362" i="1"/>
  <c r="F2293" i="1"/>
  <c r="F2447" i="1"/>
  <c r="F1883" i="1"/>
  <c r="F3656" i="1"/>
  <c r="F1655" i="1"/>
  <c r="F1527" i="1"/>
  <c r="F359" i="1"/>
  <c r="F3308" i="1"/>
  <c r="F1681" i="1"/>
  <c r="F3257" i="1"/>
  <c r="F3593" i="1"/>
  <c r="F2975" i="1"/>
  <c r="F289" i="1"/>
  <c r="F1533" i="1"/>
  <c r="F2315" i="1"/>
  <c r="F274" i="1"/>
  <c r="F2991" i="1"/>
  <c r="F747" i="1"/>
  <c r="F301" i="1"/>
  <c r="F2035" i="1"/>
  <c r="F3539" i="1"/>
  <c r="F2467" i="1"/>
  <c r="F2266" i="1"/>
  <c r="F3009" i="1"/>
  <c r="F3510" i="1"/>
  <c r="F1539" i="1"/>
  <c r="F825" i="1"/>
  <c r="F2458" i="1"/>
  <c r="F2172" i="1"/>
  <c r="F787" i="1"/>
  <c r="F2457" i="1"/>
  <c r="F2043" i="1"/>
  <c r="F391" i="1"/>
  <c r="F39" i="1"/>
  <c r="F1358" i="1"/>
  <c r="F3397" i="1"/>
  <c r="F3607" i="1"/>
  <c r="F2284" i="1"/>
  <c r="F2283" i="1"/>
  <c r="F2192" i="1"/>
  <c r="F254" i="1"/>
  <c r="F3709" i="1"/>
  <c r="F3445" i="1"/>
  <c r="F2638" i="1"/>
  <c r="F1939" i="1"/>
  <c r="F2837" i="1"/>
  <c r="F2621" i="1"/>
  <c r="F1376" i="1"/>
  <c r="F1477" i="1"/>
  <c r="F3157" i="1"/>
  <c r="F3462" i="1"/>
  <c r="F3458" i="1"/>
  <c r="F2066" i="1"/>
  <c r="F260" i="1"/>
  <c r="F3048" i="1"/>
  <c r="F2022" i="1"/>
  <c r="F1964" i="1"/>
  <c r="F846" i="1"/>
  <c r="F1928" i="1"/>
  <c r="F2547" i="1"/>
  <c r="F2062" i="1"/>
  <c r="F2213" i="1"/>
  <c r="F1954" i="1"/>
  <c r="F83" i="1"/>
  <c r="F1204" i="1"/>
  <c r="F2067" i="1"/>
  <c r="F1256" i="1"/>
  <c r="F1838" i="1"/>
  <c r="F1252" i="1"/>
  <c r="F2215" i="1"/>
  <c r="F2027" i="1"/>
  <c r="F1952" i="1"/>
  <c r="F1257" i="1"/>
  <c r="F2059" i="1"/>
  <c r="F3464" i="1"/>
  <c r="F3601" i="1"/>
  <c r="F2730" i="1"/>
  <c r="F1676" i="1"/>
  <c r="F1752" i="1"/>
  <c r="F1380" i="1"/>
  <c r="F2501" i="1"/>
  <c r="F2445" i="1"/>
  <c r="F1351" i="1"/>
  <c r="F790" i="1"/>
  <c r="F1520" i="1"/>
  <c r="F1841" i="1"/>
  <c r="F1022" i="1"/>
  <c r="F1526" i="1"/>
  <c r="F1968" i="1"/>
  <c r="F385" i="1"/>
  <c r="F1977" i="1"/>
  <c r="F3721" i="1"/>
  <c r="F1285" i="1"/>
  <c r="F2037" i="1"/>
  <c r="F3410" i="1"/>
  <c r="F3316" i="1"/>
  <c r="F1953" i="1"/>
  <c r="F1385" i="1"/>
  <c r="F2335" i="1"/>
  <c r="F3039" i="1"/>
  <c r="F1260" i="1"/>
  <c r="F389" i="1"/>
  <c r="F658" i="1"/>
  <c r="F1509" i="1"/>
  <c r="F3473" i="1"/>
  <c r="F2004" i="1"/>
  <c r="F858" i="1"/>
  <c r="F3364" i="1"/>
  <c r="F1388" i="1"/>
  <c r="F2068" i="1"/>
  <c r="F2275" i="1"/>
  <c r="F111" i="1"/>
  <c r="F3368" i="1"/>
  <c r="F3393" i="1"/>
  <c r="F2258" i="1"/>
  <c r="F2610" i="1"/>
  <c r="F3832" i="1"/>
  <c r="F2032" i="1"/>
  <c r="F1955" i="1"/>
  <c r="F2117" i="1"/>
  <c r="F3820" i="1"/>
  <c r="F287" i="1"/>
  <c r="F306" i="1"/>
  <c r="F833" i="1"/>
  <c r="F2710" i="1"/>
  <c r="F2006" i="1"/>
  <c r="F2014" i="1"/>
  <c r="F1025" i="1"/>
  <c r="F759" i="1"/>
  <c r="F3720" i="1"/>
  <c r="F264" i="1"/>
  <c r="F1925" i="1"/>
  <c r="F1289" i="1"/>
  <c r="F2817" i="1"/>
  <c r="F2226" i="1"/>
  <c r="F3026" i="1"/>
  <c r="F2739" i="1"/>
  <c r="F110" i="1"/>
  <c r="F2042" i="1"/>
  <c r="F2008" i="1"/>
  <c r="F1538" i="1"/>
  <c r="F2177" i="1"/>
  <c r="F3654" i="1"/>
  <c r="F1378" i="1"/>
  <c r="F1199" i="1"/>
  <c r="F2724" i="1"/>
  <c r="F2330" i="1"/>
  <c r="F1212" i="1"/>
  <c r="F2107" i="1"/>
  <c r="F384" i="1"/>
  <c r="F1975" i="1"/>
  <c r="F1754" i="1"/>
  <c r="F1966" i="1"/>
  <c r="F1200" i="1"/>
  <c r="F1967" i="1"/>
  <c r="F1973" i="1"/>
  <c r="F1835" i="1"/>
  <c r="F1632" i="1"/>
  <c r="F2717" i="1"/>
  <c r="F2488" i="1"/>
  <c r="F656" i="1"/>
  <c r="F845" i="1"/>
  <c r="F1198" i="1"/>
  <c r="F2280" i="1"/>
  <c r="F2242" i="1"/>
  <c r="F2254" i="1"/>
  <c r="F1612" i="1"/>
  <c r="F1506" i="1"/>
  <c r="F647" i="1"/>
  <c r="F1224" i="1"/>
  <c r="F2023" i="1"/>
  <c r="F2073" i="1"/>
  <c r="F1530" i="1"/>
  <c r="F320" i="1"/>
  <c r="F2273" i="1"/>
  <c r="F1970" i="1"/>
  <c r="F2186" i="1"/>
  <c r="F3294" i="1"/>
  <c r="F3584" i="1"/>
  <c r="F2257" i="1"/>
  <c r="F2081" i="1"/>
  <c r="F3446" i="1"/>
  <c r="F1194" i="1"/>
  <c r="F308" i="1"/>
  <c r="F2216" i="1"/>
  <c r="F2341" i="1"/>
  <c r="F1958" i="1"/>
  <c r="F1259" i="1"/>
  <c r="F2726" i="1"/>
  <c r="F2267" i="1"/>
  <c r="F2039" i="1"/>
  <c r="F646" i="1"/>
  <c r="F3710" i="1"/>
  <c r="F540" i="1"/>
  <c r="F3027" i="1"/>
  <c r="F2034" i="1"/>
  <c r="F2611" i="1"/>
  <c r="F248" i="1"/>
  <c r="F2011" i="1"/>
  <c r="F1839" i="1"/>
  <c r="F45" i="1"/>
  <c r="F2005" i="1"/>
  <c r="F738" i="1"/>
  <c r="F3355" i="1"/>
  <c r="F2072" i="1"/>
  <c r="F3003" i="1"/>
  <c r="F2268" i="1"/>
  <c r="F2012" i="1"/>
  <c r="F1196" i="1"/>
  <c r="F2604" i="1"/>
  <c r="F2262" i="1"/>
  <c r="F3813" i="1"/>
  <c r="F2235" i="1"/>
  <c r="F3155" i="1"/>
  <c r="F3728" i="1"/>
  <c r="F1032" i="1"/>
  <c r="F1978" i="1"/>
  <c r="F1947" i="1"/>
  <c r="F2301" i="1"/>
  <c r="F2709" i="1"/>
  <c r="F1023" i="1"/>
  <c r="F2054" i="1"/>
  <c r="F2239" i="1"/>
  <c r="F1982" i="1"/>
  <c r="F2635" i="1"/>
  <c r="F2031" i="1"/>
  <c r="F1969" i="1"/>
  <c r="F1976" i="1"/>
  <c r="F2246" i="1"/>
  <c r="F1346" i="1"/>
  <c r="F2269" i="1"/>
  <c r="F2003" i="1"/>
  <c r="F2203" i="1"/>
  <c r="F2741" i="1"/>
  <c r="F316" i="1"/>
  <c r="F2036" i="1"/>
  <c r="F79" i="1"/>
  <c r="F1957" i="1"/>
  <c r="F1979" i="1"/>
  <c r="F2282" i="1"/>
  <c r="F2277" i="1"/>
  <c r="F2609" i="1"/>
  <c r="F2190" i="1"/>
  <c r="F1536" i="1"/>
  <c r="F2040" i="1"/>
  <c r="F1382" i="1"/>
  <c r="F2449" i="1"/>
  <c r="F2312" i="1"/>
  <c r="F2195" i="1"/>
  <c r="F1467" i="1"/>
  <c r="F2996" i="1"/>
  <c r="F2256" i="1"/>
  <c r="F2052" i="1"/>
  <c r="F1534" i="1"/>
  <c r="F2021" i="1"/>
  <c r="F2185" i="1"/>
  <c r="F2729" i="1"/>
  <c r="F2015" i="1"/>
  <c r="F2234" i="1"/>
  <c r="F1403" i="1"/>
  <c r="F2191" i="1"/>
  <c r="F2045" i="1"/>
  <c r="F2082" i="1"/>
  <c r="F2338" i="1"/>
  <c r="F2184" i="1"/>
  <c r="F2329" i="1"/>
  <c r="F2196" i="1"/>
  <c r="F2238" i="1"/>
  <c r="F2202" i="1"/>
  <c r="F2078" i="1"/>
  <c r="F1514" i="1"/>
  <c r="F1971" i="1"/>
  <c r="F2026" i="1"/>
  <c r="F2259" i="1"/>
  <c r="F2629" i="1"/>
  <c r="F2603" i="1"/>
  <c r="F1478" i="1"/>
  <c r="F1974" i="1"/>
  <c r="F1956" i="1"/>
  <c r="F2204" i="1"/>
  <c r="F2272" i="1"/>
  <c r="F2263" i="1"/>
  <c r="F1217" i="1"/>
  <c r="F1946" i="1"/>
  <c r="F1950" i="1"/>
  <c r="F2243" i="1"/>
  <c r="F2047" i="1"/>
  <c r="F2013" i="1"/>
  <c r="F2619" i="1"/>
  <c r="F1764" i="1"/>
  <c r="F2018" i="1"/>
  <c r="F2227" i="1"/>
  <c r="F2199" i="1"/>
  <c r="F2627" i="1"/>
  <c r="F2252" i="1"/>
  <c r="F2737" i="1"/>
  <c r="F2189" i="1"/>
  <c r="F1980" i="1"/>
  <c r="F2194" i="1"/>
  <c r="F1963" i="1"/>
  <c r="F1972" i="1"/>
  <c r="F2236" i="1"/>
  <c r="F2230" i="1"/>
  <c r="F1480" i="1"/>
  <c r="F2233" i="1"/>
  <c r="F1662" i="1"/>
  <c r="F2274" i="1"/>
  <c r="F2244" i="1"/>
  <c r="F2626" i="1"/>
  <c r="F1960" i="1"/>
  <c r="F644" i="1"/>
  <c r="F2723" i="1"/>
  <c r="F2077" i="1"/>
  <c r="F1945" i="1"/>
  <c r="F2271" i="1"/>
  <c r="F2187" i="1"/>
  <c r="F2261" i="1"/>
  <c r="F2247" i="1"/>
  <c r="F80" i="1"/>
  <c r="F2613" i="1"/>
  <c r="F3842" i="1"/>
  <c r="F2016" i="1"/>
  <c r="F1014" i="1"/>
  <c r="F1255" i="1"/>
  <c r="F2245" i="1"/>
  <c r="F2736" i="1"/>
</calcChain>
</file>

<file path=xl/sharedStrings.xml><?xml version="1.0" encoding="utf-8"?>
<sst xmlns="http://schemas.openxmlformats.org/spreadsheetml/2006/main" count="33041" uniqueCount="8405">
  <si>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</si>
  <si>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</si>
  <si>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</si>
  <si>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</si>
  <si>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</si>
  <si>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</si>
  <si>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</si>
  <si>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</si>
  <si>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</si>
  <si>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</si>
  <si>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</si>
  <si>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</si>
  <si>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</si>
  <si>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</si>
  <si>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</si>
  <si>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</si>
  <si>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</si>
  <si>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</si>
  <si>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</si>
  <si>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</si>
  <si>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</si>
  <si>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</si>
  <si>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</si>
  <si>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</si>
  <si>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</si>
  <si>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</si>
  <si>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</si>
  <si>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</si>
  <si>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</si>
  <si>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</si>
  <si>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</si>
  <si>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</si>
  <si>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</si>
  <si>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</si>
  <si>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</si>
  <si>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</si>
  <si>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</si>
  <si>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</si>
  <si>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</si>
  <si>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</si>
  <si>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</si>
  <si>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</si>
  <si>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</si>
  <si>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</si>
  <si>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</si>
  <si>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</si>
  <si>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</si>
  <si>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</si>
  <si>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</si>
  <si>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</si>
  <si>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</si>
  <si>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</si>
  <si>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</si>
  <si>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</si>
  <si>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</si>
  <si>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</si>
  <si>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</si>
  <si>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</si>
  <si>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</si>
  <si>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</si>
  <si>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</si>
  <si>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</si>
  <si>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</si>
  <si>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</si>
  <si>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</si>
  <si>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</si>
  <si>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</si>
  <si>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</si>
  <si>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</si>
  <si>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</si>
  <si>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</si>
  <si>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</si>
  <si>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</si>
  <si>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</si>
  <si>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</si>
  <si>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</si>
  <si>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</si>
  <si>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</si>
  <si>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</si>
  <si>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</si>
  <si>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</si>
  <si>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</si>
  <si>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</si>
  <si>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</si>
  <si>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</si>
  <si>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</si>
  <si>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</si>
  <si>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</si>
  <si>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</si>
  <si>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</si>
  <si>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</si>
  <si>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</si>
  <si>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</si>
  <si>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</si>
  <si>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</si>
  <si>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</si>
  <si>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</si>
  <si>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</si>
  <si>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</si>
  <si>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</si>
  <si>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</si>
  <si>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</si>
  <si>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</si>
  <si>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</si>
  <si>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</si>
  <si>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</si>
  <si>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</si>
  <si>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</si>
  <si>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</si>
  <si>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</si>
  <si>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</si>
  <si>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</si>
  <si>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</si>
  <si>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</si>
  <si>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</si>
  <si>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</si>
  <si>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</si>
  <si>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</si>
  <si>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</si>
  <si>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</si>
  <si>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</si>
  <si>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</si>
  <si>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</si>
  <si>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</si>
  <si>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</si>
  <si>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</si>
  <si>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</si>
  <si>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</si>
  <si>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</si>
  <si>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</si>
  <si>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</si>
  <si>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</si>
  <si>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</si>
  <si>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</si>
  <si>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</si>
  <si>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</si>
  <si>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</si>
  <si>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</si>
  <si>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</si>
  <si>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</si>
  <si>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</si>
  <si>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</si>
  <si>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</si>
  <si>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</si>
  <si>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</si>
  <si>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</si>
  <si>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</si>
  <si>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</si>
  <si>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</si>
  <si>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</si>
  <si>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</si>
  <si>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</si>
  <si>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</si>
  <si>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</si>
  <si>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</si>
  <si>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</si>
  <si>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</si>
  <si>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</si>
  <si>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</si>
  <si>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</si>
  <si>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</si>
  <si>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</si>
  <si>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</si>
  <si>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</si>
  <si>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</si>
  <si>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</si>
  <si>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</si>
  <si>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</si>
  <si>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</si>
  <si>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</si>
  <si>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</si>
  <si>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</si>
  <si>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</si>
  <si>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</si>
  <si>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</si>
  <si>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</si>
  <si>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</si>
  <si>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</si>
  <si>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</si>
  <si>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</si>
  <si>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</si>
  <si>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</si>
  <si>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</si>
  <si>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</si>
  <si>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</si>
  <si>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</si>
  <si>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</si>
  <si>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</si>
  <si>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</si>
  <si>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</si>
  <si>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</si>
  <si>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</si>
  <si>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</si>
  <si>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</si>
  <si>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</si>
  <si>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</si>
  <si>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</si>
  <si>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</si>
  <si>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</si>
  <si>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</si>
  <si>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</si>
  <si>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</si>
  <si>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</si>
  <si>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</si>
  <si>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</si>
  <si>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</si>
  <si>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</si>
  <si>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</si>
  <si>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</si>
  <si>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</si>
  <si>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</si>
  <si>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</si>
  <si>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</si>
  <si>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</si>
  <si>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</si>
  <si>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</si>
  <si>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</si>
  <si>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</si>
  <si>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</si>
  <si>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</si>
  <si>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</si>
  <si>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</si>
  <si>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</si>
  <si>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</si>
  <si>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</si>
  <si>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</si>
  <si>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</si>
  <si>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</si>
  <si>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</si>
  <si>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</si>
  <si>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</si>
  <si>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</si>
  <si>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</si>
  <si>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</si>
  <si>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</si>
  <si>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</si>
  <si>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</si>
  <si>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</si>
  <si>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</si>
  <si>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</si>
  <si>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</si>
  <si>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</si>
  <si>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</si>
  <si>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</si>
  <si>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</si>
  <si>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</si>
  <si>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</si>
  <si>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</si>
  <si>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</si>
  <si>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</si>
  <si>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</si>
  <si>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</si>
  <si>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</si>
  <si>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</si>
  <si>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</si>
  <si>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</si>
  <si>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</si>
  <si>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</si>
  <si>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</si>
  <si>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</si>
  <si>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</si>
  <si>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</si>
  <si>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</si>
  <si>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</si>
  <si>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</si>
  <si>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</si>
  <si>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</si>
  <si>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</si>
  <si>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</si>
  <si>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</si>
  <si>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</si>
  <si>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</si>
  <si>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</si>
  <si>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</si>
  <si>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</si>
  <si>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</si>
  <si>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</si>
  <si>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</si>
  <si>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</si>
  <si>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</si>
  <si>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</si>
  <si>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</si>
  <si>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</si>
  <si>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</si>
  <si>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</si>
  <si>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</si>
  <si>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</si>
  <si>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</si>
  <si>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</si>
  <si>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</si>
  <si>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</si>
  <si>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</si>
  <si>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</si>
  <si>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</si>
  <si>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</si>
  <si>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</si>
  <si>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</si>
  <si>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</si>
  <si>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</si>
  <si>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</si>
  <si>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</si>
  <si>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</si>
  <si>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</si>
  <si>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</si>
  <si>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</si>
  <si>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</si>
  <si>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</si>
  <si>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</si>
  <si>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</si>
  <si>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</si>
  <si>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</si>
  <si>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</si>
  <si>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</si>
  <si>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</si>
  <si>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</si>
  <si>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</si>
  <si>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</si>
  <si>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</si>
  <si>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</si>
  <si>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</si>
  <si>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</si>
  <si>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</si>
  <si>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</si>
  <si>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</si>
  <si>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</si>
  <si>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</si>
  <si>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</si>
  <si>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</si>
  <si>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</si>
  <si>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</si>
  <si>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</si>
  <si>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</si>
  <si>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</si>
  <si>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</si>
  <si>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</si>
  <si>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</si>
  <si>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</si>
  <si>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</si>
  <si>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</si>
  <si>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</si>
  <si>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</si>
  <si>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</si>
  <si>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</si>
  <si>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</si>
  <si>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</si>
  <si>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</si>
  <si>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</si>
  <si>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</si>
  <si>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</si>
  <si>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</si>
  <si>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</si>
  <si>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</si>
  <si>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</si>
  <si>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</si>
  <si>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</si>
  <si>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</si>
  <si>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</si>
  <si>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</si>
  <si>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</si>
  <si>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</si>
  <si>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</si>
  <si>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</si>
  <si>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</si>
  <si>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</si>
  <si>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</si>
  <si>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</si>
  <si>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</si>
  <si>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</si>
  <si>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</si>
  <si>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</si>
  <si>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</si>
  <si>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</si>
  <si>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</si>
  <si>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</si>
  <si>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</si>
  <si>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</si>
  <si>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</si>
  <si>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</si>
  <si>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</si>
  <si>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</si>
  <si>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</si>
  <si>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</si>
  <si>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</si>
  <si>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</si>
  <si>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</si>
  <si>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</si>
  <si>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</si>
  <si>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</si>
  <si>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</si>
  <si>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</si>
  <si>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</si>
  <si>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</si>
  <si>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</si>
  <si>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</si>
  <si>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</si>
  <si>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</si>
  <si>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</si>
  <si>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</si>
  <si>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</si>
  <si>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</si>
  <si>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</si>
  <si>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</si>
  <si>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</si>
  <si>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</si>
  <si>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</si>
  <si>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</si>
  <si>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</si>
  <si>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</si>
  <si>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</si>
  <si>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</si>
  <si>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</si>
  <si>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</si>
  <si>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</si>
  <si>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</si>
  <si>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</si>
  <si>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</si>
  <si>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</si>
  <si>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</si>
  <si>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</si>
  <si>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</si>
  <si>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</si>
  <si>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</si>
  <si>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</si>
  <si>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</si>
  <si>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</si>
  <si>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</si>
  <si>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</si>
  <si>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</si>
  <si>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</si>
  <si>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</si>
  <si>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</si>
  <si>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</si>
  <si>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</si>
  <si>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</si>
  <si>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</si>
  <si>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</si>
  <si>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</si>
  <si>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</si>
  <si>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</si>
  <si>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</si>
  <si>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</si>
  <si>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</si>
  <si>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</si>
  <si>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</si>
  <si>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</si>
  <si>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</si>
  <si>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</si>
  <si>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</si>
  <si>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</si>
  <si>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</si>
  <si>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</si>
  <si>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</si>
  <si>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</si>
  <si>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</si>
  <si>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</si>
  <si>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</si>
  <si>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</si>
  <si>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</si>
  <si>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</si>
  <si>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</si>
  <si>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</si>
  <si>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</si>
  <si>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</si>
  <si>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</si>
  <si>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</si>
  <si>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</si>
  <si>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</si>
  <si>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</si>
  <si>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</si>
  <si>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</si>
  <si>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</si>
  <si>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</si>
  <si>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</si>
  <si>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</si>
  <si>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</si>
  <si>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</si>
  <si>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</si>
  <si>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</si>
  <si>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</si>
  <si>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</si>
  <si>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</si>
  <si>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</si>
  <si>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</si>
  <si>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</si>
  <si>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</si>
  <si>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</si>
  <si>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</si>
  <si>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</si>
  <si>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</si>
  <si>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</si>
  <si>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</si>
  <si>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</si>
  <si>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</si>
  <si>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</si>
  <si>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</si>
  <si>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</si>
  <si>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</si>
  <si>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</si>
  <si>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</si>
  <si>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</si>
  <si>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</si>
  <si>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</si>
  <si>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</si>
  <si>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</si>
  <si>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</si>
  <si>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</si>
  <si>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</si>
  <si>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</si>
  <si>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</si>
  <si>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</si>
  <si>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</si>
  <si>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</si>
  <si>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</si>
  <si>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</si>
  <si>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</si>
  <si>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</si>
  <si>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</si>
  <si>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</si>
  <si>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</si>
  <si>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</si>
  <si>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</si>
  <si>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</si>
  <si>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</si>
  <si>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</si>
  <si>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</si>
  <si>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</si>
  <si>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</si>
  <si>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</si>
  <si>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</si>
  <si>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</si>
  <si>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</si>
  <si>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</si>
  <si>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</si>
  <si>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</si>
  <si>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</si>
  <si>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</si>
  <si>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</si>
  <si>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</si>
  <si>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</si>
  <si>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</si>
  <si>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</si>
  <si>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</si>
  <si>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</si>
  <si>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</si>
  <si>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</si>
  <si>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</si>
  <si>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</si>
  <si>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</si>
  <si>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</si>
  <si>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</si>
  <si>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</si>
  <si>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</si>
  <si>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</si>
  <si>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</si>
  <si>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</si>
  <si>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</si>
  <si>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</si>
  <si>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</si>
  <si>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</si>
  <si>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</si>
  <si>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</si>
  <si>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</si>
  <si>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</si>
  <si>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</si>
  <si>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</si>
  <si>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</si>
  <si>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</si>
  <si>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</si>
  <si>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</si>
  <si>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</si>
  <si>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</si>
  <si>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</si>
  <si>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</si>
  <si>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</si>
  <si>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</si>
  <si>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</si>
  <si>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</si>
  <si>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</si>
  <si>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</si>
  <si>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</si>
  <si>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</si>
  <si>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</si>
  <si>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</si>
  <si>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</si>
  <si>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</si>
  <si>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</si>
  <si>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</si>
  <si>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</si>
  <si>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</si>
  <si>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</si>
  <si>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</si>
  <si>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</si>
  <si>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</si>
  <si>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</si>
  <si>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</si>
  <si>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</si>
  <si>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</si>
  <si>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</si>
  <si>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</si>
  <si>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</si>
  <si>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</si>
  <si>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</si>
  <si>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</si>
  <si>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</si>
  <si>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</si>
  <si>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</si>
  <si>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</si>
  <si>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</si>
  <si>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</si>
  <si>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</si>
  <si>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</si>
  <si>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</si>
  <si>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</si>
  <si>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</si>
  <si>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</si>
  <si>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</si>
  <si>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</si>
  <si>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</si>
  <si>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</si>
  <si>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</si>
  <si>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</si>
  <si>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</si>
  <si>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</si>
  <si>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</si>
  <si>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</si>
  <si>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</si>
  <si>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</si>
  <si>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</si>
  <si>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</si>
  <si>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</si>
  <si>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</si>
  <si>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</si>
  <si>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</si>
  <si>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</si>
  <si>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</si>
  <si>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</si>
  <si>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</si>
  <si>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</si>
  <si>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</si>
  <si>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</si>
  <si>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</si>
  <si>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</si>
  <si>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</si>
  <si>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</si>
  <si>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</si>
  <si>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</si>
  <si>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</si>
  <si>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</si>
  <si>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</si>
  <si>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</si>
  <si>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</si>
  <si>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</si>
  <si>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</si>
  <si>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</si>
  <si>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</si>
  <si>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</si>
  <si>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</si>
  <si>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</si>
  <si>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</si>
  <si>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</si>
  <si>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</si>
  <si>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</si>
  <si>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</si>
  <si>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</si>
  <si>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</si>
  <si>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</si>
  <si>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</si>
  <si>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</si>
  <si>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</si>
  <si>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</si>
  <si>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</si>
  <si>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</si>
  <si>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</si>
  <si>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</si>
  <si>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</si>
  <si>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</si>
  <si>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</si>
  <si>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</si>
  <si>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</si>
  <si>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</si>
  <si>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</si>
  <si>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</si>
  <si>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</si>
  <si>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</si>
  <si>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</si>
  <si>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</si>
  <si>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</si>
  <si>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</si>
  <si>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</si>
  <si>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</si>
  <si>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</si>
  <si>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</si>
  <si>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</si>
  <si>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</si>
  <si>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</si>
  <si>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</si>
  <si>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</si>
  <si>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</si>
  <si>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</si>
  <si>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</si>
  <si>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</si>
  <si>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</si>
  <si>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</si>
  <si>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</si>
  <si>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</si>
  <si>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</si>
  <si>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</si>
  <si>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</si>
  <si>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</si>
  <si>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</si>
  <si>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</si>
  <si>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</si>
  <si>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</si>
  <si>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</si>
  <si>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</si>
  <si>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</si>
  <si>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</si>
  <si>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</si>
  <si>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</si>
  <si>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</si>
  <si>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</si>
  <si>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</si>
  <si>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</si>
  <si>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</si>
  <si>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</si>
  <si>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</si>
  <si>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</si>
  <si>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</si>
  <si>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</si>
  <si>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</si>
  <si>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</si>
  <si>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</si>
  <si>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</si>
  <si>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</si>
  <si>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</si>
  <si>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</si>
  <si>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</si>
  <si>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</si>
  <si>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</si>
  <si>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</si>
  <si>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</si>
  <si>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</si>
  <si>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</si>
  <si>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</si>
  <si>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</si>
  <si>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</si>
  <si>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</si>
  <si>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</si>
  <si>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</si>
  <si>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</si>
  <si>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</si>
  <si>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</si>
  <si>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</si>
  <si>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</si>
  <si>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</si>
  <si>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</si>
  <si>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</si>
  <si>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</si>
  <si>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</si>
  <si>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</si>
  <si>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</si>
  <si>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</si>
  <si>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</si>
  <si>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</si>
  <si>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</si>
  <si>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</si>
  <si>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</si>
  <si>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</si>
  <si>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</si>
  <si>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</si>
  <si>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</si>
  <si>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</si>
  <si>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</si>
  <si>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</si>
  <si>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</si>
  <si>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</si>
  <si>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</si>
  <si>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</si>
  <si>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</si>
  <si>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</si>
  <si>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</si>
  <si>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</si>
  <si>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</si>
  <si>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</si>
  <si>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</si>
  <si>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</si>
  <si>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</si>
  <si>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</si>
  <si>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</si>
  <si>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</si>
  <si>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</si>
  <si>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</si>
  <si>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</si>
  <si>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</si>
  <si>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</si>
  <si>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</si>
  <si>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</si>
  <si>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</si>
  <si>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</si>
  <si>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</si>
  <si>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</si>
  <si>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</si>
  <si>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</si>
  <si>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</si>
  <si>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</si>
  <si>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</si>
  <si>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</si>
  <si>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</si>
  <si>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</si>
  <si>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</si>
  <si>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</si>
  <si>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</si>
  <si>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</si>
  <si>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</si>
  <si>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</si>
  <si>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</si>
  <si>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</si>
  <si>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</si>
  <si>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</si>
  <si>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</si>
  <si>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</si>
  <si>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</si>
  <si>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</si>
  <si>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</si>
  <si>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</si>
  <si>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</si>
  <si>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</si>
  <si>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</si>
  <si>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</si>
  <si>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</si>
  <si>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</si>
  <si>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</si>
  <si>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</si>
  <si>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</si>
  <si>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</si>
  <si>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</si>
  <si>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</si>
  <si>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</si>
  <si>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</si>
  <si>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</si>
  <si>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</si>
  <si>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</si>
  <si>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</si>
  <si>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</si>
  <si>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</si>
  <si>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</si>
  <si>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</si>
  <si>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</si>
  <si>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</si>
  <si>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</si>
  <si>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</si>
  <si>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</si>
  <si>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</si>
  <si>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</si>
  <si>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</si>
  <si>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</si>
  <si>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</si>
  <si>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</si>
  <si>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</si>
  <si>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</si>
  <si>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</si>
  <si>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</si>
  <si>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</si>
  <si>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</si>
  <si>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</si>
  <si>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</si>
  <si>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</si>
  <si>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</si>
  <si>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</si>
  <si>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</si>
  <si>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</si>
  <si>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</si>
  <si>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</si>
  <si>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</si>
  <si>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</si>
  <si>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</si>
  <si>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</si>
  <si>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</si>
  <si>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</si>
  <si>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</si>
  <si>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</si>
  <si>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</si>
  <si>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</si>
  <si>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</si>
  <si>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</si>
  <si>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</si>
  <si>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</si>
  <si>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</si>
  <si>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</si>
  <si>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</si>
  <si>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</si>
  <si>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</si>
  <si>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</si>
  <si>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</si>
  <si>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</si>
  <si>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</si>
  <si>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</si>
  <si>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</si>
  <si>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</si>
  <si>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</si>
  <si>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</si>
  <si>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</si>
  <si>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</si>
  <si>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</si>
  <si>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</si>
  <si>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</si>
  <si>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</si>
  <si>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</si>
  <si>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</si>
  <si>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</si>
  <si>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</si>
  <si>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</si>
  <si>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</si>
  <si>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</si>
  <si>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</si>
  <si>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</si>
  <si>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</si>
  <si>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</si>
  <si>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</si>
  <si>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</si>
  <si>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</si>
  <si>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</si>
  <si>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</si>
  <si>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</si>
  <si>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</si>
  <si>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</si>
  <si>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</si>
  <si>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</si>
  <si>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</si>
  <si>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</si>
  <si>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</si>
  <si>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</si>
  <si>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</si>
  <si>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</si>
  <si>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</si>
  <si>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</si>
  <si>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</si>
  <si>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</si>
  <si>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</si>
  <si>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</si>
  <si>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</si>
  <si>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</si>
  <si>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</si>
  <si>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</si>
  <si>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</si>
  <si>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</si>
  <si>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</si>
  <si>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</si>
  <si>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</si>
  <si>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</si>
  <si>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</si>
  <si>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</si>
  <si>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</si>
  <si>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</si>
  <si>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</si>
  <si>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</si>
  <si>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</si>
  <si>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</si>
  <si>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</si>
  <si>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</si>
  <si>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</si>
  <si>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</si>
  <si>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</si>
  <si>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</si>
  <si>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</si>
  <si>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</si>
  <si>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</si>
  <si>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</si>
  <si>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</si>
  <si>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</si>
  <si>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</si>
  <si>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</si>
  <si>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</si>
  <si>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</si>
  <si>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</si>
  <si>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</si>
  <si>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</si>
  <si>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</si>
  <si>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</si>
  <si>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</si>
  <si>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</si>
  <si>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</si>
  <si>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</si>
  <si>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</si>
  <si>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</si>
  <si>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</si>
  <si>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</si>
  <si>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</si>
  <si>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</si>
  <si>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</si>
  <si>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</si>
  <si>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</si>
  <si>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</si>
  <si>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</si>
  <si>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</si>
  <si>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</si>
  <si>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</si>
  <si>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</si>
  <si>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</si>
  <si>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</si>
  <si>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</si>
  <si>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</si>
  <si>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</si>
  <si>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</si>
  <si>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</si>
  <si>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</si>
  <si>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</si>
  <si>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</si>
  <si>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</si>
  <si>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</si>
  <si>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</si>
  <si>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</si>
  <si>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</si>
  <si>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</si>
  <si>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</si>
  <si>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</si>
  <si>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</si>
  <si>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</si>
  <si>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</si>
  <si>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</si>
  <si>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</si>
  <si>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</si>
  <si>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</si>
  <si>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</si>
  <si>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</si>
  <si>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</si>
  <si>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</si>
  <si>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</si>
  <si>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</si>
  <si>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</si>
  <si>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</si>
  <si>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</si>
  <si>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</si>
  <si>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</si>
  <si>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</si>
  <si>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</si>
  <si>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</si>
  <si>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</si>
  <si>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</si>
  <si>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</si>
  <si>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</si>
  <si>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</si>
  <si>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</si>
  <si>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</si>
  <si>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</si>
  <si>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</si>
  <si>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</si>
  <si>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</si>
  <si>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</si>
  <si>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</si>
  <si>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</si>
  <si>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</si>
  <si>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</si>
  <si>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</si>
  <si>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</si>
  <si>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</si>
  <si>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</si>
  <si>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</si>
  <si>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</si>
  <si>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</si>
  <si>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</si>
  <si>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</si>
  <si>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</si>
  <si>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</si>
  <si>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</si>
  <si>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</si>
  <si>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</si>
  <si>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</si>
  <si>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</si>
  <si>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</si>
  <si>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</si>
  <si>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</si>
  <si>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</si>
  <si>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</si>
  <si>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</si>
  <si>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</si>
  <si>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</si>
  <si>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</si>
  <si>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</si>
  <si>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</si>
  <si>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</si>
  <si>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</si>
  <si>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</si>
  <si>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</si>
  <si>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</si>
  <si>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</si>
  <si>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</si>
  <si>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</si>
  <si>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</si>
  <si>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</si>
  <si>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</si>
  <si>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</si>
  <si>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</si>
  <si>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</si>
  <si>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</si>
  <si>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</si>
  <si>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</si>
  <si>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</si>
  <si>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</si>
  <si>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</si>
  <si>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</si>
  <si>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</si>
  <si>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</si>
  <si>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</si>
  <si>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</si>
  <si>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</si>
  <si>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</si>
  <si>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</si>
  <si>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</si>
  <si>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</si>
  <si>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</si>
  <si>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</si>
  <si>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</si>
  <si>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</si>
  <si>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</si>
  <si>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</si>
  <si>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</si>
  <si>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</si>
  <si>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</si>
  <si>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</si>
  <si>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</si>
  <si>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</si>
  <si>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</si>
  <si>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</si>
  <si>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</si>
  <si>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</si>
  <si>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</si>
  <si>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</si>
  <si>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</si>
  <si>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</si>
  <si>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</si>
  <si>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</si>
  <si>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</si>
  <si>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</si>
  <si>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</si>
  <si>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</si>
  <si>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</si>
  <si>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</si>
  <si>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</si>
  <si>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</si>
  <si>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</si>
  <si>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</si>
  <si>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</si>
  <si>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</si>
  <si>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</si>
  <si>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</si>
  <si>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</si>
  <si>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</si>
  <si>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</si>
  <si>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</si>
  <si>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</si>
  <si>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</si>
  <si>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</si>
  <si>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</si>
  <si>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</si>
  <si>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</si>
  <si>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</si>
  <si>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</si>
  <si>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</si>
  <si>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</si>
  <si>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</si>
  <si>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</si>
  <si>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</si>
  <si>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</si>
  <si>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</si>
  <si>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</si>
  <si>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</si>
  <si>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</si>
  <si>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</si>
  <si>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</si>
  <si>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</si>
  <si>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</si>
  <si>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</si>
  <si>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</si>
  <si>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</si>
  <si>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</si>
  <si>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</si>
  <si>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</si>
  <si>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</si>
  <si>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</si>
  <si>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</si>
  <si>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</si>
  <si>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</si>
  <si>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</si>
  <si>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</si>
  <si>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</si>
  <si>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</si>
  <si>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</si>
  <si>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</si>
  <si>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</si>
  <si>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</si>
  <si>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</si>
  <si>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</si>
  <si>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</si>
  <si>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</si>
  <si>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</si>
  <si>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</si>
  <si>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</si>
  <si>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</si>
  <si>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</si>
  <si>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</si>
  <si>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</si>
  <si>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</si>
  <si>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</si>
  <si>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</si>
  <si>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</si>
  <si>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</si>
  <si>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</si>
  <si>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</si>
  <si>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</si>
  <si>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</si>
  <si>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</si>
  <si>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</si>
  <si>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</si>
  <si>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</si>
  <si>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</si>
  <si>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</si>
  <si>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</si>
  <si>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</si>
  <si>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</si>
  <si>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</si>
  <si>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</si>
  <si>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</si>
  <si>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</si>
  <si>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</si>
  <si>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</si>
  <si>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</si>
  <si>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</si>
  <si>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</si>
  <si>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</si>
  <si>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</si>
  <si>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</si>
  <si>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</si>
  <si>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</si>
  <si>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</si>
  <si>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</si>
  <si>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</si>
  <si>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</si>
  <si>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</si>
  <si>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</si>
  <si>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</si>
  <si>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</si>
  <si>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</si>
  <si>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</si>
  <si>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</si>
  <si>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</si>
  <si>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</si>
  <si>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</si>
  <si>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</si>
  <si>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</si>
  <si>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</si>
  <si>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</si>
  <si>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</si>
  <si>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</si>
  <si>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</si>
  <si>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</si>
  <si>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</si>
  <si>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</si>
  <si>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</si>
  <si>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</si>
  <si>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</si>
  <si>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</si>
  <si>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</si>
  <si>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</si>
  <si>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</si>
  <si>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</si>
  <si>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</si>
  <si>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</si>
  <si>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</si>
  <si>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</si>
  <si>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</si>
  <si>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</si>
  <si>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</si>
  <si>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</si>
  <si>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</si>
  <si>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</si>
  <si>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</si>
  <si>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</si>
  <si>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</si>
  <si>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</si>
  <si>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</si>
  <si>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</si>
  <si>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</si>
  <si>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</si>
  <si>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</si>
  <si>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</si>
  <si>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</si>
  <si>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</si>
  <si>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</si>
  <si>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</si>
  <si>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</si>
  <si>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</si>
  <si>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</si>
  <si>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</si>
  <si>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</si>
  <si>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</si>
  <si>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</si>
  <si>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</si>
  <si>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</si>
  <si>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</si>
  <si>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</si>
  <si>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</si>
  <si>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</si>
  <si>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</si>
  <si>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</si>
  <si>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</si>
  <si>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</si>
  <si>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</si>
  <si>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</si>
  <si>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</si>
  <si>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</si>
  <si>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</si>
  <si>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</si>
  <si>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</si>
  <si>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</si>
  <si>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</si>
  <si>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</si>
  <si>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</si>
  <si>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</si>
  <si>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</si>
  <si>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</si>
  <si>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</si>
  <si>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</si>
  <si>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</si>
  <si>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</si>
  <si>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</si>
  <si>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</si>
  <si>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</si>
  <si>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</si>
  <si>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</si>
  <si>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</si>
  <si>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</si>
  <si>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</si>
  <si>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</si>
  <si>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</si>
  <si>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</si>
  <si>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</si>
  <si>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</si>
  <si>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</si>
  <si>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</si>
  <si>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</si>
  <si>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</si>
  <si>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</si>
  <si>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</si>
  <si>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</si>
  <si>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</si>
  <si>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</si>
  <si>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</si>
  <si>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</si>
  <si>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</si>
  <si>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</si>
  <si>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</si>
  <si>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</si>
  <si>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</si>
  <si>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</si>
  <si>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</si>
  <si>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</si>
  <si>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</si>
  <si>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</si>
  <si>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</si>
  <si>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</si>
  <si>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</si>
  <si>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</si>
  <si>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</si>
  <si>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</si>
  <si>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</si>
  <si>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</si>
  <si>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</si>
  <si>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</si>
  <si>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</si>
  <si>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</si>
  <si>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</si>
  <si>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</si>
  <si>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</si>
  <si>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</si>
  <si>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</si>
  <si>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</si>
  <si>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</si>
  <si>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</si>
  <si>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</si>
  <si>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</si>
  <si>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</si>
  <si>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</si>
  <si>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</si>
  <si>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</si>
  <si>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</si>
  <si>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</si>
  <si>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</si>
  <si>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</si>
  <si>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</si>
  <si>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</si>
  <si>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</si>
  <si>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</si>
  <si>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</si>
  <si>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</si>
  <si>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</si>
  <si>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</si>
  <si>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</si>
  <si>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</si>
  <si>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</si>
  <si>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</si>
  <si>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</si>
  <si>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</si>
  <si>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</si>
  <si>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</si>
  <si>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</si>
  <si>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</si>
  <si>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</si>
  <si>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</si>
  <si>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</si>
  <si>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</si>
  <si>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</si>
  <si>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</si>
  <si>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</si>
  <si>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</si>
  <si>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</si>
  <si>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</si>
  <si>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</si>
  <si>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</si>
  <si>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</si>
  <si>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</si>
  <si>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</si>
  <si>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</si>
  <si>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</si>
  <si>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</si>
  <si>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</si>
  <si>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</si>
  <si>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</si>
  <si>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</si>
  <si>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</si>
  <si>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</si>
  <si>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</si>
  <si>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</si>
  <si>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</si>
  <si>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</si>
  <si>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</si>
  <si>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</si>
  <si>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</si>
  <si>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</si>
  <si>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</si>
  <si>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</si>
  <si>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</si>
  <si>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</si>
  <si>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</si>
  <si>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</si>
  <si>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</si>
  <si>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</si>
  <si>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</si>
  <si>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</si>
  <si>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</si>
  <si>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</si>
  <si>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</si>
  <si>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</si>
  <si>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</si>
  <si>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</si>
  <si>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</si>
  <si>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</si>
  <si>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</si>
  <si>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</si>
  <si>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</si>
  <si>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</si>
  <si>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</si>
  <si>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</si>
  <si>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</si>
  <si>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</si>
  <si>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</si>
  <si>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</si>
  <si>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</si>
  <si>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</si>
  <si>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</si>
  <si>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</si>
  <si>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</si>
  <si>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</si>
  <si>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</si>
  <si>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</si>
  <si>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</si>
  <si>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</si>
  <si>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</si>
  <si>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</si>
  <si>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</si>
  <si>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</si>
  <si>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</si>
  <si>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</si>
  <si>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</si>
  <si>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</si>
  <si>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</si>
  <si>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</si>
  <si>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</si>
  <si>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</si>
  <si>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</si>
  <si>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</si>
  <si>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</si>
  <si>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</si>
  <si>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</si>
  <si>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</si>
  <si>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</si>
  <si>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</si>
  <si>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</si>
  <si>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</si>
  <si>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</si>
  <si>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</si>
  <si>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</si>
  <si>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</si>
  <si>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</si>
  <si>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</si>
  <si>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</si>
  <si>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</si>
  <si>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</si>
  <si>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</si>
  <si>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</si>
  <si>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</si>
  <si>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</si>
  <si>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</si>
  <si>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</si>
  <si>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</si>
  <si>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</si>
  <si>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</si>
  <si>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</si>
  <si>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</si>
  <si>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</si>
  <si>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</si>
  <si>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</si>
  <si>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</si>
  <si>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</si>
  <si>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</si>
  <si>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</si>
  <si>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</si>
  <si>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</si>
  <si>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</si>
  <si>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</si>
  <si>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</si>
  <si>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</si>
  <si>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</si>
  <si>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</si>
  <si>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</si>
  <si>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</si>
  <si>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</si>
  <si>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</si>
  <si>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</si>
  <si>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</si>
  <si>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</si>
  <si>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</si>
  <si>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</si>
  <si>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</si>
  <si>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</si>
  <si>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</si>
  <si>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</si>
  <si>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</si>
  <si>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</si>
  <si>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</si>
  <si>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</si>
  <si>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</si>
  <si>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</si>
  <si>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</si>
  <si>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</si>
  <si>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</si>
  <si>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</si>
  <si>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</si>
  <si>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</si>
  <si>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</si>
  <si>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</si>
  <si>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</si>
  <si>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</si>
  <si>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</si>
  <si>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</si>
  <si>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</si>
  <si>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</si>
  <si>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</si>
  <si>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</si>
  <si>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</si>
  <si>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</si>
  <si>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</si>
  <si>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</si>
  <si>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</si>
  <si>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</si>
  <si>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</si>
  <si>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</si>
  <si>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</si>
  <si>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</si>
  <si>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</si>
  <si>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</si>
  <si>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</si>
  <si>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</si>
  <si>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</si>
  <si>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</si>
  <si>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</si>
  <si>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</si>
  <si>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</si>
  <si>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</si>
  <si>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</si>
  <si>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</si>
  <si>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</si>
  <si>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</si>
  <si>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</si>
  <si>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</si>
  <si>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</si>
  <si>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</si>
  <si>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</si>
  <si>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</si>
  <si>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</si>
  <si>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</si>
  <si>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</si>
  <si>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</si>
  <si>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</si>
  <si>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</si>
  <si>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</si>
  <si>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</si>
  <si>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</si>
  <si>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</si>
  <si>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</si>
  <si>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</si>
  <si>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</si>
  <si>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</si>
  <si>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</si>
  <si>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</si>
  <si>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</si>
  <si>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</si>
  <si>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</si>
  <si>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</si>
  <si>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</si>
  <si>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</si>
  <si>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</si>
  <si>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</si>
  <si>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</si>
  <si>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</si>
  <si>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</si>
  <si>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</si>
  <si>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</si>
  <si>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</si>
  <si>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</si>
  <si>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</si>
  <si>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</si>
  <si>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</si>
  <si>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</si>
  <si>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</si>
  <si>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</si>
  <si>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</si>
  <si>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</si>
  <si>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</si>
  <si>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</si>
  <si>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</si>
  <si>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</si>
  <si>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</si>
  <si>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</si>
  <si>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</si>
  <si>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</si>
  <si>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</si>
  <si>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</si>
  <si>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</si>
  <si>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</si>
  <si>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</si>
  <si>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</si>
  <si>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</si>
  <si>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</si>
  <si>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</si>
  <si>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</si>
  <si>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</si>
  <si>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</si>
  <si>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</si>
  <si>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</si>
  <si>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</si>
  <si>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</si>
  <si>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</si>
  <si>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</si>
  <si>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</si>
  <si>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</si>
  <si>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</si>
  <si>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</si>
  <si>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</si>
  <si>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</si>
  <si>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</si>
  <si>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</si>
  <si>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</si>
  <si>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</si>
  <si>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</si>
  <si>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</si>
  <si>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</si>
  <si>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</si>
  <si>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</si>
  <si>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</si>
  <si>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</si>
  <si>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</si>
  <si>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</si>
  <si>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</si>
  <si>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</si>
  <si>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</si>
  <si>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</si>
  <si>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</si>
  <si>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</si>
  <si>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</si>
  <si>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</si>
  <si>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</si>
  <si>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</si>
  <si>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</si>
  <si>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</si>
  <si>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</si>
  <si>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</si>
  <si>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</si>
  <si>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</si>
  <si>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</si>
  <si>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</si>
  <si>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</si>
  <si>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</si>
  <si>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</si>
  <si>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</si>
  <si>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</si>
  <si>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</si>
  <si>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</si>
  <si>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</si>
  <si>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</si>
  <si>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</si>
  <si>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</si>
  <si>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</si>
  <si>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</si>
  <si>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</si>
  <si>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</si>
  <si>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</si>
  <si>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</si>
  <si>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</si>
  <si>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</si>
  <si>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</si>
  <si>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</si>
  <si>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</si>
  <si>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</si>
  <si>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</si>
  <si>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</si>
  <si>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</si>
  <si>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</si>
  <si>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</si>
  <si>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</si>
  <si>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</si>
  <si>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</si>
  <si>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</si>
  <si>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</si>
  <si>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</si>
  <si>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</si>
  <si>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</si>
  <si>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</si>
  <si>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</si>
  <si>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</si>
  <si>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</si>
  <si>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</si>
  <si>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</si>
  <si>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</si>
  <si>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</si>
  <si>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</si>
  <si>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</si>
  <si>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</si>
  <si>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</si>
  <si>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</si>
  <si>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</si>
  <si>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</si>
  <si>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</si>
  <si>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</si>
  <si>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</si>
  <si>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</si>
  <si>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</si>
  <si>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</si>
  <si>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</si>
  <si>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</si>
  <si>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</si>
  <si>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</si>
  <si>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</si>
  <si>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</si>
  <si>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</si>
  <si>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</si>
  <si>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</si>
  <si>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</si>
  <si>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</si>
  <si>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</si>
  <si>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</si>
  <si>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</si>
  <si>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</si>
  <si>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</si>
  <si>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</si>
  <si>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</si>
  <si>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</si>
  <si>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</si>
  <si>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</si>
  <si>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</si>
  <si>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</si>
  <si>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</si>
  <si>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</si>
  <si>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</si>
  <si>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</si>
  <si>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</si>
  <si>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</si>
  <si>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</si>
  <si>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</si>
  <si>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</si>
  <si>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</si>
  <si>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</si>
  <si>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</si>
  <si>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</si>
  <si>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</si>
  <si>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</si>
  <si>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</si>
  <si>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</si>
  <si>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</si>
  <si>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</si>
  <si>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</si>
  <si>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</si>
  <si>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</si>
  <si>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</si>
  <si>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</si>
  <si>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</si>
  <si>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</si>
  <si>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</si>
  <si>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</si>
  <si>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</si>
  <si>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</si>
  <si>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</si>
  <si>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</si>
  <si>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</si>
  <si>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</si>
  <si>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</si>
  <si>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</si>
  <si>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</si>
  <si>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</si>
  <si>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</si>
  <si>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</si>
  <si>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</si>
  <si>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</si>
  <si>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</si>
  <si>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</si>
  <si>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</si>
  <si>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</si>
  <si>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</si>
  <si>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</si>
  <si>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</si>
  <si>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</si>
  <si>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</si>
  <si>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</si>
  <si>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</si>
  <si>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</si>
  <si>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</si>
  <si>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</si>
  <si>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</si>
  <si>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</si>
  <si>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</si>
  <si>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</si>
  <si>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</si>
  <si>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</si>
  <si>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</si>
  <si>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</si>
  <si>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</si>
  <si>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</si>
  <si>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</si>
  <si>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</si>
  <si>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</si>
  <si>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</si>
  <si>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</si>
  <si>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</si>
  <si>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</si>
  <si>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</si>
  <si>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</si>
  <si>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</si>
  <si>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</si>
  <si>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</si>
  <si>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</si>
  <si>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</si>
  <si>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</si>
  <si>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</si>
  <si>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</si>
  <si>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</si>
  <si>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</si>
  <si>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</si>
  <si>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</si>
  <si>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</si>
  <si>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</si>
  <si>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</si>
  <si>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</si>
  <si>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</si>
  <si>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</si>
  <si>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</si>
  <si>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</si>
  <si>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</si>
  <si>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</si>
  <si>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</si>
  <si>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</si>
  <si>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</si>
  <si>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</si>
  <si>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</si>
  <si>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</si>
  <si>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</si>
  <si>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</si>
  <si>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</si>
  <si>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</si>
  <si>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</si>
  <si>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</si>
  <si>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</si>
  <si>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</si>
  <si>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</si>
  <si>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</si>
  <si>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</si>
  <si>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</si>
  <si>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</si>
  <si>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</si>
  <si>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</si>
  <si>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</si>
  <si>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</si>
  <si>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</si>
  <si>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</si>
  <si>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</si>
  <si>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</si>
  <si>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</si>
  <si>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</si>
  <si>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</si>
  <si>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</si>
  <si>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</si>
  <si>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</si>
  <si>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</si>
  <si>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</si>
  <si>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</si>
  <si>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</si>
  <si>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</si>
  <si>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</si>
  <si>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</si>
  <si>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</si>
  <si>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</si>
  <si>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</si>
  <si>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</si>
  <si>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</si>
  <si>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</si>
  <si>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</si>
  <si>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</si>
  <si>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</si>
  <si>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</si>
  <si>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</si>
  <si>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</si>
  <si>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</si>
  <si>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</si>
  <si>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</si>
  <si>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</si>
  <si>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</si>
  <si>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</si>
  <si>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</si>
  <si>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</si>
  <si>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</si>
  <si>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</si>
  <si>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</si>
  <si>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</si>
  <si>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</si>
  <si>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</si>
  <si>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</si>
  <si>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</si>
  <si>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</si>
  <si>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</si>
  <si>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</si>
  <si>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</si>
  <si>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</si>
  <si>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</si>
  <si>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</si>
  <si>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</si>
  <si>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</si>
  <si>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</si>
  <si>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</si>
  <si>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</si>
  <si>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</si>
  <si>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</si>
  <si>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</si>
  <si>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</si>
  <si>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</si>
  <si>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</si>
  <si>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</si>
  <si>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</si>
  <si>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</si>
  <si>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</si>
  <si>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</si>
  <si>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</si>
  <si>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</si>
  <si>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</si>
  <si>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</si>
  <si>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</si>
  <si>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</si>
  <si>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</si>
  <si>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</si>
  <si>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</si>
  <si>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</si>
  <si>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</si>
  <si>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</si>
  <si>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</si>
  <si>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</si>
  <si>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</si>
  <si>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</si>
  <si>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</si>
  <si>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</si>
  <si>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</si>
  <si>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</si>
  <si>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</si>
  <si>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</si>
  <si>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</si>
  <si>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</si>
  <si>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</si>
  <si>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</si>
  <si>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</si>
  <si>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</si>
  <si>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</si>
  <si>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</si>
  <si>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</si>
  <si>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</si>
  <si>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</si>
  <si>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</si>
  <si>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</si>
  <si>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</si>
  <si>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</si>
  <si>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</si>
  <si>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</si>
  <si>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</si>
  <si>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</si>
  <si>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</si>
  <si>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</si>
  <si>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</si>
  <si>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</si>
  <si>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</si>
  <si>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</si>
  <si>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</si>
  <si>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</si>
  <si>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</si>
  <si>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</si>
  <si>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</si>
  <si>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</si>
  <si>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</si>
  <si>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</si>
  <si>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</si>
  <si>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</si>
  <si>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</si>
  <si>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</si>
  <si>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</si>
  <si>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</si>
  <si>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</si>
  <si>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</si>
  <si>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</si>
  <si>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</si>
  <si>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</si>
  <si>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</si>
  <si>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</si>
  <si>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</si>
  <si>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</si>
  <si>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</si>
  <si>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</si>
  <si>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</si>
  <si>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</si>
  <si>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</si>
  <si>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</si>
  <si>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</si>
  <si>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</si>
  <si>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</si>
  <si>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</si>
  <si>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</si>
  <si>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</si>
  <si>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</si>
  <si>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</si>
  <si>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</si>
  <si>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</si>
  <si>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</si>
  <si>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</si>
  <si>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</si>
  <si>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</si>
  <si>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</si>
  <si>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</si>
  <si>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</si>
  <si>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</si>
  <si>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</si>
  <si>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</si>
  <si>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</si>
  <si>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</si>
  <si>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</si>
  <si>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</si>
  <si>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</si>
  <si>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</si>
  <si>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</si>
  <si>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</si>
  <si>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</si>
  <si>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</si>
  <si>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</si>
  <si>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</si>
  <si>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</si>
  <si>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</si>
  <si>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</si>
  <si>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</si>
  <si>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</si>
  <si>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</si>
  <si>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</si>
  <si>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</si>
  <si>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</si>
  <si>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</si>
  <si>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</si>
  <si>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</si>
  <si>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</si>
  <si>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</si>
  <si>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</si>
  <si>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</si>
  <si>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</si>
  <si>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</si>
  <si>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</si>
  <si>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</si>
  <si>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</si>
  <si>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</si>
  <si>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</si>
  <si>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</si>
  <si>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</si>
  <si>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</si>
  <si>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</si>
  <si>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</si>
  <si>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</si>
  <si>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</si>
  <si>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</si>
  <si>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</si>
  <si>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</si>
  <si>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</si>
  <si>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</si>
  <si>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</si>
  <si>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</si>
  <si>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</si>
  <si>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</si>
  <si>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</si>
  <si>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</si>
  <si>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</si>
  <si>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</si>
  <si>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</si>
  <si>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</si>
  <si>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</si>
  <si>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</si>
  <si>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</si>
  <si>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</si>
  <si>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</si>
  <si>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</si>
  <si>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</si>
  <si>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</si>
  <si>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</si>
  <si>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</si>
  <si>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</si>
  <si>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</si>
  <si>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</si>
  <si>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</si>
  <si>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</si>
  <si>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</si>
  <si>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</si>
  <si>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</si>
  <si>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</si>
  <si>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</si>
  <si>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</si>
  <si>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</si>
  <si>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</si>
  <si>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</si>
  <si>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</si>
  <si>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</si>
  <si>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</si>
  <si>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</si>
  <si>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</si>
  <si>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</si>
  <si>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</si>
  <si>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</si>
  <si>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</si>
  <si>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</si>
  <si>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</si>
  <si>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</si>
  <si>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</si>
  <si>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</si>
  <si>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</si>
  <si>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</si>
  <si>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</si>
  <si>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</si>
  <si>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</si>
  <si>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</si>
  <si>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</si>
  <si>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</si>
  <si>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</si>
  <si>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</si>
  <si>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</si>
  <si>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</si>
  <si>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</si>
  <si>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</si>
  <si>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</si>
  <si>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</si>
  <si>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</si>
  <si>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</si>
  <si>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</si>
  <si>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</si>
  <si>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</si>
  <si>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</si>
  <si>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</si>
  <si>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</si>
  <si>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</si>
  <si>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</si>
  <si>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</si>
  <si>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</si>
  <si>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</si>
  <si>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</si>
  <si>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</si>
  <si>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</si>
  <si>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</si>
  <si>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</si>
  <si>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</si>
  <si>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</si>
  <si>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</si>
  <si>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</si>
  <si>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</si>
  <si>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</si>
  <si>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</si>
  <si>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</si>
  <si>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</si>
  <si>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</si>
  <si>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</si>
  <si>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</si>
  <si>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</si>
  <si>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</si>
  <si>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</si>
  <si>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</si>
  <si>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</si>
  <si>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</si>
  <si>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</si>
  <si>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</si>
  <si>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</si>
  <si>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</si>
  <si>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</si>
  <si>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</si>
  <si>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</si>
  <si>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</si>
  <si>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</si>
  <si>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</si>
  <si>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</si>
  <si>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</si>
  <si>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</si>
  <si>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</si>
  <si>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</si>
  <si>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</si>
  <si>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</si>
  <si>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</si>
  <si>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</si>
  <si>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</si>
  <si>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</si>
  <si>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</si>
  <si>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</si>
  <si>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</si>
  <si>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</si>
  <si>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</si>
  <si>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</si>
  <si>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</si>
  <si>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</si>
  <si>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</si>
  <si>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</si>
  <si>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</si>
  <si>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</si>
  <si>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</si>
  <si>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</si>
  <si>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</si>
  <si>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</si>
  <si>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</si>
  <si>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</si>
  <si>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</si>
  <si>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</si>
  <si>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</si>
  <si>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</si>
  <si>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</si>
  <si>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</si>
  <si>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</si>
  <si>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</si>
  <si>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</si>
  <si>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</si>
  <si>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</si>
  <si>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</si>
  <si>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</si>
  <si>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</si>
  <si>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</si>
  <si>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</si>
  <si>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</si>
  <si>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</si>
  <si>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</si>
  <si>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</si>
  <si>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</si>
  <si>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</si>
  <si>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</si>
  <si>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</si>
  <si>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</si>
  <si>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</si>
  <si>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</si>
  <si>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</si>
  <si>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</si>
  <si>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</si>
  <si>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</si>
  <si>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</si>
  <si>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</si>
  <si>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</si>
  <si>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</si>
  <si>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</si>
  <si>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</si>
  <si>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</si>
  <si>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</si>
  <si>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</si>
  <si>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</si>
  <si>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</si>
  <si>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</si>
  <si>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</si>
  <si>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</si>
  <si>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</si>
  <si>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</si>
  <si>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</si>
  <si>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</si>
  <si>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</si>
  <si>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</si>
  <si>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</si>
  <si>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</si>
  <si>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</si>
  <si>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</si>
  <si>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</si>
  <si>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</si>
  <si>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</si>
  <si>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</si>
  <si>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</si>
  <si>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</si>
  <si>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</si>
  <si>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</si>
  <si>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</si>
  <si>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</si>
  <si>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</si>
  <si>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</si>
  <si>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</si>
  <si>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</si>
  <si>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</si>
  <si>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</si>
  <si>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</si>
  <si>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</si>
  <si>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</si>
  <si>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</si>
  <si>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</si>
  <si>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</si>
  <si>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</si>
  <si>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</si>
  <si>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</si>
  <si>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</si>
  <si>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</si>
  <si>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</si>
  <si>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</si>
  <si>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</si>
  <si>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</si>
  <si>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</si>
  <si>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</si>
  <si>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</si>
  <si>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</si>
  <si>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</si>
  <si>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</si>
  <si>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</si>
  <si>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</si>
  <si>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</si>
  <si>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</si>
  <si>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</si>
  <si>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</si>
  <si>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</si>
  <si>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</si>
  <si>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</si>
  <si>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</si>
  <si>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</si>
  <si>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</si>
  <si>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</si>
  <si>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</si>
  <si>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</si>
  <si>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</si>
  <si>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</si>
  <si>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</si>
  <si>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</si>
  <si>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</si>
  <si>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</si>
  <si>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</si>
  <si>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</si>
  <si>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</si>
  <si>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</si>
  <si>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</si>
  <si>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</si>
  <si>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</si>
  <si>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</si>
  <si>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</si>
  <si>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</si>
  <si>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</si>
  <si>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</si>
  <si>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</si>
  <si>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</si>
  <si>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</si>
  <si>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</si>
  <si>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</si>
  <si>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</si>
  <si>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</si>
  <si>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</si>
  <si>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</si>
  <si>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</si>
  <si>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</si>
  <si>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</si>
  <si>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</si>
  <si>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</si>
  <si>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</si>
  <si>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</si>
  <si>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</si>
  <si>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</si>
  <si>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</si>
  <si>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</si>
  <si>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</si>
  <si>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</si>
  <si>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</si>
  <si>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</si>
  <si>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</si>
  <si>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</si>
  <si>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</si>
  <si>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</si>
  <si>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</si>
  <si>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</si>
  <si>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</si>
  <si>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</si>
  <si>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</si>
  <si>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</si>
  <si>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</si>
  <si>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</si>
  <si>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</si>
  <si>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</si>
  <si>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</si>
  <si>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</si>
  <si>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</si>
  <si>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</si>
  <si>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</si>
  <si>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</si>
  <si>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</si>
  <si>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</si>
  <si>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</si>
  <si>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</si>
  <si>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</si>
  <si>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</si>
  <si>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</si>
  <si>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</si>
  <si>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</si>
  <si>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</si>
  <si>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</si>
  <si>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</si>
  <si>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</si>
  <si>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</si>
  <si>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</si>
  <si>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</si>
  <si>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</si>
  <si>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</si>
  <si>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</si>
  <si>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</si>
  <si>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</si>
  <si>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</si>
  <si>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</si>
  <si>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</si>
  <si>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</si>
  <si>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</si>
  <si>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</si>
  <si>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</si>
  <si>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</si>
  <si>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</si>
  <si>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</si>
  <si>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</si>
  <si>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</si>
  <si>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</si>
  <si>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</si>
  <si>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</si>
  <si>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</si>
  <si>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</si>
  <si>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</si>
  <si>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</si>
  <si>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</si>
  <si>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</si>
  <si>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</si>
  <si>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</si>
  <si>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</si>
  <si>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</si>
  <si>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</si>
  <si>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</si>
  <si>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</si>
  <si>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</si>
  <si>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</si>
  <si>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</si>
  <si>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</si>
  <si>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</si>
  <si>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</si>
  <si>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</si>
  <si>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</si>
  <si>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</si>
  <si>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</si>
  <si>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</si>
  <si>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</si>
  <si>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</si>
  <si>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</si>
  <si>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</si>
  <si>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</si>
  <si>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</si>
  <si>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</si>
  <si>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</si>
  <si>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</si>
  <si>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</si>
  <si>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</si>
  <si>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</si>
  <si>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</si>
  <si>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</si>
  <si>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</si>
  <si>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</si>
  <si>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</si>
  <si>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</si>
  <si>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</si>
  <si>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</si>
  <si>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</si>
  <si>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</si>
  <si>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</si>
  <si>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</si>
  <si>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</si>
  <si>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</si>
  <si>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</si>
  <si>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</si>
  <si>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</si>
  <si>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</si>
  <si>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</si>
  <si>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</si>
  <si>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</si>
  <si>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</si>
  <si>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</si>
  <si>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</si>
  <si>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</si>
  <si>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</si>
  <si>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</si>
  <si>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</si>
  <si>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</si>
  <si>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</si>
  <si>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</si>
  <si>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</si>
  <si>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</si>
  <si>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</si>
  <si>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</si>
  <si>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</si>
  <si>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</si>
  <si>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</si>
  <si>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</si>
  <si>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</si>
  <si>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</si>
  <si>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</si>
  <si>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</si>
  <si>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</si>
  <si>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</si>
  <si>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</si>
  <si>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</si>
  <si>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</si>
  <si>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</si>
  <si>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</si>
  <si>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</si>
  <si>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</si>
  <si>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</si>
  <si>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</si>
  <si>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</si>
  <si>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</si>
  <si>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</si>
  <si>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</si>
  <si>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</si>
  <si>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</si>
  <si>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</si>
  <si>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</si>
  <si>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</si>
  <si>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</si>
  <si>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</si>
  <si>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</si>
  <si>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</si>
  <si>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</si>
  <si>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</si>
  <si>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</si>
  <si>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</si>
  <si>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</si>
  <si>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</si>
  <si>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</si>
  <si>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</si>
  <si>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</si>
  <si>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</si>
  <si>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</si>
  <si>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</si>
  <si>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</si>
  <si>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</si>
  <si>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</si>
  <si>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</si>
  <si>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</si>
  <si>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</si>
  <si>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</si>
  <si>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</si>
  <si>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</si>
  <si>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</si>
  <si>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</si>
  <si>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</si>
  <si>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</si>
  <si>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</si>
  <si>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</si>
  <si>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</si>
  <si>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</si>
  <si>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</si>
  <si>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</si>
  <si>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</si>
  <si>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</si>
  <si>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</si>
  <si>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</si>
  <si>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</si>
  <si>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</si>
  <si>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</si>
  <si>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</si>
  <si>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</si>
  <si>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</si>
  <si>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</si>
  <si>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</si>
  <si>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</si>
  <si>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</si>
  <si>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</si>
  <si>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</si>
  <si>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</si>
  <si>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</si>
  <si>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</si>
  <si>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</si>
  <si>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</si>
  <si>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</si>
  <si>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</si>
  <si>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</si>
  <si>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</si>
  <si>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</si>
  <si>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</si>
  <si>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</si>
  <si>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</si>
  <si>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</si>
  <si>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</si>
  <si>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</si>
  <si>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</si>
  <si>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</si>
  <si>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</si>
  <si>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</si>
  <si>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</si>
  <si>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</si>
  <si>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</si>
  <si>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</si>
  <si>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</si>
  <si>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</si>
  <si>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</si>
  <si>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</si>
  <si>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</si>
  <si>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</si>
  <si>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</si>
  <si>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</si>
  <si>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</si>
  <si>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</si>
  <si>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</si>
  <si>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</si>
  <si>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</si>
  <si>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</si>
  <si>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</si>
  <si>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</si>
  <si>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</si>
  <si>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</si>
  <si>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</si>
  <si>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</si>
  <si>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</si>
  <si>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</si>
  <si>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</si>
  <si>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</si>
  <si>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</si>
  <si>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</si>
  <si>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</si>
  <si>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</si>
  <si>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</si>
  <si>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</si>
  <si>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</si>
  <si>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</si>
  <si>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</si>
  <si>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</si>
  <si>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</si>
  <si>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</si>
  <si>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</si>
  <si>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</si>
  <si>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</si>
  <si>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</si>
  <si>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</si>
  <si>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</si>
  <si>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</si>
  <si>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</si>
  <si>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</si>
  <si>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</si>
  <si>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</si>
  <si>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</si>
  <si>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</si>
  <si>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</si>
  <si>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</si>
  <si>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</si>
  <si>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</si>
  <si>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</si>
  <si>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</si>
  <si>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</si>
  <si>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</si>
  <si>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</si>
  <si>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</si>
  <si>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</si>
  <si>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</si>
  <si>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</si>
  <si>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</si>
  <si>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</si>
  <si>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</si>
  <si>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</si>
  <si>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</si>
  <si>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</si>
  <si>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</si>
  <si>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</si>
  <si>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</si>
  <si>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</si>
  <si>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</si>
  <si>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</si>
  <si>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</si>
  <si>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</si>
  <si>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</si>
  <si>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</si>
  <si>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</si>
  <si>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</si>
  <si>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</si>
  <si>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</si>
  <si>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</si>
  <si>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</si>
  <si>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</si>
  <si>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</si>
  <si>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</si>
  <si>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</si>
  <si>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</si>
  <si>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</si>
  <si>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</si>
  <si>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</si>
  <si>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</si>
  <si>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</si>
  <si>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</si>
  <si>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</si>
  <si>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</si>
  <si>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</si>
  <si>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</si>
  <si>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</si>
  <si>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</si>
  <si>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</si>
  <si>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</si>
  <si>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</si>
  <si>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</si>
  <si>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</si>
  <si>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</si>
  <si>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</si>
  <si>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</si>
  <si>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</si>
  <si>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</si>
  <si>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</si>
  <si>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</si>
  <si>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</si>
  <si>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</si>
  <si>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</si>
  <si>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</si>
  <si>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</si>
  <si>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</si>
  <si>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</si>
  <si>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</si>
  <si>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</si>
  <si>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</si>
  <si>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</si>
  <si>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</si>
  <si>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</si>
  <si>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</si>
  <si>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</si>
  <si>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</si>
  <si>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</si>
  <si>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</si>
  <si>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</si>
  <si>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</si>
  <si>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</si>
  <si>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</si>
  <si>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</si>
  <si>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</si>
  <si>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</si>
  <si>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</si>
  <si>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</si>
  <si>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</si>
  <si>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</si>
  <si>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</si>
  <si>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</si>
  <si>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</si>
  <si>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</si>
  <si>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</si>
  <si>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</si>
  <si>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</si>
  <si>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</si>
  <si>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</si>
  <si>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</si>
  <si>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</si>
  <si>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</si>
  <si>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</si>
  <si>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</si>
  <si>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</si>
  <si>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</si>
  <si>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</si>
  <si>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</si>
  <si>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</si>
  <si>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</si>
  <si>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</si>
  <si>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</si>
  <si>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</si>
  <si>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</si>
  <si>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</si>
  <si>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</si>
  <si>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</si>
  <si>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</si>
  <si>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</si>
  <si>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</si>
  <si>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</si>
  <si>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</si>
  <si>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</si>
  <si>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</si>
  <si>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</si>
  <si>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</si>
  <si>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</si>
  <si>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</si>
  <si>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</si>
  <si>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</si>
  <si>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</si>
  <si>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</si>
  <si>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</si>
  <si>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</si>
  <si>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</si>
  <si>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</si>
  <si>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</si>
  <si>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</si>
  <si>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</si>
  <si>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</si>
  <si>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</si>
  <si>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</si>
  <si>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</si>
  <si>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</si>
  <si>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</si>
  <si>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</si>
  <si>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</si>
  <si>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</si>
  <si>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</si>
  <si>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</si>
  <si>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</si>
  <si>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</si>
  <si>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</si>
  <si>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</si>
  <si>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</si>
  <si>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</si>
  <si>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</si>
  <si>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</si>
  <si>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</si>
  <si>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</si>
  <si>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</si>
  <si>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</si>
  <si>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</si>
  <si>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</si>
  <si>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</si>
  <si>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</si>
  <si>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</si>
  <si>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</si>
  <si>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</si>
  <si>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</si>
  <si>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</si>
  <si>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</si>
  <si>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</si>
  <si>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</si>
  <si>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</si>
  <si>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</si>
  <si>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</si>
  <si>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</si>
  <si>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</si>
  <si>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</si>
  <si>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</si>
  <si>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</si>
  <si>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</si>
  <si>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</si>
  <si>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</si>
  <si>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</si>
  <si>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</si>
  <si>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</si>
  <si>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</si>
  <si>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</si>
  <si>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</si>
  <si>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</si>
  <si>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</si>
  <si>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</si>
  <si>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</si>
  <si>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</si>
  <si>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</si>
  <si>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</si>
  <si>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</si>
  <si>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</si>
  <si>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</si>
  <si>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</si>
  <si>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</si>
  <si>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</si>
  <si>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</si>
  <si>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</si>
  <si>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</si>
  <si>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</si>
  <si>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</si>
  <si>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</si>
  <si>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</si>
  <si>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</si>
  <si>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</si>
  <si>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</si>
  <si>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</si>
  <si>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</si>
  <si>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</si>
  <si>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</si>
  <si>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</si>
  <si>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</si>
  <si>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</si>
  <si>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</si>
  <si>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</si>
  <si>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</si>
  <si>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</si>
  <si>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</si>
  <si>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</si>
  <si>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</si>
  <si>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</si>
  <si>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</si>
  <si>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</si>
  <si>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</si>
  <si>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</si>
  <si>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</si>
  <si>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</si>
  <si>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</si>
  <si>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</si>
  <si>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</si>
  <si>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</si>
  <si>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</si>
  <si>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</si>
  <si>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</si>
  <si>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</si>
  <si>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</si>
  <si>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</si>
  <si>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</si>
  <si>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</si>
  <si>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</si>
  <si>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</si>
  <si>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</si>
  <si>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</si>
  <si>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</si>
  <si>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</si>
  <si>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</si>
  <si>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</si>
  <si>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</si>
  <si>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</si>
  <si>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</si>
  <si>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</si>
  <si>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</si>
  <si>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</si>
  <si>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</si>
  <si>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</si>
  <si>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</si>
  <si>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</si>
  <si>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</si>
  <si>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</si>
  <si>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</si>
  <si>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</si>
  <si>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</si>
  <si>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</si>
  <si>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</si>
  <si>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</si>
  <si>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</si>
  <si>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</si>
  <si>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</si>
  <si>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</si>
  <si>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</si>
  <si>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</si>
  <si>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</si>
  <si>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</si>
  <si>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</si>
  <si>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</si>
  <si>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</si>
  <si>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</si>
  <si>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</si>
  <si>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</si>
  <si>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</si>
  <si>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</si>
  <si>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</si>
  <si>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</si>
  <si>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</si>
  <si>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</si>
  <si>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</si>
  <si>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</si>
  <si>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</si>
  <si>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</si>
  <si>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</si>
  <si>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</si>
  <si>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</si>
  <si>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</si>
  <si>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</si>
  <si>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</si>
  <si>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</si>
  <si>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</si>
  <si>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</si>
  <si>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</si>
  <si>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</si>
  <si>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</si>
  <si>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</si>
  <si>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</si>
  <si>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</si>
  <si>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</si>
  <si>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</si>
  <si>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</si>
  <si>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</si>
  <si>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</si>
  <si>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</si>
  <si>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</si>
  <si>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</si>
  <si>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</si>
  <si>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</si>
  <si>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</si>
  <si>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</si>
  <si>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</si>
  <si>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</si>
  <si>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</si>
  <si>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</si>
  <si>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</si>
  <si>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</si>
  <si>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</si>
  <si>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</si>
  <si>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</si>
  <si>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</si>
  <si>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</si>
  <si>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</si>
  <si>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</si>
  <si>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</si>
  <si>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</si>
  <si>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</si>
  <si>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</si>
  <si>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</si>
  <si>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</si>
  <si>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</si>
  <si>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</si>
  <si>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</si>
  <si>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</si>
  <si>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</si>
  <si>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</si>
  <si>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</si>
  <si>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</si>
  <si>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</si>
  <si>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</si>
  <si>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</si>
  <si>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</si>
  <si>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</si>
  <si>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</si>
  <si>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</si>
  <si>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</si>
  <si>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</si>
  <si>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</si>
  <si>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</si>
  <si>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</si>
  <si>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</si>
  <si>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</si>
  <si>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</si>
  <si>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</si>
  <si>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</si>
  <si>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</si>
  <si>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</si>
  <si>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</si>
  <si>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</si>
  <si>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</si>
  <si>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</si>
  <si>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</si>
  <si>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</si>
  <si>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</si>
  <si>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</si>
  <si>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</si>
  <si>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</si>
  <si>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</si>
  <si>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</si>
  <si>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</si>
  <si>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</si>
  <si>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</si>
  <si>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</si>
  <si>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</si>
  <si>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</si>
  <si>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</si>
  <si>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</si>
  <si>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</si>
  <si>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</si>
  <si>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</si>
  <si>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</si>
  <si>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</si>
  <si>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</si>
  <si>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</si>
  <si>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</si>
  <si>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</si>
  <si>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</si>
  <si>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</si>
  <si>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</si>
  <si>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</si>
  <si>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</si>
  <si>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</si>
  <si>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</si>
  <si>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</si>
  <si>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</si>
  <si>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</si>
  <si>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</si>
  <si>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</si>
  <si>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</si>
  <si>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</si>
  <si>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</si>
  <si>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</si>
  <si>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</si>
  <si>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</si>
  <si>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</si>
  <si>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</si>
  <si>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</si>
  <si>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</si>
  <si>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</si>
  <si>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</si>
  <si>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</si>
  <si>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</si>
  <si>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</si>
  <si>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</si>
  <si>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</si>
  <si>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</si>
  <si>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</si>
  <si>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</si>
  <si>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</si>
  <si>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</si>
  <si>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</si>
  <si>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</si>
  <si>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</si>
  <si>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</si>
  <si>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</si>
  <si>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</si>
  <si>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</si>
  <si>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</si>
  <si>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</si>
  <si>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</si>
  <si>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</si>
  <si>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</si>
  <si>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</si>
  <si>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</si>
  <si>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</si>
  <si>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</si>
  <si>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</si>
  <si>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</si>
  <si>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</si>
  <si>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</si>
  <si>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</si>
  <si>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</si>
  <si>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</si>
  <si>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</si>
  <si>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</si>
  <si>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</si>
  <si>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</si>
  <si>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</si>
  <si>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</si>
  <si>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</si>
  <si>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</si>
  <si>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</si>
  <si>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</si>
  <si>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</si>
  <si>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</si>
  <si>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</si>
  <si>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</si>
  <si>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</si>
  <si>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</si>
  <si>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</si>
  <si>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</si>
  <si>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</si>
  <si>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</si>
  <si>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</si>
  <si>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</si>
  <si>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</si>
  <si>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</si>
  <si>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</si>
  <si>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</si>
  <si>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</si>
  <si>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</si>
  <si>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</si>
  <si>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</si>
  <si>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</si>
  <si>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</si>
  <si>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</si>
  <si>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</si>
  <si>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</si>
  <si>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</si>
  <si>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</si>
  <si>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</si>
  <si>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</si>
  <si>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</si>
  <si>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</si>
  <si>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</si>
  <si>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</si>
  <si>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</si>
  <si>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</si>
  <si>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</si>
  <si>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</si>
  <si>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</si>
  <si>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</si>
  <si>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</si>
  <si>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</si>
  <si>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</si>
  <si>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</si>
  <si>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</si>
  <si>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</si>
  <si>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</si>
  <si>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</si>
  <si>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</si>
  <si>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</si>
  <si>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</si>
  <si>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</si>
  <si>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</si>
  <si>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</si>
  <si>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</si>
  <si>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</si>
  <si>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</si>
  <si>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</si>
  <si>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</si>
  <si>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</si>
  <si>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</si>
  <si>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</si>
  <si>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</si>
  <si>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</si>
  <si>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</si>
  <si>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</si>
  <si>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</si>
  <si>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</si>
  <si>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</si>
  <si>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</si>
  <si>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</si>
  <si>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</si>
  <si>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</si>
  <si>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</si>
  <si>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</si>
  <si>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</si>
  <si>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</si>
  <si>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</si>
  <si>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</si>
  <si>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</si>
  <si>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</si>
  <si>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</si>
  <si>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</si>
  <si>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</si>
  <si>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</si>
  <si>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</si>
  <si>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</si>
  <si>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</si>
  <si>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</si>
  <si>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</si>
  <si>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</si>
  <si>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</si>
  <si>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</si>
  <si>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</si>
  <si>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</si>
  <si>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</si>
  <si>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</si>
  <si>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</si>
  <si>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</si>
  <si>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</si>
  <si>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</si>
  <si>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</si>
  <si>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</si>
  <si>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</si>
  <si>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</si>
  <si>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</si>
  <si>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</si>
  <si>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</si>
  <si>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</si>
  <si>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</si>
  <si>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</si>
  <si>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</si>
  <si>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</si>
  <si>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</si>
  <si>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</si>
  <si>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</si>
  <si>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</si>
  <si>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</si>
  <si>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</si>
  <si>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</si>
  <si>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</si>
  <si>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</si>
  <si>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</si>
  <si>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</si>
  <si>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</si>
  <si>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</si>
  <si>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</si>
  <si>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</si>
  <si>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</si>
  <si>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</si>
  <si>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</si>
  <si>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</si>
  <si>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</si>
  <si>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</si>
  <si>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</si>
  <si>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</si>
  <si>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</si>
  <si>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</si>
  <si>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</si>
  <si>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</si>
  <si>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</si>
  <si>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</si>
  <si>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</si>
  <si>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</si>
  <si>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</si>
  <si>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</si>
  <si>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</si>
  <si>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</si>
  <si>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</si>
  <si>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</si>
  <si>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</si>
  <si>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</si>
  <si>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</si>
  <si>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</si>
  <si>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</si>
  <si>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</si>
  <si>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</si>
  <si>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</si>
  <si>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</si>
  <si>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</si>
  <si>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</si>
  <si>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</si>
  <si>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</si>
  <si>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</si>
  <si>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</si>
  <si>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</si>
  <si>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</si>
  <si>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</si>
  <si>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</si>
  <si>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</si>
  <si>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</si>
  <si>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</si>
  <si>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</si>
  <si>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</si>
  <si>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</si>
  <si>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</si>
  <si>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</si>
  <si>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</si>
  <si>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</si>
  <si>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</si>
  <si>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</si>
  <si>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</si>
  <si>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</si>
  <si>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</si>
  <si>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</si>
  <si>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</si>
  <si>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</si>
  <si>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</si>
  <si>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</si>
  <si>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</si>
  <si>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</si>
  <si>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</si>
  <si>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</si>
  <si>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</si>
  <si>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</si>
  <si>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</si>
  <si>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</si>
  <si>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</si>
  <si>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</si>
  <si>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</si>
  <si>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</si>
  <si>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</si>
  <si>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</si>
  <si>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</si>
  <si>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</si>
  <si>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</si>
  <si>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</si>
  <si>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</si>
  <si>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</si>
  <si>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</si>
  <si>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</si>
  <si>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</si>
  <si>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</si>
  <si>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</si>
  <si>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</si>
  <si>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</si>
  <si>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</si>
  <si>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</si>
  <si>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</si>
  <si>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</si>
  <si>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</si>
  <si>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</si>
  <si>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</si>
  <si>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</si>
  <si>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</si>
  <si>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</si>
  <si>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</si>
  <si>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</si>
  <si>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</si>
  <si>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</si>
  <si>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</si>
  <si>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</si>
  <si>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</si>
  <si>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</si>
  <si>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</si>
  <si>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</si>
  <si>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</si>
  <si>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</si>
  <si>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</si>
  <si>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</si>
  <si>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</si>
  <si>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</si>
  <si>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</si>
  <si>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</si>
  <si>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</si>
  <si>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</si>
  <si>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</si>
  <si>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</si>
  <si>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</si>
  <si>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</si>
  <si>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</si>
  <si>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</si>
  <si>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</si>
  <si>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</si>
  <si>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</si>
  <si>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</si>
  <si>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</si>
  <si>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</si>
  <si>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</si>
  <si>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</si>
  <si>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</si>
  <si>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</si>
  <si>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</si>
  <si>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</si>
  <si>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</si>
  <si>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</si>
  <si>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</si>
  <si>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</si>
  <si>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</si>
  <si>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</si>
  <si>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</si>
  <si>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</si>
  <si>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</si>
  <si>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</si>
  <si>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</si>
  <si>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</si>
  <si>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</si>
  <si>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</si>
  <si>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</si>
  <si>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</si>
  <si>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</si>
  <si>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</si>
  <si>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</si>
  <si>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</si>
  <si>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</si>
  <si>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</si>
  <si>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</si>
  <si>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</si>
  <si>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</si>
  <si>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</si>
  <si>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</si>
  <si>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</si>
  <si>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</si>
  <si>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</si>
  <si>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</si>
  <si>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</si>
  <si>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</si>
  <si>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</si>
  <si>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</si>
  <si>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</si>
  <si>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</si>
  <si>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</si>
  <si>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</si>
  <si>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</si>
  <si>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</si>
  <si>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</si>
  <si>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</si>
  <si>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</si>
  <si>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</si>
  <si>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</si>
  <si>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</si>
  <si>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</si>
  <si>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</si>
  <si>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</si>
  <si>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</si>
  <si>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</si>
  <si>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</si>
  <si>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</si>
  <si>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</si>
  <si>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</si>
  <si>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</si>
  <si>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</si>
  <si>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</si>
  <si>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</si>
  <si>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</si>
  <si>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</si>
  <si>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</si>
  <si>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</si>
  <si>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</si>
  <si>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</si>
  <si>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</si>
  <si>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</si>
  <si>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</si>
  <si>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</si>
  <si>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</si>
  <si>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</si>
  <si>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</si>
  <si>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</si>
  <si>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</si>
  <si>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</si>
  <si>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</si>
  <si>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</si>
  <si>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</si>
  <si>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</si>
  <si>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</si>
  <si>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</si>
  <si>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</si>
  <si>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</si>
  <si>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</si>
  <si>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</si>
  <si>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</si>
  <si>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</si>
  <si>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</si>
  <si>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</si>
  <si>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</si>
  <si>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</si>
  <si>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</si>
  <si>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</si>
  <si>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</si>
  <si>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</si>
  <si>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</si>
  <si>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</si>
  <si>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</si>
  <si>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</si>
  <si>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</si>
  <si>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</si>
  <si>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</si>
  <si>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</si>
  <si>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</si>
  <si>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</si>
  <si>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</si>
  <si>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</si>
  <si>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</si>
  <si>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</si>
  <si>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</si>
  <si>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</si>
  <si>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</si>
  <si>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</si>
  <si>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</si>
  <si>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</si>
  <si>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</si>
  <si>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</si>
  <si>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</si>
  <si>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</si>
  <si>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</si>
  <si>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</si>
  <si>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</si>
  <si>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</si>
  <si>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</si>
  <si>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</si>
  <si>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</si>
  <si>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</si>
  <si>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</si>
  <si>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</si>
  <si>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</si>
  <si>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</si>
  <si>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</si>
  <si>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</si>
  <si>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</si>
  <si>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</si>
  <si>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</si>
  <si>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</si>
  <si>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</si>
  <si>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</si>
  <si>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</si>
  <si>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</si>
  <si>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</si>
  <si>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</si>
  <si>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</si>
  <si>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</si>
  <si>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</si>
  <si>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</si>
  <si>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</si>
  <si>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</si>
  <si>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</si>
  <si>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</si>
  <si>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</si>
  <si>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</si>
  <si>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</si>
  <si>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</si>
  <si>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</si>
  <si>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</si>
  <si>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</si>
  <si>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</si>
  <si>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</si>
  <si>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</si>
  <si>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</si>
  <si>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</si>
  <si>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</si>
  <si>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</si>
  <si>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</si>
  <si>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</si>
  <si>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</si>
  <si>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</si>
  <si>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</si>
  <si>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</si>
  <si>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</si>
  <si>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</si>
  <si>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</si>
  <si>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</si>
  <si>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</si>
  <si>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</si>
  <si>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</si>
  <si>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</si>
  <si>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</si>
  <si>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</si>
  <si>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</si>
  <si>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</si>
  <si>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</si>
  <si>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</si>
  <si>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</si>
  <si>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</si>
  <si>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</si>
  <si>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</si>
  <si>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</si>
  <si>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</si>
  <si>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</si>
  <si>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</si>
  <si>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</si>
  <si>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</si>
  <si>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</si>
  <si>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</si>
  <si>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</si>
  <si>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</si>
  <si>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</si>
  <si>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</si>
  <si>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</si>
  <si>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</si>
  <si>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</si>
  <si>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</si>
  <si>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</si>
  <si>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</si>
  <si>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</si>
  <si>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</si>
  <si>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</si>
  <si>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</si>
  <si>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</si>
  <si>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</si>
  <si>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</si>
  <si>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</si>
  <si>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</si>
  <si>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</si>
  <si>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</si>
  <si>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</si>
  <si>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</si>
  <si>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</si>
  <si>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</si>
  <si>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</si>
  <si>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</si>
  <si>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</si>
  <si>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</si>
  <si>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</si>
  <si>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</si>
  <si>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</si>
  <si>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</si>
  <si>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</si>
  <si>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</si>
  <si>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</si>
  <si>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</si>
  <si>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</si>
  <si>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</si>
  <si>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</si>
  <si>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</si>
  <si>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</si>
  <si>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</si>
  <si>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</si>
  <si>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</si>
  <si>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</si>
  <si>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</si>
  <si>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</si>
  <si>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</si>
  <si>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</si>
  <si>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</si>
  <si>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</si>
  <si>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</si>
  <si>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</si>
  <si>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</si>
  <si>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</si>
  <si>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</si>
  <si>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</si>
  <si>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</si>
  <si>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</si>
  <si>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</si>
  <si>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</si>
  <si>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</si>
  <si>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</si>
  <si>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</si>
  <si>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</si>
  <si>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</si>
  <si>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</si>
  <si>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</si>
  <si>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</si>
  <si>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</si>
  <si>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</si>
  <si>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</si>
  <si>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</si>
  <si>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</si>
  <si>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</si>
  <si>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</si>
  <si>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</si>
  <si>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</si>
  <si>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</si>
  <si>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</si>
  <si>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</si>
  <si>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</si>
  <si>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</si>
  <si>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</si>
  <si>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</si>
  <si>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</si>
  <si>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</si>
  <si>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</si>
  <si>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</si>
  <si>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</si>
  <si>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</si>
  <si>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</si>
  <si>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</si>
  <si>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</si>
  <si>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</si>
  <si>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</si>
  <si>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</si>
  <si>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</si>
  <si>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</si>
  <si>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</si>
  <si>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</si>
  <si>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</si>
  <si>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</si>
  <si>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</si>
  <si>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</si>
  <si>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</si>
  <si>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</si>
  <si>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</si>
  <si>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</si>
  <si>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</si>
  <si>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</si>
  <si>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</si>
  <si>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</si>
  <si>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</si>
  <si>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</si>
  <si>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</si>
  <si>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</si>
  <si>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</si>
  <si>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</si>
  <si>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</si>
  <si>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</si>
  <si>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</si>
  <si>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</si>
  <si>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</si>
  <si>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</si>
  <si>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</si>
  <si>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</si>
  <si>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</si>
  <si>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</si>
  <si>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</si>
  <si>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</si>
  <si>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</si>
  <si>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</si>
  <si>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</si>
  <si>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</si>
  <si>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</si>
  <si>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</si>
  <si>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</si>
  <si>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</si>
  <si>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</si>
  <si>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</si>
  <si>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</si>
  <si>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</si>
  <si>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</si>
  <si>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</si>
  <si>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</si>
  <si>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</si>
  <si>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</si>
  <si>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</si>
  <si>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</si>
  <si>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</si>
  <si>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</si>
  <si>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</si>
  <si>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</si>
  <si>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</si>
  <si>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</si>
  <si>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</si>
  <si>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</si>
  <si>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</si>
  <si>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</si>
  <si>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</si>
  <si>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</si>
  <si>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</si>
  <si>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</si>
  <si>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</si>
  <si>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</si>
  <si>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</si>
  <si>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</si>
  <si>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</si>
  <si>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</si>
  <si>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</si>
  <si>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</si>
  <si>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</si>
  <si>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</si>
  <si>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</si>
  <si>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</si>
  <si>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</si>
  <si>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</si>
  <si>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</si>
  <si>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</si>
  <si>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</si>
  <si>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</si>
  <si>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</si>
  <si>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</si>
  <si>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</si>
  <si>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</si>
  <si>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</si>
  <si>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</si>
  <si>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</si>
  <si>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</si>
  <si>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</si>
  <si>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</si>
  <si>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</si>
  <si>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</si>
  <si>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</si>
  <si>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</si>
  <si>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</si>
  <si>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</si>
  <si>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</si>
  <si>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</si>
  <si>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</si>
  <si>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</si>
  <si>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</si>
  <si>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</si>
  <si>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</si>
  <si>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</si>
  <si>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</si>
  <si>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</si>
  <si>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</si>
  <si>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</si>
  <si>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</si>
  <si>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</si>
  <si>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</si>
  <si>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</si>
  <si>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</si>
  <si>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</si>
  <si>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</si>
  <si>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</si>
  <si>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</si>
  <si>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</si>
  <si>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</si>
  <si>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</si>
  <si>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</si>
  <si>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</si>
  <si>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</si>
  <si>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</si>
  <si>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</si>
  <si>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</si>
  <si>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</si>
  <si>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</si>
  <si>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</si>
  <si>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</si>
  <si>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</si>
  <si>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</si>
  <si>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</si>
  <si>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</si>
  <si>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</si>
  <si>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</si>
  <si>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</si>
  <si>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</si>
  <si>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</si>
  <si>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</si>
  <si>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</si>
  <si>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</si>
  <si>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</si>
  <si>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</si>
  <si>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</si>
  <si>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</si>
  <si>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</si>
  <si>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</si>
  <si>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</si>
  <si>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</si>
  <si>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</si>
  <si>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</si>
  <si>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</si>
  <si>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</si>
  <si>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</si>
  <si>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</si>
  <si>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</si>
  <si>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</si>
  <si>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</si>
  <si>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</si>
  <si>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</si>
  <si>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</si>
  <si>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</si>
  <si>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</si>
  <si>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</si>
  <si>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</si>
  <si>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</si>
  <si>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</si>
  <si>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</si>
  <si>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</si>
  <si>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</si>
  <si>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</si>
  <si>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</si>
  <si>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</si>
  <si>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</si>
  <si>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</si>
  <si>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</si>
  <si>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</si>
  <si>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</si>
  <si>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</si>
  <si>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</si>
  <si>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</si>
  <si>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</si>
  <si>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</si>
  <si>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</si>
  <si>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</si>
  <si>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</si>
  <si>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</si>
  <si>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</si>
  <si>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</si>
  <si>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</si>
  <si>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</si>
  <si>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</si>
  <si>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</si>
  <si>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</si>
  <si>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</si>
  <si>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</si>
  <si>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</si>
  <si>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</si>
  <si>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</si>
  <si>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</si>
  <si>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</si>
  <si>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</si>
  <si>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</si>
  <si>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</si>
  <si>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</si>
  <si>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</si>
  <si>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</si>
  <si>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</si>
  <si>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</si>
  <si>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</si>
  <si>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</si>
  <si>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</si>
  <si>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</si>
  <si>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</si>
  <si>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</si>
  <si>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</si>
  <si>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</si>
  <si>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</si>
  <si>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</si>
  <si>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</si>
  <si>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</si>
  <si>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</si>
  <si>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</si>
  <si>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</si>
  <si>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</si>
  <si>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</si>
  <si>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</si>
  <si>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</si>
  <si>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</si>
  <si>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</si>
  <si>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</si>
  <si>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</si>
  <si>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</si>
  <si>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</si>
  <si>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</si>
  <si>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</si>
  <si>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</si>
  <si>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</si>
  <si>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</si>
  <si>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</si>
  <si>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</si>
  <si>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</si>
  <si>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</si>
  <si>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</si>
  <si>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</si>
  <si>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</si>
  <si>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</si>
  <si>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</si>
  <si>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</si>
  <si>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</si>
  <si>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</si>
  <si>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</si>
  <si>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</si>
  <si>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</si>
  <si>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</si>
  <si>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</si>
  <si>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</si>
  <si>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</si>
  <si>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</si>
  <si>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</si>
  <si>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</si>
  <si>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</si>
  <si>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</si>
  <si>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</si>
  <si>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</si>
  <si>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</si>
  <si>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</si>
  <si>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</si>
  <si>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</si>
  <si>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</si>
  <si>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</si>
  <si>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</si>
  <si>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</si>
  <si>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</si>
  <si>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</si>
  <si>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</si>
  <si>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</si>
  <si>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</si>
  <si>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</si>
  <si>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</si>
  <si>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</si>
  <si>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</si>
  <si>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</si>
  <si>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</si>
  <si>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</si>
  <si>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</si>
  <si>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</si>
  <si>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</si>
  <si>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</si>
  <si>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</si>
  <si>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</si>
  <si>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</si>
  <si>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</si>
  <si>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</si>
  <si>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</si>
  <si>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</si>
  <si>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</si>
  <si>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</si>
  <si>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</si>
  <si>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</si>
  <si>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</si>
  <si>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</si>
  <si>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</si>
  <si>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</si>
  <si>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</si>
  <si>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</si>
  <si>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</si>
  <si>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</si>
  <si>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</si>
  <si>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</si>
  <si>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</si>
  <si>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</si>
  <si>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</si>
  <si>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</si>
  <si>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</si>
  <si>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</si>
  <si>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</si>
  <si>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</si>
  <si>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</si>
  <si>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</si>
  <si>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</si>
  <si>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</si>
  <si>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</si>
  <si>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</si>
  <si>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</si>
  <si>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</si>
  <si>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</si>
  <si>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</si>
  <si>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</si>
  <si>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</si>
  <si>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</si>
  <si>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</si>
  <si>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</si>
  <si>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</si>
  <si>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</si>
  <si>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</si>
  <si>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</si>
  <si>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</si>
  <si>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</si>
  <si>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</si>
  <si>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</si>
  <si>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</si>
  <si>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</si>
  <si>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</si>
  <si>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</si>
  <si>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</si>
  <si>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</si>
  <si>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</si>
  <si>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</si>
  <si>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</si>
  <si>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</si>
  <si>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</si>
  <si>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</si>
  <si>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</si>
  <si>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</si>
  <si>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</si>
  <si>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</si>
  <si>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</si>
  <si>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</si>
  <si>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</si>
  <si>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</si>
  <si>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</si>
  <si>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</si>
  <si>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</si>
  <si>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</si>
  <si>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</si>
  <si>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</si>
  <si>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</si>
  <si>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</si>
  <si>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</si>
  <si>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</si>
  <si>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</si>
  <si>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</si>
  <si>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</si>
  <si>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</si>
  <si>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</si>
  <si>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</si>
  <si>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</si>
  <si>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</si>
  <si>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</si>
  <si>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</si>
  <si>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</si>
  <si>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</si>
  <si>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</si>
  <si>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</si>
  <si>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</si>
  <si>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</si>
  <si>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</si>
  <si>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</si>
  <si>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</si>
  <si>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</si>
  <si>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</si>
  <si>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</si>
  <si>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</si>
  <si>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</si>
  <si>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</si>
  <si>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</si>
  <si>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</si>
  <si>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</si>
  <si>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</si>
  <si>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</si>
  <si>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</si>
  <si>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</si>
  <si>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</si>
  <si>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</si>
  <si>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</si>
  <si>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</si>
  <si>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</si>
  <si>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</si>
  <si>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</si>
  <si>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</si>
  <si>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</si>
  <si>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</si>
  <si>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</si>
  <si>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</si>
  <si>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</si>
  <si>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</si>
  <si>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</si>
  <si>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</si>
  <si>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</si>
  <si>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</si>
  <si>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</si>
  <si>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</si>
  <si>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</si>
  <si>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</si>
  <si>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</si>
  <si>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</si>
  <si>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</si>
  <si>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</si>
  <si>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</si>
  <si>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</si>
  <si>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</si>
  <si>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</si>
  <si>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</si>
  <si>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</si>
  <si>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</si>
  <si>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</si>
  <si>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</si>
  <si>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</si>
  <si>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</si>
  <si>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</si>
  <si>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</si>
  <si>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</si>
  <si>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</si>
  <si>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</si>
  <si>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</si>
  <si>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</si>
  <si>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</si>
  <si>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</si>
  <si>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</si>
  <si>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</si>
  <si>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</si>
  <si>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</si>
  <si>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</si>
  <si>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</si>
  <si>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</si>
  <si>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</si>
  <si>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</si>
  <si>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</si>
  <si>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</si>
  <si>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</si>
  <si>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</si>
  <si>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</si>
  <si>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</si>
  <si>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</si>
  <si>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</si>
  <si>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</si>
  <si>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</si>
  <si>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</si>
  <si>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</si>
  <si>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</si>
  <si>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</si>
  <si>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</si>
  <si>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</si>
  <si>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</si>
  <si>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</si>
  <si>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</si>
  <si>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</si>
  <si>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</si>
  <si>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</si>
  <si>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</si>
  <si>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</si>
  <si>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</si>
  <si>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</si>
  <si>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</si>
  <si>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</si>
  <si>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</si>
  <si>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</si>
  <si>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</si>
  <si>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</si>
  <si>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</si>
  <si>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</si>
  <si>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</si>
  <si>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</si>
  <si>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</si>
  <si>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</si>
  <si>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</si>
  <si>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</si>
  <si>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</si>
  <si>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</si>
  <si>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</si>
  <si>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</si>
  <si>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</si>
  <si>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</si>
  <si>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</si>
  <si>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</si>
  <si>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</si>
  <si>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</si>
  <si>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</si>
  <si>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</si>
  <si>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</si>
  <si>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</si>
  <si>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</si>
  <si>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</si>
  <si>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</si>
  <si>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</si>
  <si>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</si>
  <si>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</si>
  <si>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</si>
  <si>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</si>
  <si>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</si>
  <si>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</si>
  <si>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</si>
  <si>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</si>
  <si>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</si>
  <si>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</si>
  <si>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</si>
  <si>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</si>
  <si>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</si>
  <si>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</si>
  <si>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</si>
  <si>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</si>
  <si>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</si>
  <si>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</si>
  <si>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</si>
  <si>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</si>
  <si>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</si>
  <si>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</si>
  <si>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</si>
  <si>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</si>
  <si>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</si>
  <si>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</si>
  <si>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</si>
  <si>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</si>
  <si>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</si>
  <si>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</si>
  <si>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</si>
  <si>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</si>
  <si>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</si>
  <si>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</si>
  <si>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</si>
  <si>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</si>
  <si>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</si>
  <si>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</si>
  <si>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</si>
  <si>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</si>
  <si>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</si>
  <si>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</si>
  <si>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</si>
  <si>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</si>
  <si>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</si>
  <si>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</si>
  <si>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</si>
  <si>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</si>
  <si>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</si>
  <si>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</si>
  <si>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</si>
  <si>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</si>
  <si>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</si>
  <si>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</si>
  <si>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</si>
  <si>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</si>
  <si>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</si>
  <si>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</si>
  <si>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</si>
  <si>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</si>
  <si>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</si>
  <si>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</si>
  <si>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</si>
  <si>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</si>
  <si>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</si>
  <si>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</si>
  <si>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</si>
  <si>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</si>
  <si>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</si>
  <si>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</si>
  <si>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</si>
  <si>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</si>
  <si>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</si>
  <si>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</si>
  <si>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</si>
  <si>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</si>
  <si>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</si>
  <si>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</si>
  <si>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</si>
  <si>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</si>
  <si>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</si>
  <si>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</si>
  <si>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</si>
  <si>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</si>
  <si>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</si>
  <si>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</si>
  <si>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</si>
  <si>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</si>
  <si>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</si>
  <si>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</si>
  <si>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</si>
  <si>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</si>
  <si>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</si>
  <si>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</si>
  <si>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</si>
  <si>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</si>
  <si>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</si>
  <si>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</si>
  <si>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</si>
  <si>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</si>
  <si>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</si>
  <si>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</si>
  <si>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</si>
  <si>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</si>
  <si>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</si>
  <si>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</si>
  <si>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</si>
  <si>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</si>
  <si>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</si>
  <si>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</si>
  <si>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</si>
  <si>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</si>
  <si>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</si>
  <si>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</si>
  <si>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</si>
  <si>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</si>
  <si>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</si>
  <si>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</si>
  <si>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</si>
  <si>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</si>
  <si>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</si>
  <si>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</si>
  <si>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</si>
  <si>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</si>
  <si>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</si>
  <si>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</si>
  <si>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</si>
  <si>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</si>
  <si>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</si>
  <si>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</si>
  <si>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</si>
  <si>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</si>
  <si>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</si>
  <si>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</si>
  <si>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</si>
  <si>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</si>
  <si>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</si>
  <si>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</si>
  <si>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</si>
  <si>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</si>
  <si>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</si>
  <si>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</si>
  <si>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</si>
  <si>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</si>
  <si>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</si>
  <si>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</si>
  <si>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</si>
  <si>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</si>
  <si>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</si>
  <si>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</si>
  <si>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</si>
  <si>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</si>
  <si>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</si>
  <si>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</si>
  <si>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</si>
  <si>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</si>
  <si>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</si>
  <si>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</si>
  <si>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</si>
  <si>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</si>
  <si>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</si>
  <si>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</si>
  <si>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</si>
  <si>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</si>
  <si>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</si>
  <si>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</si>
  <si>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</si>
  <si>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</si>
  <si>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</si>
  <si>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</si>
  <si>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</si>
  <si>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</si>
  <si>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</si>
  <si>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</si>
  <si>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</si>
  <si>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</si>
  <si>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</si>
  <si>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</si>
  <si>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</si>
  <si>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</si>
  <si>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</si>
  <si>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</si>
  <si>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</si>
  <si>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</si>
  <si>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</si>
  <si>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</si>
  <si>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</si>
  <si>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</si>
  <si>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</si>
  <si>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</si>
  <si>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</si>
  <si>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</si>
  <si>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</si>
  <si>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</si>
  <si>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</si>
  <si>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</si>
  <si>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</si>
  <si>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</si>
  <si>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</si>
  <si>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</si>
  <si>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</si>
  <si>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</si>
  <si>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</si>
  <si>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</si>
  <si>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</si>
  <si>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</si>
  <si>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</si>
  <si>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</si>
  <si>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</si>
  <si>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</si>
  <si>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</si>
  <si>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</si>
  <si>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</si>
  <si>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</si>
  <si>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</si>
  <si>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</si>
  <si>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</si>
  <si>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</si>
  <si>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</si>
  <si>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</si>
  <si>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</si>
  <si>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</si>
  <si>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</si>
  <si>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</si>
  <si>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</si>
  <si>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</si>
  <si>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</si>
  <si>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</si>
  <si>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</si>
  <si>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</si>
  <si>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</si>
  <si>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</si>
  <si>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</si>
  <si>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</si>
  <si>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</si>
  <si>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</si>
  <si>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</si>
  <si>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</si>
  <si>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</si>
  <si>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</si>
  <si>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</si>
  <si>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</si>
  <si>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</si>
  <si>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</si>
  <si>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</si>
  <si>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</si>
  <si>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</si>
  <si>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</si>
  <si>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</si>
  <si>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</si>
  <si>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</si>
  <si>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</si>
  <si>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</si>
  <si>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</si>
  <si>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</si>
  <si>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</si>
  <si>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</si>
  <si>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</si>
  <si>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</si>
  <si>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</si>
  <si>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</si>
  <si>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</si>
  <si>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</si>
  <si>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</si>
  <si>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</si>
  <si>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</si>
  <si>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</si>
  <si>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</si>
  <si>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</si>
  <si>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</si>
  <si>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</si>
  <si>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</si>
  <si>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</si>
  <si>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</si>
  <si>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</si>
  <si>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</si>
  <si>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</si>
  <si>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</si>
  <si>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</si>
  <si>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</si>
  <si>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</si>
  <si>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</si>
  <si>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</si>
  <si>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</si>
  <si>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</si>
  <si>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</si>
  <si>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</si>
  <si>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</si>
  <si>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</si>
  <si>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</si>
  <si>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</si>
  <si>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</si>
  <si>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</si>
  <si>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</si>
  <si>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</si>
  <si>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</si>
  <si>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</si>
  <si>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</si>
  <si>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</si>
  <si>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</si>
  <si>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</si>
  <si>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</si>
  <si>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</si>
  <si>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</si>
  <si>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</si>
  <si>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</si>
  <si>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</si>
  <si>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</si>
  <si>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</si>
  <si>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</si>
  <si>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</si>
  <si>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</si>
  <si>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</si>
  <si>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</si>
  <si>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</si>
  <si>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</si>
  <si>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</si>
  <si>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</si>
  <si>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</si>
  <si>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</si>
  <si>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</si>
  <si>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</si>
  <si>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</si>
  <si>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</si>
  <si>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</si>
  <si>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</si>
  <si>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</si>
  <si>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</si>
  <si>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</si>
  <si>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</si>
  <si>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</si>
  <si>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</si>
  <si>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</si>
  <si>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</si>
  <si>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</si>
  <si>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</si>
  <si>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</si>
  <si>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</si>
  <si>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</si>
  <si>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</si>
  <si>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</si>
  <si>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</si>
  <si>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</si>
  <si>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</si>
  <si>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</si>
  <si>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</si>
  <si>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</si>
  <si>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</si>
  <si>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</si>
  <si>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</si>
  <si>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</si>
  <si>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</si>
  <si>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</si>
  <si>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</si>
  <si>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</si>
  <si>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</si>
  <si>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</si>
  <si>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</si>
  <si>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</si>
  <si>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</si>
  <si>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</si>
  <si>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</si>
  <si>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</si>
  <si>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</si>
  <si>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</si>
  <si>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</si>
  <si>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</si>
  <si>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</si>
  <si>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</si>
  <si>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</si>
  <si>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</si>
  <si>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</si>
  <si>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</si>
  <si>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</si>
  <si>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</si>
  <si>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</si>
  <si>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</si>
  <si>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</si>
  <si>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</si>
  <si>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</si>
  <si>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</si>
  <si>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</si>
  <si>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</si>
  <si>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</si>
  <si>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</si>
  <si>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</si>
  <si>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</si>
  <si>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</si>
  <si>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</si>
  <si>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</si>
  <si>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</si>
  <si>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</si>
  <si>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</si>
  <si>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</si>
  <si>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</si>
  <si>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</si>
  <si>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</si>
  <si>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</si>
  <si>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</si>
  <si>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</si>
  <si>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</si>
  <si>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</si>
  <si>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</si>
  <si>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</si>
  <si>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</si>
  <si>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</si>
  <si>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</si>
  <si>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</si>
  <si>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</si>
  <si>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</si>
  <si>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</si>
  <si>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</si>
  <si>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</si>
  <si>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</si>
  <si>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</si>
  <si>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</si>
  <si>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</si>
  <si>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</si>
  <si>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</si>
  <si>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</si>
  <si>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</si>
  <si>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</si>
  <si>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</si>
  <si>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</si>
  <si>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</si>
  <si>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</si>
  <si>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</si>
  <si>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</si>
  <si>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</si>
  <si>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</si>
  <si>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</si>
  <si>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</si>
  <si>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</si>
  <si>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</si>
  <si>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</si>
  <si>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</si>
  <si>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</si>
  <si>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</si>
  <si>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</si>
  <si>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</si>
  <si>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</si>
  <si>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</si>
  <si>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</si>
  <si>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</si>
  <si>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</si>
  <si>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</si>
  <si>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</si>
  <si>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</si>
  <si>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</si>
  <si>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</si>
  <si>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</si>
  <si>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</si>
  <si>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</si>
  <si>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</si>
  <si>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</si>
  <si>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</si>
  <si>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</si>
  <si>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</si>
  <si>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</si>
  <si>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</si>
  <si>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</si>
  <si>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</si>
  <si>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</si>
  <si>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</si>
  <si>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</si>
  <si>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</si>
  <si>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</si>
  <si>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</si>
  <si>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</si>
  <si>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</si>
  <si>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</si>
  <si>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</si>
  <si>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</si>
  <si>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</si>
  <si>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</si>
  <si>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</si>
  <si>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</si>
  <si>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</si>
  <si>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</si>
  <si>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</si>
  <si>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</si>
  <si>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</si>
  <si>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</si>
  <si>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</si>
  <si>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</si>
  <si>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</si>
  <si>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</si>
  <si>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</si>
  <si>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</si>
  <si>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</si>
  <si>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</si>
  <si>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</si>
  <si>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</si>
  <si>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</si>
  <si>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</si>
  <si>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</si>
  <si>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</si>
  <si>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</si>
  <si>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</si>
  <si>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</si>
  <si>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</si>
  <si>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</si>
  <si>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</si>
  <si>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</si>
  <si>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</si>
  <si>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</si>
  <si>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</si>
  <si>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</si>
  <si>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</si>
  <si>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</si>
  <si>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</si>
  <si>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</si>
  <si>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</si>
  <si>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</si>
  <si>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</si>
  <si>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</si>
  <si>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</si>
  <si>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</si>
  <si>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</si>
  <si>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</si>
  <si>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</si>
  <si>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</si>
  <si>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</si>
  <si>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</si>
  <si>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</si>
  <si>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</si>
  <si>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</si>
  <si>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</si>
  <si>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</si>
  <si>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</si>
  <si>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</si>
  <si>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</si>
  <si>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</si>
  <si>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</si>
  <si>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</si>
  <si>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</si>
  <si>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</si>
  <si>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</si>
  <si>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</si>
  <si>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</si>
  <si>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</si>
  <si>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</si>
  <si>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</si>
  <si>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</si>
  <si>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</si>
  <si>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</si>
  <si>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</si>
  <si>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</si>
  <si>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</si>
  <si>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</si>
  <si>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</si>
  <si>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</si>
  <si>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</si>
  <si>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</si>
  <si>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</si>
  <si>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</si>
  <si>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</si>
  <si>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</si>
  <si>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</si>
  <si>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</si>
  <si>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</si>
  <si>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</si>
  <si>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</si>
  <si>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</si>
  <si>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</si>
  <si>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</si>
  <si>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</si>
  <si>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</si>
  <si>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</si>
  <si>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</si>
  <si>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</si>
  <si>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</si>
  <si>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</si>
  <si>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</si>
  <si>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</si>
  <si>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</si>
  <si>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</si>
  <si>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</si>
  <si>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</si>
  <si>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</si>
  <si>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</si>
  <si>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</si>
  <si>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</si>
  <si>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</si>
  <si>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</si>
  <si>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</si>
  <si>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</si>
  <si>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</si>
  <si>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</si>
  <si>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</si>
  <si>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</si>
  <si>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</si>
  <si>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</si>
  <si>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</si>
  <si>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</si>
  <si>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</si>
  <si>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</si>
  <si>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</si>
  <si>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</si>
  <si>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</si>
  <si>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</si>
  <si>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</si>
  <si>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</si>
  <si>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</si>
  <si>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</si>
  <si>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</si>
  <si>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</si>
  <si>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</si>
  <si>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</si>
  <si>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</si>
  <si>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</si>
  <si>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</si>
  <si>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</si>
  <si>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</si>
  <si>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</si>
  <si>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</si>
  <si>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</si>
  <si>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</si>
  <si>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</si>
  <si>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</si>
  <si>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</si>
  <si>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</si>
  <si>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</si>
  <si>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</si>
  <si>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</si>
  <si>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</si>
  <si>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</si>
  <si>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</si>
  <si>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</si>
  <si>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</si>
  <si>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</si>
  <si>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</si>
  <si>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</si>
  <si>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</si>
  <si>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</si>
  <si>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</si>
  <si>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</si>
  <si>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</si>
  <si>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</si>
  <si>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</si>
  <si>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</si>
  <si>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</si>
  <si>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</si>
  <si>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</si>
  <si>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</si>
  <si>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</si>
  <si>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</si>
  <si>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</si>
  <si>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</si>
  <si>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</si>
  <si>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</si>
  <si>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</si>
  <si>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</si>
  <si>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</si>
  <si>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</si>
  <si>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</si>
  <si>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</si>
  <si>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</si>
  <si>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</si>
  <si>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</si>
  <si>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</si>
  <si>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</si>
  <si>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</si>
  <si>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</si>
  <si>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</si>
  <si>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</si>
  <si>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</si>
  <si>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</si>
  <si>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</si>
  <si>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</si>
  <si>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</si>
  <si>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</si>
  <si>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</si>
  <si>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</si>
  <si>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</si>
  <si>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</si>
  <si>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</si>
  <si>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</si>
  <si>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</si>
  <si>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</si>
  <si>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</si>
  <si>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</si>
  <si>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</si>
  <si>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</si>
  <si>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</si>
  <si>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</si>
  <si>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</si>
  <si>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</si>
  <si>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</si>
  <si>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</si>
  <si>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</si>
  <si>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</si>
  <si>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</si>
  <si>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</si>
  <si>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</si>
  <si>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</si>
  <si>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</si>
  <si>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</si>
  <si>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</si>
  <si>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</si>
  <si>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</si>
  <si>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</si>
  <si>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</si>
  <si>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</si>
  <si>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</si>
  <si>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</si>
  <si>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</si>
  <si>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</si>
  <si>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</si>
  <si>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</si>
  <si>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</si>
  <si>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</si>
  <si>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</si>
  <si>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</si>
  <si>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</si>
  <si>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</si>
  <si>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</si>
  <si>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</si>
  <si>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</si>
  <si>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</si>
  <si>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</si>
  <si>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</si>
  <si>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</si>
  <si>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</si>
  <si>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</si>
  <si>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</si>
  <si>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</si>
  <si>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</si>
  <si>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</si>
  <si>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</si>
  <si>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</si>
  <si>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</si>
  <si>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</si>
  <si>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</si>
  <si>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</si>
  <si>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</si>
  <si>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</si>
  <si>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</si>
  <si>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</si>
  <si>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</si>
  <si>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</si>
  <si>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</si>
  <si>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</si>
  <si>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</si>
  <si>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</si>
  <si>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</si>
  <si>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</si>
  <si>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</si>
  <si>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</si>
  <si>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</si>
  <si>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</si>
  <si>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</si>
  <si>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</si>
  <si>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</si>
  <si>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</si>
  <si>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</si>
  <si>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</si>
  <si>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</si>
  <si>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</si>
  <si>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</si>
  <si>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</si>
  <si>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</si>
  <si>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</si>
  <si>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</si>
  <si>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</si>
  <si>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</si>
  <si>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</si>
  <si>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</si>
  <si>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</si>
  <si>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</si>
  <si>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</si>
  <si>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</si>
  <si>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</si>
  <si>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</si>
  <si>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</si>
  <si>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</si>
  <si>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</si>
  <si>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</si>
  <si>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</si>
  <si>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</si>
  <si>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</si>
  <si>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</si>
  <si>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</si>
  <si>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</si>
  <si>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</si>
  <si>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</si>
  <si>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</si>
  <si>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</si>
  <si>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</si>
  <si>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</si>
  <si>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</si>
  <si>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</si>
  <si>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</si>
  <si>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</si>
  <si>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</si>
  <si>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</si>
  <si>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</si>
  <si>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</si>
  <si>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</si>
  <si>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</si>
  <si>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</si>
  <si>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</si>
  <si>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</si>
  <si>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</si>
  <si>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</si>
  <si>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</si>
  <si>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</si>
  <si>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</si>
  <si>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</si>
  <si>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</si>
  <si>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</si>
  <si>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</si>
  <si>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</si>
  <si>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</si>
  <si>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</si>
  <si>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</si>
  <si>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</si>
  <si>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</si>
  <si>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</si>
  <si>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</si>
  <si>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</si>
  <si>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</si>
  <si>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</si>
  <si>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</si>
  <si>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</si>
  <si>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</si>
  <si>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</si>
  <si>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</si>
  <si>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</si>
  <si>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</si>
  <si>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</si>
  <si>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</si>
  <si>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</si>
  <si>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</si>
  <si>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</si>
  <si>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</si>
  <si>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</si>
  <si>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</si>
  <si>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</si>
  <si>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</si>
  <si>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</si>
  <si>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</si>
  <si>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</si>
  <si>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</si>
  <si>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</si>
  <si>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</si>
  <si>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</si>
  <si>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</si>
  <si>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</si>
  <si>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</si>
  <si>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</si>
  <si>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</si>
  <si>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</si>
  <si>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</si>
  <si>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</si>
  <si>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</si>
  <si>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</si>
  <si>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</si>
  <si>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</si>
  <si>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</si>
  <si>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</si>
  <si>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</si>
  <si>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</si>
  <si>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</si>
  <si>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</si>
  <si>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</si>
  <si>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</si>
  <si>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</si>
  <si>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</si>
  <si>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</si>
  <si>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</si>
  <si>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</si>
  <si>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</si>
  <si>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</si>
  <si>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</si>
  <si>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</si>
  <si>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</si>
  <si>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</si>
  <si>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</si>
  <si>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</si>
  <si>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</si>
  <si>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</si>
  <si>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</si>
  <si>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</si>
  <si>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</si>
  <si>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</si>
  <si>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</si>
  <si>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</si>
  <si>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</si>
  <si>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</si>
  <si>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</si>
  <si>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</si>
  <si>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</si>
  <si>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</si>
  <si>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</si>
  <si>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</si>
  <si>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</si>
  <si>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</si>
  <si>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</si>
  <si>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</si>
  <si>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</si>
  <si>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</si>
  <si>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</si>
  <si>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</si>
  <si>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</si>
  <si>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</si>
  <si>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</si>
  <si>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</si>
  <si>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</si>
  <si>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</si>
  <si>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</si>
  <si>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</si>
  <si>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</si>
  <si>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</si>
  <si>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</si>
  <si>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</si>
  <si>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</si>
  <si>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</si>
  <si>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</si>
  <si>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</si>
  <si>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</si>
  <si>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</si>
  <si>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</si>
  <si>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</si>
  <si>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</si>
  <si>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</si>
  <si>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</si>
  <si>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</si>
  <si>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</si>
  <si>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</si>
  <si>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</si>
  <si>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</si>
  <si>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</si>
  <si>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</si>
  <si>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</si>
  <si>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</si>
  <si>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</si>
  <si>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</si>
  <si>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</si>
  <si>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</si>
  <si>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</si>
  <si>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</si>
  <si>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</si>
  <si>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</si>
  <si>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</si>
  <si>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</si>
  <si>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</si>
  <si>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</si>
  <si>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</si>
  <si>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</si>
  <si>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</si>
  <si>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</si>
  <si>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</si>
  <si>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</si>
  <si>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</si>
  <si>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</si>
  <si>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</si>
  <si>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</si>
  <si>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</si>
  <si>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</si>
  <si>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</si>
  <si>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</si>
  <si>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</si>
  <si>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</si>
  <si>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</si>
  <si>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</si>
  <si>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</si>
  <si>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</si>
  <si>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</si>
  <si>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</si>
  <si>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</si>
  <si>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</si>
  <si>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</si>
  <si>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</si>
  <si>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</si>
  <si>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</si>
  <si>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</si>
  <si>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</si>
  <si>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</si>
  <si>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</si>
  <si>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</si>
  <si>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</si>
  <si>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</si>
  <si>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</si>
  <si>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</si>
  <si>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</si>
  <si>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</si>
  <si>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</si>
  <si>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</si>
  <si>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</si>
  <si>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</si>
  <si>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</si>
  <si>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</si>
  <si>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</si>
  <si>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</si>
  <si>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</si>
  <si>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</si>
  <si>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</si>
  <si>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</si>
  <si>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</si>
  <si>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</si>
  <si>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</si>
  <si>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</si>
  <si>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</si>
  <si>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</si>
  <si>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</si>
  <si>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</si>
  <si>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</si>
  <si>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</si>
  <si>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</si>
  <si>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</si>
  <si>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</si>
  <si>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</si>
  <si>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</si>
  <si>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</si>
  <si>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</si>
  <si>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</si>
  <si>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</si>
  <si>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</si>
  <si>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</si>
  <si>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</si>
  <si>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</si>
  <si>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</si>
  <si>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</si>
  <si>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</si>
  <si>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</si>
  <si>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</si>
  <si>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</si>
  <si>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</si>
  <si>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</si>
  <si>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</si>
  <si>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</si>
  <si>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</si>
  <si>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</si>
  <si>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</si>
  <si>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</si>
  <si>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</si>
  <si>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</si>
  <si>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</si>
  <si>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</si>
  <si>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</si>
  <si>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</si>
  <si>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</si>
  <si>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</si>
  <si>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</si>
  <si>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</si>
  <si>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</si>
  <si>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</si>
  <si>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</si>
  <si>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</si>
  <si>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</si>
  <si>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</si>
  <si>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</si>
  <si>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</si>
  <si>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</si>
  <si>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</si>
  <si>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</si>
  <si>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</si>
  <si>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</si>
  <si>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</si>
  <si>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</si>
  <si>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</si>
  <si>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</si>
  <si>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</si>
  <si>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</si>
  <si>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</si>
  <si>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</si>
  <si>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</si>
  <si>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</si>
  <si>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</si>
  <si>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</si>
  <si>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</si>
  <si>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</si>
  <si>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</si>
  <si>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</si>
  <si>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</si>
  <si>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</si>
  <si>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</si>
  <si>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</si>
  <si>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</si>
  <si>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</si>
  <si>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</si>
  <si>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</si>
  <si>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</si>
  <si>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</si>
  <si>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</si>
  <si>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</si>
  <si>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</si>
  <si>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</si>
  <si>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</si>
  <si>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</si>
  <si>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</si>
  <si>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</si>
  <si>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</si>
  <si>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</si>
  <si>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</si>
  <si>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</si>
  <si>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</si>
  <si>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</si>
  <si>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</si>
  <si>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</si>
  <si>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</si>
  <si>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</si>
  <si>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</si>
  <si>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</si>
  <si>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</si>
  <si>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</si>
  <si>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</si>
  <si>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</si>
  <si>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</si>
  <si>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</si>
  <si>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</si>
  <si>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</si>
  <si>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</si>
  <si>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</si>
  <si>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</si>
  <si>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</si>
  <si>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</si>
  <si>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</si>
  <si>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</si>
  <si>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</si>
  <si>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</si>
  <si>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</si>
  <si>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</si>
  <si>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</si>
  <si>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</si>
  <si>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</si>
  <si>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</si>
  <si>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</si>
  <si>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</si>
  <si>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</si>
  <si>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</si>
  <si>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</si>
  <si>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</si>
  <si>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</si>
  <si>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</si>
  <si>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</si>
  <si>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</si>
  <si>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</si>
  <si>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</si>
  <si>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</si>
  <si>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</si>
  <si>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</si>
  <si>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</si>
  <si>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</si>
  <si>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</si>
  <si>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</si>
  <si>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</si>
  <si>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</si>
  <si>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</si>
  <si>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</si>
  <si>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</si>
  <si>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</si>
  <si>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</si>
  <si>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</si>
  <si>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</si>
  <si>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</si>
  <si>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</si>
  <si>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</si>
  <si>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</si>
  <si>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</si>
  <si>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</si>
  <si>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</si>
  <si>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</si>
  <si>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</si>
  <si>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</si>
  <si>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</si>
  <si>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</si>
  <si>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</si>
  <si>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</si>
  <si>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</si>
  <si>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</si>
  <si>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</si>
  <si>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</si>
  <si>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</si>
  <si>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</si>
  <si>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</si>
  <si>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</si>
  <si>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</si>
  <si>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</si>
  <si>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</si>
  <si>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</si>
  <si>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</si>
  <si>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</si>
  <si>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</si>
  <si>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</si>
  <si>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</si>
  <si>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</si>
  <si>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</si>
  <si>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</si>
  <si>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</si>
  <si>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</si>
  <si>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</si>
  <si>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</si>
  <si>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</si>
  <si>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</si>
  <si>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</si>
  <si>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</si>
  <si>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</si>
  <si>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</si>
  <si>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</si>
  <si>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</si>
  <si>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</si>
  <si>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</si>
  <si>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</si>
  <si>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</si>
  <si>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</si>
  <si>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</si>
  <si>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</si>
  <si>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</si>
  <si>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</si>
  <si>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</si>
  <si>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</si>
  <si>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</si>
  <si>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</si>
  <si>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</si>
  <si>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</si>
  <si>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</si>
  <si>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</si>
  <si>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</si>
  <si>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</si>
  <si>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</si>
  <si>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</si>
  <si>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</si>
  <si>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</si>
  <si>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</si>
  <si>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</si>
  <si>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</si>
  <si>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</si>
  <si>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</si>
  <si>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</si>
  <si>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</si>
  <si>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</si>
  <si>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</si>
  <si>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</si>
  <si>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</si>
  <si>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</si>
  <si>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</si>
  <si>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</si>
  <si>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</si>
  <si>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</si>
  <si>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</si>
  <si>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</si>
  <si>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</si>
  <si>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</si>
  <si>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</si>
  <si>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</si>
  <si>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</si>
  <si>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</si>
  <si>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</si>
  <si>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</si>
  <si>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</si>
  <si>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</si>
  <si>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</si>
  <si>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</si>
  <si>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</si>
  <si>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</si>
  <si>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</si>
  <si>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</si>
  <si>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</si>
  <si>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</si>
  <si>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</si>
  <si>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</si>
  <si>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</si>
  <si>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</si>
  <si>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</si>
  <si>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</si>
  <si>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</si>
  <si>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</si>
  <si>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</si>
  <si>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</si>
  <si>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</si>
  <si>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</si>
  <si>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</si>
  <si>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</si>
  <si>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</si>
  <si>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</si>
  <si>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</si>
  <si>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</si>
  <si>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</si>
  <si>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</si>
  <si>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</si>
  <si>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</si>
  <si>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</si>
  <si>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</si>
  <si>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</si>
  <si>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</si>
  <si>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</si>
  <si>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</si>
  <si>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</si>
  <si>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</si>
  <si>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</si>
  <si>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</si>
  <si>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</si>
  <si>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</si>
  <si>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</si>
  <si>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</si>
  <si>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</si>
  <si>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</si>
  <si>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</si>
  <si>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</si>
  <si>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</si>
  <si>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</si>
  <si>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</si>
  <si>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</si>
  <si>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</si>
  <si>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</si>
  <si>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</si>
  <si>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</si>
  <si>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</si>
  <si>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</si>
  <si>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</si>
  <si>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</si>
  <si>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</si>
  <si>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</si>
  <si>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</si>
  <si>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</si>
  <si>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</si>
  <si>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</si>
  <si>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</si>
  <si>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</si>
  <si>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</si>
  <si>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</si>
  <si>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</si>
  <si>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</si>
  <si>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</si>
  <si>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</si>
  <si>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</si>
  <si>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</si>
  <si>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</si>
  <si>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</si>
  <si>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</si>
  <si>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</si>
  <si>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</si>
  <si>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</si>
  <si>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</si>
  <si>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</si>
  <si>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</si>
  <si>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</si>
  <si>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</si>
  <si>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</si>
  <si>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</si>
  <si>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</si>
  <si>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</si>
  <si>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</si>
  <si>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</si>
  <si>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</si>
  <si>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</si>
  <si>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</si>
  <si>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</si>
  <si>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</si>
  <si>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</si>
  <si>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</si>
  <si>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</si>
  <si>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</si>
  <si>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</si>
  <si>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</si>
  <si>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</si>
  <si>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</si>
  <si>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</si>
  <si>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</si>
  <si>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</si>
  <si>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</si>
  <si>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</si>
  <si>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</si>
  <si>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</si>
  <si>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</si>
  <si>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</si>
  <si>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</si>
  <si>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</si>
  <si>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</si>
  <si>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</si>
  <si>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</si>
  <si>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</si>
  <si>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</si>
  <si>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</si>
  <si>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</si>
  <si>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</si>
  <si>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</si>
  <si>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</si>
  <si>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</si>
  <si>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</si>
  <si>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</si>
  <si>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</si>
  <si>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</si>
  <si>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</si>
  <si>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</si>
  <si>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</si>
  <si>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</si>
  <si>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</si>
  <si>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</si>
  <si>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</si>
  <si>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</si>
  <si>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</si>
  <si>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</si>
  <si>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</si>
  <si>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</si>
  <si>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</si>
  <si>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</si>
  <si>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</si>
  <si>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</si>
  <si>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</si>
  <si>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</si>
  <si>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</si>
  <si>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</si>
  <si>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</si>
  <si>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</si>
  <si>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</si>
  <si>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</si>
  <si>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</si>
  <si>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</si>
  <si>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</si>
  <si>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</si>
  <si>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</si>
  <si>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</si>
  <si>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</si>
  <si>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</si>
  <si>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</si>
  <si>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</si>
  <si>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</si>
  <si>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</si>
  <si>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</si>
  <si>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</si>
  <si>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</si>
  <si>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</si>
  <si>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</si>
  <si>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</si>
  <si>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</si>
  <si>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</si>
  <si>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</si>
  <si>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</si>
  <si>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</si>
  <si>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</si>
  <si>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</si>
  <si>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</si>
  <si>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</si>
  <si>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</si>
  <si>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</si>
  <si>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</si>
  <si>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</si>
  <si>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</si>
  <si>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</si>
  <si>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</si>
  <si>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</si>
  <si>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</si>
  <si>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</si>
  <si>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</si>
  <si>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</si>
  <si>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</si>
  <si>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</si>
  <si>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</si>
  <si>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</si>
  <si>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</si>
  <si>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</si>
  <si>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</si>
  <si>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</si>
  <si>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</si>
  <si>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</si>
  <si>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</si>
  <si>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</si>
  <si>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</si>
  <si>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</si>
  <si>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</si>
  <si>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</si>
  <si>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</si>
  <si>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</si>
  <si>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</si>
  <si>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</si>
  <si>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</si>
  <si>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</si>
  <si>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</si>
  <si>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</si>
  <si>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</si>
  <si>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</si>
  <si>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</si>
  <si>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</si>
  <si>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</si>
  <si>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</si>
  <si>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</si>
  <si>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</si>
  <si>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</si>
  <si>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</si>
  <si>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</si>
  <si>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</si>
  <si>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</si>
  <si>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</si>
  <si>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</si>
  <si>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</si>
  <si>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</si>
  <si>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</si>
  <si>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</si>
  <si>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</si>
  <si>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</si>
  <si>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</si>
  <si>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</si>
  <si>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</si>
  <si>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</si>
  <si>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</si>
  <si>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</si>
  <si>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</si>
  <si>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</si>
  <si>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</si>
  <si>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</si>
  <si>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</si>
  <si>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</si>
  <si>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</si>
  <si>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</si>
  <si>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</si>
  <si>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</si>
  <si>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</si>
  <si>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</si>
  <si>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</si>
  <si>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</si>
  <si>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</si>
  <si>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</si>
  <si>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</si>
  <si>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</si>
  <si>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</si>
  <si>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</si>
  <si>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</si>
  <si>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</si>
  <si>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</si>
  <si>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</si>
  <si>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</si>
  <si>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</si>
  <si>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</si>
  <si>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</si>
  <si>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</si>
  <si>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</si>
  <si>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</si>
  <si>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</si>
  <si>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</si>
  <si>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</si>
  <si>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</si>
  <si>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</si>
  <si>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</si>
  <si>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</si>
  <si>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</si>
  <si>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</si>
  <si>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</si>
  <si>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</si>
  <si>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</si>
  <si>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</si>
  <si>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</si>
  <si>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</si>
  <si>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</si>
  <si>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</si>
  <si>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</si>
  <si>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</si>
  <si>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</si>
  <si>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</si>
  <si>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</si>
  <si>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</si>
  <si>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</si>
  <si>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</si>
  <si>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</si>
  <si>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</si>
  <si>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</si>
  <si>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</si>
  <si>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</si>
  <si>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</si>
  <si>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</si>
  <si>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</si>
  <si>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</si>
  <si>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</si>
  <si>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</si>
  <si>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</si>
  <si>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</si>
  <si>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</si>
  <si>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</si>
  <si>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</si>
  <si>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</si>
  <si>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</si>
  <si>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</si>
  <si>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</si>
  <si>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</si>
  <si>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</si>
  <si>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</si>
  <si>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</si>
  <si>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</si>
  <si>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</si>
  <si>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</si>
  <si>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</si>
  <si>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</si>
  <si>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</si>
  <si>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</si>
  <si>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</si>
  <si>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</si>
  <si>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</si>
  <si>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</si>
  <si>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</si>
  <si>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</si>
  <si>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</si>
  <si>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</si>
  <si>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</si>
  <si>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</si>
  <si>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</si>
  <si>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</si>
  <si>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</si>
  <si>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</si>
  <si>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</si>
  <si>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</si>
  <si>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</si>
  <si>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</si>
  <si>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</si>
  <si>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</si>
  <si>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</si>
  <si>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</si>
  <si>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</si>
  <si>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</si>
  <si>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</si>
  <si>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</si>
  <si>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</si>
  <si>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</si>
  <si>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</si>
  <si>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</si>
  <si>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</si>
  <si>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</si>
  <si>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</si>
  <si>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</si>
  <si>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</si>
  <si>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</si>
  <si>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</si>
  <si>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</si>
  <si>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</si>
  <si>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</si>
  <si>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</si>
  <si>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</si>
  <si>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</si>
  <si>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</si>
  <si>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</si>
  <si>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</si>
  <si>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</si>
  <si>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</si>
  <si>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</si>
  <si>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</si>
  <si>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</si>
  <si>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</si>
  <si>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</si>
  <si>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</si>
  <si>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</si>
  <si>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</si>
  <si>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</si>
  <si>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</si>
  <si>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</si>
  <si>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</si>
  <si>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</si>
  <si>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</si>
  <si>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</si>
  <si>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</si>
  <si>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</si>
  <si>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</si>
  <si>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</si>
  <si>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</si>
  <si>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</si>
  <si>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</si>
  <si>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</si>
  <si>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</si>
  <si>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</si>
  <si>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</si>
  <si>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</si>
  <si>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</si>
  <si>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</si>
  <si>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</si>
  <si>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</si>
  <si>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</si>
  <si>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</si>
  <si>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</si>
  <si>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</si>
  <si>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</si>
  <si>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</si>
  <si>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</si>
  <si>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</si>
  <si>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</si>
  <si>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</si>
  <si>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</si>
  <si>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</si>
  <si>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</si>
  <si>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</si>
  <si>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</si>
  <si>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</si>
  <si>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</si>
  <si>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</si>
  <si>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</si>
  <si>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</si>
  <si>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</si>
  <si>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</si>
  <si>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</si>
  <si>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</si>
  <si>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</si>
  <si>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</si>
  <si>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</si>
  <si>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</si>
  <si>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</si>
  <si>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</si>
  <si>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</si>
  <si>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</si>
  <si>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</si>
  <si>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</si>
  <si>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</si>
  <si>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</si>
  <si>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</si>
  <si>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</si>
  <si>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</si>
  <si>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</si>
  <si>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</si>
  <si>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</si>
  <si>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</si>
  <si>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</si>
  <si>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</si>
  <si>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</si>
  <si>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</si>
  <si>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</si>
  <si>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</si>
  <si>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</si>
  <si>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</si>
  <si>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</si>
  <si>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</si>
  <si>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</si>
  <si>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</si>
  <si>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</si>
  <si>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</si>
  <si>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</si>
  <si>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</si>
  <si>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</si>
  <si>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</si>
  <si>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</si>
  <si>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</si>
  <si>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</si>
  <si>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</si>
  <si>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</si>
  <si>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</si>
  <si>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</si>
  <si>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</si>
  <si>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</si>
  <si>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</si>
  <si>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</si>
  <si>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</si>
  <si>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</si>
  <si>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</si>
  <si>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</si>
  <si>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</si>
  <si>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</si>
  <si>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</si>
  <si>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</si>
  <si>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</si>
  <si>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</si>
  <si>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</si>
  <si>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</si>
  <si>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</si>
  <si>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</si>
  <si>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</si>
  <si>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</si>
  <si>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</si>
  <si>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</si>
  <si>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</si>
  <si>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</si>
  <si>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</si>
  <si>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</si>
  <si>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</si>
  <si>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</si>
  <si>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</si>
  <si>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</si>
  <si>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</si>
  <si>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</si>
  <si>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</si>
  <si>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</si>
  <si>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</si>
  <si>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</si>
  <si>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</si>
  <si>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</si>
  <si>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</si>
  <si>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</si>
  <si>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</si>
  <si>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</si>
  <si>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</si>
  <si>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</si>
  <si>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</si>
  <si>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</si>
  <si>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</si>
  <si>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</si>
  <si>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</si>
  <si>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</si>
  <si>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</si>
  <si>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</si>
  <si>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</si>
  <si>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</si>
  <si>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</si>
  <si>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</si>
  <si>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</si>
  <si>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</si>
  <si>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</si>
  <si>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</si>
  <si>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</si>
  <si>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</si>
  <si>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</si>
  <si>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</si>
  <si>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</si>
  <si>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</si>
  <si>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</si>
  <si>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</si>
  <si>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</si>
  <si>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</si>
  <si>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</si>
  <si>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</si>
  <si>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</si>
  <si>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</si>
  <si>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</si>
  <si>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</si>
  <si>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</si>
  <si>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</si>
  <si>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</si>
  <si>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</si>
  <si>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</si>
  <si>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</si>
  <si>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</si>
  <si>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</si>
  <si>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</si>
  <si>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</si>
  <si>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</si>
  <si>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</si>
  <si>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</si>
  <si>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</si>
  <si>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</si>
  <si>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</si>
  <si>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</si>
  <si>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</si>
  <si>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</si>
  <si>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</si>
  <si>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</si>
  <si>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</si>
  <si>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</si>
  <si>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</si>
  <si>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</si>
  <si>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</si>
  <si>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</si>
  <si>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</si>
  <si>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</si>
  <si>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</si>
  <si>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</si>
  <si>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</si>
  <si>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</si>
  <si>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</si>
  <si>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</si>
  <si>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</si>
  <si>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</si>
  <si>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</si>
  <si>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</si>
  <si>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</si>
  <si>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</si>
  <si>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</si>
  <si>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</si>
  <si>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</si>
  <si>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</si>
  <si>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</si>
  <si>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</si>
  <si>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</si>
  <si>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</si>
  <si>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</si>
  <si>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</si>
  <si>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</si>
  <si>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</si>
  <si>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</si>
  <si>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</si>
  <si>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</si>
  <si>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</si>
  <si>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</si>
  <si>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</si>
  <si>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</si>
  <si>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</si>
  <si>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</si>
  <si>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</si>
  <si>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</si>
  <si>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</si>
  <si>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</si>
  <si>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</si>
  <si>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</si>
  <si>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</si>
  <si>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</si>
  <si>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</si>
  <si>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</si>
  <si>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</si>
  <si>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</si>
  <si>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</si>
  <si>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</si>
  <si>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</si>
  <si>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</si>
  <si>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</si>
  <si>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</si>
  <si>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</si>
  <si>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</si>
  <si>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</si>
  <si>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</si>
  <si>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</si>
  <si>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</si>
  <si>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</si>
  <si>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</si>
  <si>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</si>
  <si>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</si>
  <si>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</si>
  <si>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</si>
  <si>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</si>
  <si>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</si>
  <si>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</si>
  <si>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</si>
  <si>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</si>
  <si>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</si>
  <si>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</si>
  <si>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</si>
  <si>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</si>
  <si>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</si>
  <si>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</si>
  <si>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</si>
  <si>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</si>
  <si>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</si>
  <si>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</si>
  <si>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</si>
  <si>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</si>
  <si>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</si>
  <si>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</si>
  <si>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</si>
  <si>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</si>
  <si>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</si>
  <si>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</si>
  <si>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</si>
  <si>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</si>
  <si>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</si>
  <si>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</si>
  <si>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</si>
  <si>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</si>
  <si>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</si>
  <si>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</si>
  <si>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</si>
  <si>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</si>
  <si>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</si>
  <si>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</si>
  <si>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</si>
  <si>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</si>
  <si>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</si>
  <si>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</si>
  <si>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</si>
  <si>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</si>
  <si>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</si>
  <si>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</si>
  <si>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</si>
  <si>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</si>
  <si>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</si>
  <si>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</si>
  <si>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</si>
  <si>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</si>
  <si>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</si>
  <si>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</si>
  <si>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</si>
  <si>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</si>
  <si>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</si>
  <si>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</si>
  <si>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</si>
  <si>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</si>
  <si>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</si>
  <si>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</si>
  <si>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</si>
  <si>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</si>
  <si>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</si>
  <si>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</si>
  <si>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</si>
  <si>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</si>
  <si>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</si>
  <si>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</si>
  <si>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</si>
  <si>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</si>
  <si>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</si>
  <si>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</si>
  <si>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</si>
  <si>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</si>
  <si>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</si>
  <si>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</si>
  <si>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</si>
  <si>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</si>
  <si>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</si>
  <si>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</si>
  <si>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</si>
  <si>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</si>
  <si>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</si>
  <si>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</si>
  <si>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</si>
  <si>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</si>
  <si>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</si>
  <si>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</si>
  <si>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</si>
  <si>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</si>
  <si>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</si>
  <si>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</si>
  <si>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</si>
  <si>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</si>
  <si>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</si>
  <si>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</si>
  <si>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</si>
  <si>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</si>
  <si>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</si>
  <si>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</si>
  <si>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</si>
  <si>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</si>
  <si>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</si>
  <si>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</si>
  <si>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</si>
  <si>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</si>
  <si>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</si>
  <si>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</si>
  <si>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</si>
  <si>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</si>
  <si>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</si>
  <si>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</si>
  <si>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</si>
  <si>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</si>
  <si>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</si>
  <si>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</si>
  <si>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</si>
  <si>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</si>
  <si>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</si>
  <si>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</si>
  <si>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</si>
  <si>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</si>
  <si>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</si>
  <si>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</si>
  <si>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</si>
  <si>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</si>
  <si>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</si>
  <si>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</si>
  <si>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</si>
  <si>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</si>
  <si>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</si>
  <si>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</si>
  <si>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</si>
  <si>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</si>
  <si>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</si>
  <si>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</si>
  <si>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</si>
  <si>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</si>
  <si>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</si>
  <si>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</si>
  <si>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</si>
  <si>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</si>
  <si>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</si>
  <si>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</si>
  <si>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</si>
  <si>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</si>
  <si>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</si>
  <si>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</si>
  <si>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</si>
  <si>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</si>
  <si>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</si>
  <si>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</si>
  <si>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</si>
  <si>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</si>
  <si>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</si>
  <si>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</si>
  <si>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</si>
  <si>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</si>
  <si>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</si>
  <si>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</si>
  <si>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</si>
  <si>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</si>
  <si>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</si>
  <si>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</si>
  <si>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</si>
  <si>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</si>
  <si>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</si>
  <si>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</si>
  <si>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</si>
  <si>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</si>
  <si>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</si>
  <si>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</si>
  <si>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</si>
  <si>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</si>
  <si>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</si>
  <si>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</si>
  <si>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</si>
  <si>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</si>
  <si>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</si>
  <si>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</si>
  <si>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</si>
  <si>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</si>
  <si>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</si>
  <si>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</si>
  <si>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</si>
  <si>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</si>
  <si>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</si>
  <si>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</si>
  <si>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</si>
  <si>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</si>
  <si>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</si>
  <si>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</si>
  <si>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</si>
  <si>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</si>
  <si>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</si>
  <si>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</si>
  <si>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</si>
  <si>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</si>
  <si>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</si>
  <si>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</si>
  <si>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</si>
  <si>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</si>
  <si>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</si>
  <si>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</si>
  <si>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</si>
  <si>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</si>
  <si>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</si>
  <si>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</si>
  <si>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</si>
  <si>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</si>
  <si>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</si>
  <si>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</si>
  <si>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</si>
  <si>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</si>
  <si>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</si>
  <si>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</si>
  <si>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</si>
  <si>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</si>
  <si>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</si>
  <si>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</si>
  <si>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</si>
  <si>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</si>
  <si>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</si>
  <si>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</si>
  <si>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</si>
  <si>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</si>
  <si>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</si>
  <si>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</si>
  <si>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</si>
  <si>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</si>
  <si>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</si>
  <si>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</si>
  <si>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</si>
  <si>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</si>
  <si>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</si>
  <si>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</si>
  <si>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</si>
  <si>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</si>
  <si>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</si>
  <si>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</si>
  <si>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</si>
  <si>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</si>
  <si>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</si>
  <si>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</si>
  <si>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</si>
  <si>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</si>
  <si>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</si>
  <si>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</si>
  <si>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</si>
  <si>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</si>
  <si>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</si>
  <si>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</si>
  <si>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</si>
  <si>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</si>
  <si>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</si>
  <si>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</si>
  <si>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</si>
  <si>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</si>
  <si>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</si>
  <si>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</si>
  <si>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</si>
  <si>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</si>
  <si>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</si>
  <si>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</si>
  <si>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</si>
  <si>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</si>
  <si>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</si>
  <si>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</si>
  <si>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</si>
  <si>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</si>
  <si>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</si>
  <si>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</si>
  <si>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</si>
  <si>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</si>
  <si>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</si>
  <si>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</si>
  <si>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</si>
  <si>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</si>
  <si>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</si>
  <si>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</si>
  <si>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</si>
  <si>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</si>
  <si>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</si>
  <si>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</si>
  <si>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</si>
  <si>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</si>
  <si>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</si>
  <si>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</si>
  <si>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</si>
  <si>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</si>
  <si>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</si>
  <si>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</si>
  <si>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</si>
  <si>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</si>
  <si>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</si>
  <si>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</si>
  <si>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</si>
  <si>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</si>
  <si>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</si>
  <si>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</si>
  <si>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</si>
  <si>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</si>
  <si>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</si>
  <si>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</si>
  <si>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</si>
  <si>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</si>
  <si>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</si>
  <si>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</si>
  <si>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</si>
  <si>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</si>
  <si>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</si>
  <si>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</si>
  <si>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</si>
  <si>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</si>
  <si>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</si>
  <si>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</si>
  <si>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</si>
  <si>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</si>
  <si>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</si>
  <si>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</si>
  <si>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</si>
  <si>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</si>
  <si>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</si>
  <si>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</si>
  <si>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</si>
  <si>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</si>
  <si>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</si>
  <si>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</si>
  <si>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</si>
  <si>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</si>
  <si>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</si>
  <si>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</si>
  <si>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</si>
  <si>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</si>
  <si>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</si>
  <si>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</si>
  <si>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</si>
  <si>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</si>
  <si>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</si>
  <si>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</si>
  <si>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</si>
  <si>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</si>
  <si>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</si>
  <si>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</si>
  <si>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</si>
  <si>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</si>
  <si>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</si>
  <si>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</si>
  <si>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</si>
  <si>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</si>
  <si>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</si>
  <si>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</si>
  <si>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</si>
  <si>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</si>
  <si>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</si>
  <si>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</si>
  <si>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</si>
  <si>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</si>
  <si>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</si>
  <si>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</si>
  <si>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</si>
  <si>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</si>
  <si>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</si>
  <si>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</si>
  <si>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</si>
  <si>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</si>
  <si>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</si>
  <si>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</si>
  <si>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</si>
  <si>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</si>
  <si>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</si>
  <si>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</si>
  <si>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</si>
  <si>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</si>
  <si>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</si>
  <si>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</si>
  <si>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</si>
  <si>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</si>
  <si>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</si>
  <si>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</si>
  <si>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</si>
  <si>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</si>
  <si>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</si>
  <si>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</si>
  <si>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</si>
  <si>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</si>
  <si>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</si>
  <si>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</si>
  <si>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</si>
  <si>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</si>
  <si>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</si>
  <si>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</si>
  <si>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</si>
  <si>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</si>
  <si>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</si>
  <si>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</si>
  <si>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</si>
  <si>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</si>
  <si>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</si>
  <si>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</si>
  <si>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</si>
  <si>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</si>
  <si>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</si>
  <si>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</si>
  <si>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</si>
  <si>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</si>
  <si>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</si>
  <si>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</si>
  <si>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</si>
  <si>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</si>
  <si>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</si>
  <si>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</si>
  <si>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</si>
  <si>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</si>
  <si>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</si>
  <si>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</si>
  <si>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</si>
  <si>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</si>
  <si>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</si>
  <si>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</si>
  <si>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</si>
  <si>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</si>
  <si>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</si>
  <si>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</si>
  <si>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</si>
  <si>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</si>
  <si>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</si>
  <si>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</si>
  <si>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</si>
  <si>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</si>
  <si>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</si>
  <si>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</si>
  <si>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</si>
  <si>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</si>
  <si>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</si>
  <si>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</si>
  <si>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</si>
  <si>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</si>
  <si>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</si>
  <si>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</si>
  <si>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</si>
  <si>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</si>
  <si>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</si>
  <si>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</si>
  <si>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</si>
  <si>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</si>
  <si>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</si>
  <si>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</si>
  <si>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</si>
  <si>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</si>
  <si>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</si>
  <si>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</si>
  <si>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</si>
  <si>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</si>
  <si>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</si>
  <si>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</si>
  <si>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</si>
  <si>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</si>
  <si>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</si>
  <si>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</si>
  <si>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</si>
  <si>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</si>
  <si>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</si>
  <si>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</si>
  <si>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</si>
  <si>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</si>
  <si>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</si>
  <si>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</si>
  <si>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</si>
  <si>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</si>
  <si>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</si>
  <si>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</si>
  <si>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</si>
  <si>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</si>
  <si>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</si>
  <si>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</si>
  <si>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</si>
  <si>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</si>
  <si>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</si>
  <si>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</si>
  <si>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</si>
  <si>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</si>
  <si>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</si>
  <si>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</si>
  <si>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</si>
  <si>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</si>
  <si>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</si>
  <si>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</si>
  <si>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</si>
  <si>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</si>
  <si>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</si>
  <si>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</si>
  <si>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</si>
  <si>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</si>
  <si>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</si>
  <si>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</si>
  <si>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</si>
  <si>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</si>
  <si>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</si>
  <si>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</si>
  <si>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</si>
  <si>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</si>
  <si>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</si>
  <si>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</si>
  <si>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</si>
  <si>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</si>
  <si>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</si>
  <si>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</si>
  <si>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</si>
  <si>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</si>
  <si>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</si>
  <si>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</si>
  <si>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</si>
  <si>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</si>
  <si>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</si>
  <si>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</si>
  <si>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</si>
  <si>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</si>
  <si>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</si>
  <si>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</si>
  <si>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</si>
  <si>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</si>
  <si>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</si>
  <si>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</si>
  <si>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</si>
  <si>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</si>
  <si>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</si>
  <si>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</si>
  <si>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</si>
  <si>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</si>
  <si>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</si>
  <si>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</si>
  <si>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</si>
  <si>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</si>
  <si>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</si>
  <si>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</si>
  <si>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</si>
  <si>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</si>
  <si>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</si>
  <si>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</si>
  <si>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</si>
  <si>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</si>
  <si>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</si>
  <si>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</si>
  <si>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</si>
  <si>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</si>
  <si>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</si>
  <si>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</si>
  <si>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</si>
  <si>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</si>
  <si>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</si>
  <si>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</si>
  <si>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</si>
  <si>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</si>
  <si>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</si>
  <si>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</si>
  <si>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</si>
  <si>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</si>
  <si>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</si>
  <si>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</si>
  <si>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</si>
  <si>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</si>
  <si>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</si>
  <si>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</si>
  <si>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</si>
  <si>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</si>
  <si>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</si>
  <si>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</si>
  <si>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</si>
  <si>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</si>
  <si>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</si>
  <si>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</si>
  <si>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</si>
  <si>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</si>
  <si>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</si>
  <si>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</si>
  <si>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</si>
  <si>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</si>
  <si>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</si>
  <si>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</si>
  <si>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</si>
  <si>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</si>
  <si>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</si>
  <si>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</si>
  <si>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</si>
  <si>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</si>
  <si>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</si>
  <si>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</si>
  <si>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</si>
  <si>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</si>
  <si>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</si>
  <si>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</si>
  <si>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</si>
  <si>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</si>
  <si>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</si>
  <si>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</si>
  <si>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</si>
  <si>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</si>
  <si>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</si>
  <si>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</si>
  <si>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</si>
  <si>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</si>
  <si>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</si>
  <si>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</si>
  <si>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</si>
  <si>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</si>
  <si>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</si>
  <si>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</si>
  <si>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</si>
  <si>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</si>
  <si>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</si>
  <si>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</si>
  <si>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</si>
  <si>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</si>
  <si>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</si>
  <si>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</si>
  <si>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</si>
  <si>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</si>
  <si>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</si>
  <si>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</si>
  <si>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</si>
  <si>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</si>
  <si>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</si>
  <si>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</si>
  <si>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</si>
  <si>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</si>
  <si>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</si>
  <si>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</si>
  <si>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</si>
  <si>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</si>
  <si>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</si>
  <si>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</si>
  <si>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</si>
  <si>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</si>
  <si>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</si>
  <si>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</si>
  <si>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</si>
  <si>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</si>
  <si>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</si>
  <si>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</si>
  <si>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</si>
  <si>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</si>
  <si>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</si>
  <si>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</si>
  <si>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</si>
  <si>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</si>
  <si>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</si>
  <si>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</si>
  <si>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</si>
  <si>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</si>
  <si>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</si>
  <si>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</si>
  <si>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</si>
  <si>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</si>
  <si>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</si>
  <si>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</si>
  <si>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</si>
  <si>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</si>
  <si>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</si>
  <si>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</si>
  <si>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</si>
  <si>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</si>
  <si>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</si>
  <si>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</si>
  <si>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</si>
  <si>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</si>
  <si>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</si>
  <si>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</si>
  <si>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</si>
  <si>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</si>
  <si>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</si>
  <si>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</si>
  <si>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</si>
  <si>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</si>
  <si>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</si>
  <si>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</si>
  <si>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</si>
  <si>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</si>
  <si>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</si>
  <si>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</si>
  <si>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</si>
  <si>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</si>
  <si>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</si>
  <si>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</si>
  <si>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</si>
  <si>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</si>
  <si>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</si>
  <si>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</si>
  <si>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</si>
  <si>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</si>
  <si>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</si>
  <si>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</si>
  <si>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</si>
  <si>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</si>
  <si>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</si>
  <si>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</si>
  <si>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</si>
  <si>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</si>
  <si>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</si>
  <si>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</si>
  <si>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</si>
  <si>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</si>
  <si>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</si>
  <si>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</si>
  <si>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</si>
  <si>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</si>
  <si>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</si>
  <si>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</si>
  <si>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</si>
  <si>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</si>
  <si>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</si>
  <si>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</si>
  <si>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</si>
  <si>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</si>
  <si>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</si>
  <si>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</si>
  <si>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</si>
  <si>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</si>
  <si>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</si>
  <si>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</si>
  <si>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</si>
  <si>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</si>
  <si>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</si>
  <si>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</si>
  <si>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</si>
  <si>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</si>
  <si>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</si>
  <si>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</si>
  <si>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</si>
  <si>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</si>
  <si>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</si>
  <si>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</si>
  <si>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</si>
  <si>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</si>
  <si>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</si>
  <si>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</si>
  <si>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</si>
  <si>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</si>
  <si>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</si>
  <si>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</si>
  <si>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</si>
  <si>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</si>
  <si>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</si>
  <si>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</si>
  <si>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</si>
  <si>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</si>
  <si>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</si>
  <si>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</si>
  <si>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</si>
  <si>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</si>
  <si>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</si>
  <si>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</si>
  <si>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</si>
  <si>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</si>
  <si>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</si>
  <si>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</si>
  <si>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</si>
  <si>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</si>
  <si>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</si>
  <si>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</si>
  <si>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</si>
  <si>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</si>
  <si>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</si>
  <si>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</si>
  <si>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</si>
  <si>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</si>
  <si>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</si>
  <si>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</si>
  <si>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</si>
  <si>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</si>
  <si>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</si>
  <si>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</si>
  <si>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</si>
  <si>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</si>
  <si>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</si>
  <si>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</si>
  <si>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</si>
  <si>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</si>
  <si>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</si>
  <si>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</si>
  <si>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</si>
  <si>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</si>
  <si>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</si>
  <si>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</si>
  <si>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</si>
  <si>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</si>
  <si>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</si>
  <si>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</si>
  <si>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</si>
  <si>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</si>
  <si>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</si>
  <si>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</si>
  <si>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</si>
  <si>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</si>
  <si>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</si>
  <si>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</si>
  <si>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</si>
  <si>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</si>
  <si>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</si>
  <si>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</si>
  <si>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</si>
  <si>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</si>
  <si>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</si>
  <si>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</si>
  <si>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</si>
  <si>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</si>
  <si>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</si>
  <si>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</si>
  <si>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</si>
  <si>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</si>
  <si>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</si>
  <si>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</si>
  <si>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</si>
  <si>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</si>
  <si>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</si>
  <si>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</si>
  <si>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</si>
  <si>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</si>
  <si>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</si>
  <si>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</si>
  <si>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</si>
  <si>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</si>
  <si>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</si>
  <si>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</si>
  <si>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</si>
  <si>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</si>
  <si>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</si>
  <si>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</si>
  <si>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</si>
  <si>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</si>
  <si>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</si>
  <si>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</si>
  <si>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</si>
  <si>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</si>
  <si>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</si>
  <si>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</si>
  <si>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</si>
  <si>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</si>
  <si>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</si>
  <si>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</si>
  <si>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</si>
  <si>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</si>
  <si>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</si>
  <si>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</si>
  <si>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</si>
  <si>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</si>
  <si>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</si>
  <si>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</si>
  <si>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</si>
  <si>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</si>
  <si>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</si>
  <si>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</si>
  <si>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</si>
  <si>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</si>
  <si>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</si>
  <si>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</si>
  <si>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</si>
  <si>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</si>
  <si>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</si>
  <si>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</si>
  <si>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</si>
  <si>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</si>
  <si>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</si>
  <si>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</si>
  <si>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</si>
  <si>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</si>
  <si>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</si>
  <si>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</si>
  <si>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</si>
  <si>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</si>
  <si>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</si>
  <si>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</si>
  <si>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</si>
  <si>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</si>
  <si>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</si>
  <si>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</si>
  <si>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</si>
  <si>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</si>
  <si>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</si>
  <si>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</si>
  <si>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</si>
  <si>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</si>
  <si>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</si>
  <si>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</si>
  <si>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</si>
  <si>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</si>
  <si>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</si>
  <si>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</si>
  <si>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</si>
  <si>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</si>
  <si>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</si>
  <si>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</si>
  <si>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</si>
  <si>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</si>
  <si>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</si>
  <si>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</si>
  <si>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</si>
  <si>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</si>
  <si>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</si>
  <si>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</si>
  <si>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</si>
  <si>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</si>
  <si>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</si>
  <si>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</si>
  <si>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</si>
  <si>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</si>
  <si>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</si>
  <si>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</si>
  <si>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</si>
  <si>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</si>
  <si>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</si>
  <si>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</si>
  <si>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</si>
  <si>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</si>
  <si>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</si>
  <si>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</si>
  <si>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</si>
  <si>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</si>
  <si>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</si>
  <si>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</si>
  <si>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</si>
  <si>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</si>
  <si>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</si>
  <si>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</si>
  <si>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</si>
  <si>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</si>
  <si>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</si>
  <si>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</si>
  <si>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</si>
  <si>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</si>
  <si>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</si>
  <si>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</si>
  <si>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</si>
  <si>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</si>
  <si>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</si>
  <si>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</si>
  <si>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</si>
  <si>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</si>
  <si>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</si>
  <si>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</si>
  <si>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</si>
  <si>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</si>
  <si>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</si>
  <si>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</si>
  <si>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</si>
  <si>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</si>
  <si>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</si>
  <si>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</si>
  <si>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</si>
  <si>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</si>
  <si>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</si>
  <si>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</si>
  <si>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</si>
  <si>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</si>
  <si>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</si>
  <si>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</si>
  <si>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</si>
  <si>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</si>
  <si>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</si>
  <si>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</si>
  <si>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</si>
  <si>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</si>
  <si>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</si>
  <si>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</si>
  <si>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</si>
  <si>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</si>
  <si>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</si>
  <si>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</si>
  <si>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</si>
  <si>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</si>
  <si>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</si>
  <si>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</si>
  <si>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</si>
  <si>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</si>
  <si>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</si>
  <si>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</si>
  <si>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</si>
  <si>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</si>
  <si>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</si>
  <si>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</si>
  <si>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</si>
  <si>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</si>
  <si>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</si>
  <si>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</si>
  <si>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</si>
  <si>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</si>
  <si>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</si>
  <si>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</si>
  <si>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</si>
  <si>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</si>
  <si>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</si>
  <si>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</si>
  <si>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</si>
  <si>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</si>
  <si>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</si>
  <si>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</si>
  <si>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</si>
  <si>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</si>
  <si>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</si>
  <si>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</si>
  <si>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</si>
  <si>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</si>
  <si>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</si>
  <si>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</si>
  <si>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</si>
  <si>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</si>
  <si>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</si>
  <si>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</si>
  <si>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</si>
  <si>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</si>
  <si>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</si>
  <si>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</si>
  <si>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</si>
  <si>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</si>
  <si>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</si>
  <si>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</si>
  <si>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</si>
  <si>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</si>
  <si>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</si>
  <si>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</si>
  <si>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</si>
  <si>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</si>
  <si>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</si>
  <si>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</si>
  <si>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</si>
  <si>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</si>
  <si>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</si>
  <si>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</si>
  <si>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</si>
  <si>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</si>
  <si>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</si>
  <si>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</si>
  <si>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</si>
  <si>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</si>
  <si>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</si>
  <si>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</si>
  <si>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</si>
  <si>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</si>
  <si>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</si>
  <si>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</si>
  <si>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</si>
  <si>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</si>
  <si>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</si>
  <si>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</si>
  <si>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</si>
  <si>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</si>
  <si>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</si>
  <si>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</si>
  <si>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</si>
  <si>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</si>
  <si>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</si>
  <si>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</si>
  <si>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</si>
  <si>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</si>
  <si>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</si>
  <si>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</si>
  <si>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</si>
  <si>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</si>
  <si>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</si>
  <si>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</si>
  <si>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</si>
  <si>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</si>
  <si>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</si>
  <si>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</si>
  <si>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</si>
  <si>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</si>
  <si>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</si>
  <si>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</si>
  <si>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</si>
  <si>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</si>
  <si>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</si>
  <si>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</si>
  <si>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</si>
  <si>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</si>
  <si>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</si>
  <si>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</si>
  <si>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</si>
  <si>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</si>
  <si>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</si>
  <si>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</si>
  <si>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</si>
  <si>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</si>
  <si>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</si>
  <si>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</si>
  <si>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</si>
  <si>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</si>
  <si>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</si>
  <si>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</si>
  <si>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</si>
  <si>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</si>
  <si>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</si>
  <si>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</si>
  <si>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</si>
  <si>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</si>
  <si>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</si>
  <si>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</si>
  <si>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</si>
  <si>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</si>
  <si>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</si>
  <si>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</si>
  <si>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</si>
  <si>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</si>
  <si>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</si>
  <si>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</si>
  <si>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</si>
  <si>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</si>
  <si>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</si>
  <si>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</si>
  <si>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</si>
  <si>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</si>
  <si>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</si>
  <si>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</si>
  <si>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</si>
  <si>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</si>
  <si>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</si>
  <si>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</si>
  <si>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</si>
  <si>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</si>
  <si>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</si>
  <si>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</si>
  <si>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</si>
  <si>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</si>
  <si>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</si>
  <si>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</si>
  <si>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</si>
  <si>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</si>
  <si>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</si>
  <si>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</si>
  <si>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</si>
  <si>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</si>
  <si>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</si>
  <si>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</si>
  <si>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</si>
  <si>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</si>
  <si>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</si>
  <si>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</si>
  <si>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</si>
  <si>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</si>
  <si>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</si>
  <si>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</si>
  <si>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</si>
  <si>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</si>
  <si>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</si>
  <si>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</si>
  <si>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</si>
  <si>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</si>
  <si>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</si>
  <si>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</si>
  <si>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</si>
  <si>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</si>
  <si>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</si>
  <si>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</si>
  <si>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</si>
  <si>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</si>
  <si>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</si>
  <si>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</si>
  <si>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</si>
  <si>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</si>
  <si>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</si>
  <si>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</si>
  <si>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</si>
  <si>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</si>
  <si>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</si>
  <si>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</si>
  <si>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</si>
  <si>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</si>
  <si>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</si>
  <si>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</si>
  <si>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</si>
  <si>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</si>
  <si>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</si>
  <si>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</si>
  <si>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</si>
  <si>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</si>
  <si>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</si>
  <si>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</si>
  <si>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</si>
  <si>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</si>
  <si>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</si>
  <si>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</si>
  <si>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</si>
  <si>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</si>
  <si>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</si>
  <si>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</si>
  <si>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</si>
  <si>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</si>
  <si>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</si>
  <si>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</si>
  <si>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</si>
  <si>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</si>
  <si>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</si>
  <si>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</si>
  <si>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</si>
  <si>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</si>
  <si>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</si>
  <si>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</si>
  <si>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</si>
  <si>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</si>
  <si>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</si>
  <si>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</si>
  <si>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</si>
  <si>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</si>
  <si>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</si>
  <si>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</si>
  <si>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</si>
  <si>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</si>
  <si>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</si>
  <si>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</si>
  <si>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</si>
  <si>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</si>
  <si>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</si>
  <si>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</si>
  <si>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</si>
  <si>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</si>
  <si>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</si>
  <si>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</si>
  <si>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</si>
  <si>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</si>
  <si>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</si>
  <si>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</si>
  <si>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</si>
  <si>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</si>
  <si>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</si>
  <si>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</si>
  <si>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</si>
  <si>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</si>
  <si>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</si>
  <si>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</si>
  <si>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</si>
  <si>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</si>
  <si>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</si>
  <si>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</si>
  <si>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</si>
  <si>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</si>
  <si>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</si>
  <si>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</si>
  <si>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</si>
  <si>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</si>
  <si>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</si>
  <si>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</si>
  <si>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</si>
  <si>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</si>
  <si>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</si>
  <si>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</si>
  <si>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</si>
  <si>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</si>
  <si>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</si>
  <si>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</si>
  <si>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</si>
  <si>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</si>
  <si>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</si>
  <si>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</si>
  <si>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</si>
  <si>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</si>
  <si>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</si>
  <si>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</si>
  <si>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</si>
  <si>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</si>
  <si>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</si>
  <si>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</si>
  <si>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</si>
  <si>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</si>
  <si>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</si>
  <si>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</si>
  <si>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</si>
  <si>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</si>
  <si>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</si>
  <si>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</si>
  <si>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</si>
  <si>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</si>
  <si>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</si>
  <si>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</si>
  <si>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</si>
  <si>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</si>
  <si>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</si>
  <si>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</si>
  <si>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</si>
  <si>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</si>
  <si>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</si>
  <si>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</si>
  <si>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</si>
  <si>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</si>
  <si>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</si>
  <si>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</si>
  <si>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</si>
  <si>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</si>
  <si>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</si>
  <si>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</si>
  <si>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</si>
  <si>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</si>
  <si>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</si>
  <si>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</si>
  <si>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</si>
  <si>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</si>
  <si>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</si>
  <si>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</si>
  <si>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</si>
  <si>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</si>
  <si>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</si>
  <si>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</si>
  <si>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</si>
  <si>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</si>
  <si>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</si>
  <si>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</si>
  <si>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</si>
  <si>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</si>
  <si>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</si>
  <si>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</si>
  <si>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</si>
  <si>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</si>
  <si>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</si>
  <si>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</si>
  <si>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</si>
  <si>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</si>
  <si>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</si>
  <si>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</si>
  <si>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</si>
  <si>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</si>
  <si>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</si>
  <si>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</si>
  <si>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</si>
  <si>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</si>
  <si>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</si>
  <si>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</si>
  <si>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</si>
  <si>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</si>
  <si>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</si>
  <si>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</si>
  <si>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</si>
  <si>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</si>
  <si>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</si>
  <si>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</si>
  <si>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</si>
  <si>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</si>
  <si>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</si>
  <si>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</si>
  <si>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</si>
  <si>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</si>
  <si>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</si>
  <si>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</si>
  <si>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</si>
  <si>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</si>
  <si>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</si>
  <si>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</si>
  <si>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</si>
  <si>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</si>
  <si>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</si>
  <si>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</si>
  <si>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</si>
  <si>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</si>
  <si>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</si>
  <si>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</si>
  <si>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</si>
  <si>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</si>
  <si>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</si>
  <si>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</si>
  <si>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</si>
  <si>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</si>
  <si>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</si>
  <si>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</si>
  <si>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</si>
  <si>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</si>
  <si>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</si>
  <si>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</si>
  <si>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</si>
  <si>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</si>
  <si>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</si>
  <si>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</si>
  <si>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</si>
  <si>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</si>
  <si>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</si>
  <si>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</si>
  <si>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</si>
  <si>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</si>
  <si>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</si>
  <si>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</si>
  <si>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</si>
  <si>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</si>
  <si>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</si>
  <si>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</si>
  <si>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</si>
  <si>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</si>
  <si>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</si>
  <si>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</si>
  <si>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</si>
  <si>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</si>
  <si>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</si>
  <si>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</si>
  <si>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</si>
  <si>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</si>
  <si>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</si>
  <si>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</si>
  <si>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</si>
  <si>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</si>
  <si>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</si>
  <si>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</si>
  <si>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</si>
  <si>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</si>
  <si>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</si>
  <si>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</si>
  <si>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</si>
  <si>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</si>
  <si>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</si>
  <si>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</si>
  <si>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</si>
  <si>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</si>
  <si>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</si>
  <si>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</si>
  <si>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</si>
  <si>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</si>
  <si>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</si>
  <si>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</si>
  <si>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</si>
  <si>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</si>
  <si>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</si>
  <si>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</si>
  <si>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</si>
  <si>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</si>
  <si>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</si>
  <si>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</si>
  <si>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</si>
  <si>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</si>
  <si>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</si>
  <si>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</si>
  <si>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</si>
  <si>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</si>
  <si>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</si>
  <si>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</si>
  <si>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</si>
  <si>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</si>
  <si>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</si>
  <si>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</si>
  <si>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</si>
  <si>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</si>
  <si>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</si>
  <si>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</si>
  <si>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</si>
  <si>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</si>
  <si>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</si>
  <si>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</si>
  <si>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</si>
  <si>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</si>
  <si>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</si>
  <si>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</si>
  <si>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</si>
  <si>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</si>
  <si>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</si>
  <si>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</si>
  <si>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</si>
  <si>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</si>
  <si>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</si>
  <si>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</si>
  <si>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</si>
  <si>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</si>
  <si>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</si>
  <si>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</si>
  <si>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</si>
  <si>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</si>
  <si>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</si>
  <si>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</si>
  <si>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</si>
  <si>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</si>
  <si>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</si>
  <si>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</si>
  <si>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</si>
  <si>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</si>
  <si>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</si>
  <si>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</si>
  <si>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</si>
  <si>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</si>
  <si>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</si>
  <si>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</si>
  <si>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</si>
  <si>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</si>
  <si>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</si>
  <si>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</si>
  <si>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</si>
  <si>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</si>
  <si>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</si>
  <si>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</si>
  <si>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</si>
  <si>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</si>
  <si>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</si>
  <si>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</si>
  <si>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</si>
  <si>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</si>
  <si>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</si>
  <si>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</si>
  <si>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</si>
  <si>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</si>
  <si>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</si>
  <si>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</si>
  <si>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</si>
  <si>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</si>
  <si>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</si>
  <si>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</si>
  <si>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</si>
  <si>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</si>
  <si>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</si>
  <si>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</si>
  <si>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</si>
  <si>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</si>
  <si>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</si>
  <si>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</si>
  <si>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</si>
  <si>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</si>
  <si>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</si>
  <si>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</si>
  <si>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</si>
  <si>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</si>
  <si>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</si>
  <si>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</si>
  <si>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</si>
  <si>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</si>
  <si>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</si>
  <si>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</si>
  <si>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</si>
  <si>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</si>
  <si>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</si>
  <si>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</si>
  <si>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</si>
  <si>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</si>
  <si>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</si>
  <si>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</si>
  <si>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</si>
  <si>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</si>
  <si>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</si>
  <si>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</si>
  <si>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</si>
  <si>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</si>
  <si>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</si>
  <si>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</si>
  <si>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</si>
  <si>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</si>
  <si>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</si>
  <si>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</si>
  <si>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</si>
  <si>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</si>
  <si>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</si>
  <si>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</si>
  <si>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</si>
  <si>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</si>
  <si>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</si>
  <si>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</si>
  <si>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</si>
  <si>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</si>
  <si>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</si>
  <si>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</si>
  <si>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</si>
  <si>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</si>
  <si>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</si>
  <si>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</si>
  <si>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</si>
  <si>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</si>
  <si>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</si>
  <si>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</si>
  <si>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</si>
  <si>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</si>
  <si>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</si>
  <si>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</si>
  <si>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</si>
  <si>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</si>
  <si>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</si>
  <si>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</si>
  <si>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</si>
  <si>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</si>
  <si>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</si>
  <si>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</si>
  <si>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</si>
  <si>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</si>
  <si>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</si>
  <si>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</si>
  <si>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</si>
  <si>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</si>
  <si>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</si>
  <si>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</si>
  <si>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</si>
  <si>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</si>
  <si>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</si>
  <si>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</si>
  <si>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</si>
  <si>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</si>
  <si>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</si>
  <si>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</si>
  <si>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</si>
  <si>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</si>
  <si>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</si>
  <si>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</si>
  <si>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</si>
  <si>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</si>
  <si>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</si>
  <si>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</si>
  <si>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</si>
  <si>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</si>
  <si>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</si>
  <si>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</si>
  <si>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</si>
  <si>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</si>
  <si>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</si>
  <si>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</si>
  <si>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</si>
  <si>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</si>
  <si>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</si>
  <si>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</si>
  <si>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</si>
  <si>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</si>
  <si>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</si>
  <si>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</si>
  <si>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</si>
  <si>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</si>
  <si>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</si>
  <si>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</si>
  <si>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</si>
  <si>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</si>
  <si>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</si>
  <si>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</si>
  <si>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</si>
  <si>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</si>
  <si>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</si>
  <si>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</si>
  <si>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</si>
  <si>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</si>
  <si>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</si>
  <si>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</si>
  <si>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</si>
  <si>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</si>
  <si>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</si>
  <si>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</si>
  <si>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</si>
  <si>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</si>
  <si>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</si>
  <si>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</si>
  <si>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</si>
  <si>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</si>
  <si>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</si>
  <si>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</si>
  <si>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</si>
  <si>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</si>
  <si>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</si>
  <si>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</si>
  <si>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</si>
  <si>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</si>
  <si>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</si>
  <si>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</si>
  <si>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</si>
  <si>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</si>
  <si>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</si>
  <si>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</si>
  <si>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</si>
  <si>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</si>
  <si>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</si>
  <si>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</si>
  <si>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</si>
  <si>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</si>
  <si>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</si>
  <si>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</si>
  <si>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</si>
  <si>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</si>
  <si>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</si>
  <si>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</si>
  <si>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</si>
  <si>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</si>
  <si>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</si>
  <si>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</si>
  <si>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</si>
  <si>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</si>
  <si>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</si>
  <si>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</si>
  <si>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</si>
  <si>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</si>
  <si>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</si>
  <si>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</si>
  <si>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</si>
  <si>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</si>
  <si>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</si>
  <si>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</si>
  <si>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</si>
  <si>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</si>
  <si>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</si>
  <si>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</si>
  <si>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</si>
  <si>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</si>
  <si>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</si>
  <si>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</si>
  <si>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</si>
  <si>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</si>
  <si>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</si>
  <si>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</si>
  <si>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</si>
  <si>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</si>
  <si>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</si>
  <si>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</si>
  <si>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</si>
  <si>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</si>
  <si>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</si>
  <si>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</si>
  <si>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</si>
  <si>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</si>
  <si>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</si>
  <si>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</si>
  <si>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</si>
  <si>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</si>
  <si>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</si>
  <si>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</si>
  <si>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</si>
  <si>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</si>
  <si>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</si>
  <si>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</si>
  <si>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</si>
  <si>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</si>
  <si>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</si>
  <si>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</si>
  <si>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</si>
  <si>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</si>
  <si>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</si>
  <si>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</si>
  <si>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</si>
  <si>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</si>
  <si>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</si>
  <si>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</si>
  <si>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</si>
  <si>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</si>
  <si>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</si>
  <si>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</si>
  <si>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</si>
  <si>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</si>
  <si>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</si>
  <si>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</si>
  <si>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</si>
  <si>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</si>
  <si>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</si>
  <si>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</si>
  <si>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</si>
  <si>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</si>
  <si>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</si>
  <si>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</si>
  <si>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</si>
  <si>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</si>
  <si>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</si>
  <si>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</si>
  <si>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</si>
  <si>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</si>
  <si>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</si>
  <si>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</si>
  <si>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</si>
  <si>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</si>
  <si>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</si>
  <si>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</si>
  <si>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</si>
  <si>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</si>
  <si>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</si>
  <si>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</si>
  <si>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</si>
  <si>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</si>
  <si>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</si>
  <si>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</si>
  <si>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</si>
  <si>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</si>
  <si>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</si>
  <si>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</si>
  <si>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</si>
  <si>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</si>
  <si>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</si>
  <si>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</si>
  <si>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</si>
  <si>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</si>
  <si>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</si>
  <si>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</si>
  <si>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</si>
  <si>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</si>
  <si>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</si>
  <si>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</si>
  <si>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</si>
  <si>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</si>
  <si>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</si>
  <si>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</si>
  <si>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</si>
  <si>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</si>
  <si>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</si>
  <si>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</si>
  <si>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</si>
  <si>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</si>
  <si>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</si>
  <si>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</si>
  <si>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</si>
  <si>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</si>
  <si>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</si>
  <si>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</si>
  <si>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</si>
  <si>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</si>
  <si>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</si>
  <si>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</si>
  <si>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</si>
  <si>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</si>
  <si>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</si>
  <si>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</si>
  <si>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</si>
  <si>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</si>
  <si>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</si>
  <si>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</si>
  <si>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</si>
  <si>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</si>
  <si>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</si>
  <si>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</si>
  <si>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</si>
  <si>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</si>
  <si>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</si>
  <si>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</si>
  <si>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</si>
  <si>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</si>
  <si>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</si>
  <si>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</si>
  <si>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</si>
  <si>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</si>
  <si>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</si>
  <si>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</si>
  <si>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</si>
  <si>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</si>
  <si>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</si>
  <si>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</si>
  <si>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</si>
  <si>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</si>
  <si>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</si>
  <si>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</si>
  <si>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</si>
  <si>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</si>
  <si>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</si>
  <si>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</si>
  <si>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</si>
  <si>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</si>
  <si>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</si>
  <si>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</si>
  <si>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</si>
  <si>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</si>
  <si>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</si>
  <si>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</si>
  <si>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</si>
  <si>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</si>
  <si>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</si>
  <si>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</si>
  <si>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</si>
  <si>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</si>
  <si>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</si>
  <si>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</si>
  <si>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</si>
  <si>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</si>
  <si>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</si>
  <si>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</si>
  <si>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</si>
  <si>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</si>
  <si>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</si>
  <si>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</si>
  <si>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</si>
  <si>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</si>
  <si>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</si>
  <si>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</si>
  <si>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</si>
  <si>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</si>
  <si>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</si>
  <si>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</si>
  <si>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</si>
  <si>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</si>
  <si>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</si>
  <si>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</si>
  <si>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</si>
  <si>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</si>
  <si>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</si>
  <si>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</si>
  <si>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</si>
  <si>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</si>
  <si>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</si>
  <si>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</si>
  <si>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</si>
  <si>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</si>
  <si>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</si>
  <si>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</si>
  <si>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</si>
  <si>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</si>
  <si>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</si>
  <si>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</si>
  <si>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</si>
  <si>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</si>
  <si>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</si>
  <si>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</si>
  <si>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</si>
  <si>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</si>
  <si>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</si>
  <si>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</si>
  <si>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</si>
  <si>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</si>
  <si>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</si>
  <si>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</si>
  <si>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</si>
  <si>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</si>
  <si>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</si>
  <si>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</si>
  <si>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</si>
  <si>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</si>
  <si>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</si>
  <si>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</si>
  <si>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</si>
  <si>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</si>
  <si>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</si>
  <si>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</si>
  <si>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</si>
  <si>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</si>
  <si>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</si>
  <si>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</si>
  <si>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</si>
  <si>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</si>
  <si>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</si>
  <si>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</si>
  <si>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</si>
  <si>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</si>
  <si>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</si>
  <si>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</si>
  <si>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</si>
  <si>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</si>
  <si>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</si>
  <si>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</si>
  <si>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</si>
  <si>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</si>
  <si>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</si>
  <si>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</si>
  <si>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</si>
  <si>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</si>
  <si>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</si>
  <si>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</si>
  <si>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</si>
  <si>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</si>
  <si>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</si>
  <si>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</si>
  <si>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</si>
  <si>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</si>
  <si>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</si>
  <si>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</si>
  <si>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</si>
  <si>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</si>
  <si>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</si>
  <si>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</si>
  <si>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</si>
  <si>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</si>
  <si>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</si>
  <si>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</si>
  <si>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</si>
  <si>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</si>
  <si>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</si>
  <si>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</si>
  <si>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</si>
  <si>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</si>
  <si>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</si>
  <si>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</si>
  <si>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</si>
  <si>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</si>
  <si>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</si>
  <si>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</si>
  <si>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</si>
  <si>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</si>
  <si>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</si>
  <si>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</si>
  <si>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</si>
  <si>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</si>
  <si>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</si>
  <si>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</si>
  <si>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</si>
  <si>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</si>
  <si>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</si>
  <si>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</si>
  <si>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</si>
  <si>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</si>
  <si>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</si>
  <si>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</si>
  <si>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</si>
  <si>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</si>
  <si>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</si>
  <si>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</si>
  <si>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</si>
  <si>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</si>
  <si>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</si>
  <si>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</si>
  <si>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</si>
  <si>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</si>
  <si>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</si>
  <si>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</si>
  <si>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</si>
  <si>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</si>
  <si>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</si>
  <si>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</si>
  <si>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</si>
  <si>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</si>
  <si>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</si>
  <si>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</si>
  <si>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</si>
  <si>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</si>
  <si>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</si>
  <si>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</si>
  <si>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</si>
  <si>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</si>
  <si>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</si>
  <si>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</si>
  <si>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</si>
  <si>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</si>
  <si>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</si>
  <si>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</si>
  <si>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</si>
  <si>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</si>
  <si>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</si>
  <si>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</si>
  <si>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</si>
  <si>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</si>
  <si>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</si>
  <si>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</si>
  <si>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</si>
  <si>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</si>
  <si>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</si>
  <si>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</si>
  <si>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</si>
  <si>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</si>
  <si>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</si>
  <si>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</si>
  <si>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</si>
  <si>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</si>
  <si>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</si>
  <si>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</si>
  <si>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</si>
  <si>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</si>
  <si>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</si>
  <si>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</si>
  <si>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</si>
  <si>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</si>
  <si>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</si>
  <si>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</si>
  <si>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</si>
  <si>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</si>
  <si>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</si>
  <si>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</si>
  <si>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</si>
  <si>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</si>
  <si>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</si>
  <si>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</si>
  <si>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</si>
  <si>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</si>
  <si>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</si>
  <si>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</si>
  <si>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</si>
  <si>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</si>
  <si>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</si>
  <si>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</si>
  <si>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</si>
  <si>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</si>
  <si>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</si>
  <si>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</si>
  <si>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</si>
  <si>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</si>
  <si>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</si>
  <si>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</si>
  <si>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</si>
  <si>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</si>
  <si>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</si>
  <si>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</si>
  <si>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</si>
  <si>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</si>
  <si>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</si>
  <si>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</si>
  <si>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</si>
  <si>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</si>
  <si>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</si>
  <si>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</si>
  <si>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</si>
  <si>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</si>
  <si>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</si>
  <si>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</si>
  <si>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</si>
  <si>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</si>
  <si>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</si>
  <si>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</si>
  <si>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</si>
  <si>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</si>
  <si>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</si>
  <si>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</si>
  <si>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</si>
  <si>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</si>
  <si>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</si>
  <si>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</si>
  <si>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</si>
  <si>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</si>
  <si>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</si>
  <si>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</si>
  <si>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</si>
  <si>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</si>
  <si>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</si>
  <si>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</si>
  <si>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</si>
  <si>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</si>
  <si>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</si>
  <si>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</si>
  <si>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</si>
  <si>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</si>
  <si>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</si>
  <si>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</si>
  <si>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</si>
  <si>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</si>
  <si>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</si>
  <si>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</si>
  <si>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</si>
  <si>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</si>
  <si>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</si>
  <si>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</si>
  <si>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</si>
  <si>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</si>
  <si>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</si>
  <si>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</si>
  <si>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</si>
  <si>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</si>
  <si>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</si>
  <si>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</si>
  <si>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</si>
  <si>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</si>
  <si>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</si>
  <si>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</si>
  <si>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</si>
  <si>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</si>
  <si>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</si>
  <si>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</si>
  <si>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</si>
  <si>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</si>
  <si>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</si>
  <si>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</si>
  <si>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</si>
  <si>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</si>
  <si>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</si>
  <si>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</si>
  <si>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</si>
  <si>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</si>
  <si>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</si>
  <si>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</si>
  <si>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</si>
  <si>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</si>
  <si>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</si>
  <si>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</si>
  <si>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</si>
  <si>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</si>
  <si>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</si>
  <si>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</si>
  <si>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</si>
  <si>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</si>
  <si>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</si>
  <si>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</si>
  <si>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</si>
  <si>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</si>
  <si>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</si>
  <si>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</si>
  <si>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</si>
  <si>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</si>
  <si>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</si>
  <si>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</si>
  <si>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</si>
  <si>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</si>
  <si>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</si>
  <si>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</si>
  <si>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</si>
  <si>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</si>
  <si>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</si>
  <si>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</si>
  <si>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</si>
  <si>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</si>
  <si>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</si>
  <si>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</si>
  <si>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</si>
  <si>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</si>
  <si>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</si>
  <si>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</si>
  <si>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</si>
  <si>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</si>
  <si>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</si>
  <si>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</si>
  <si>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</si>
  <si>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</si>
  <si>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</si>
  <si>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</si>
  <si>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</si>
  <si>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</si>
  <si>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</si>
  <si>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</si>
  <si>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</si>
  <si>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</si>
  <si>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</si>
  <si>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</si>
  <si>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</si>
  <si>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</si>
  <si>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</si>
  <si>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</si>
  <si>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</si>
  <si>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</si>
  <si>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</si>
  <si>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</si>
  <si>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</si>
  <si>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</si>
  <si>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</si>
  <si>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</si>
  <si>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</si>
  <si>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</si>
  <si>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</si>
  <si>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</si>
  <si>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</si>
  <si>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</si>
  <si>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</si>
  <si>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</si>
  <si>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</si>
  <si>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</si>
  <si>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</si>
  <si>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</si>
  <si>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</si>
  <si>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</si>
  <si>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</si>
  <si>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</si>
  <si>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</si>
  <si>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</si>
  <si>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</si>
  <si>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</si>
  <si>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</si>
  <si>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</si>
  <si>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</si>
  <si>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</si>
  <si>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</si>
  <si>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</si>
  <si>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</si>
  <si>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</si>
  <si>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</si>
  <si>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</si>
  <si>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</si>
  <si>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</si>
  <si>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</si>
  <si>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</si>
  <si>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</si>
  <si>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</si>
  <si>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</si>
  <si>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</si>
  <si>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</si>
  <si>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</si>
  <si>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</si>
  <si>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</si>
  <si>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</si>
  <si>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</si>
  <si>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</si>
  <si>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</si>
  <si>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</si>
  <si>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</si>
  <si>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</si>
  <si>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</si>
  <si>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</si>
  <si>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</si>
  <si>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</si>
  <si>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</si>
  <si>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Years</t>
  </si>
  <si>
    <t>Parent Category</t>
  </si>
  <si>
    <t xml:space="preserve">Months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</si>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</sst>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pivotButton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numFmt numFmtId="0" formatCode="General"/>
    </dxf>
    <dxf>
      <numFmt numFmtId="30" formatCode="@"/>
    </dxf>
    <dxf>
      <numFmt numFmtId="0" formatCode="General"/>
    </dxf>
    <dxf>
      <numFmt numFmtId="19" formatCode="m/d/yyyy"/>
    </dxf>
    <dxf>
      <numFmt numFmtId="19" formatCode="m/d/yyyy"/>
    </dxf>
    <dxf>
      <numFmt numFmtId="30" formatCode="@"/>
    </dxf>
    <dxf>
      <numFmt numFmtId="2" formatCode="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numFmt numFmtId="0" formatCode="General"/>
    </dxf>
    <dxf>
      <numFmt numFmtId="0" formatCode="General"/>
    </dxf>
    <dxf>
      <font>
        <color theme="4" tint="0.7999816888943144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Chart 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49EE-BBCC-BEA26DB9D0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C-49EE-BBCC-BEA26DB9D0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C-49EE-BBCC-BEA26DB9D0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C-49EE-BBCC-BEA26DB9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99128"/>
        <c:axId val="516623280"/>
      </c:barChart>
      <c:catAx>
        <c:axId val="6126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23280"/>
        <c:crosses val="autoZero"/>
        <c:auto val="1"/>
        <c:lblAlgn val="ctr"/>
        <c:lblOffset val="100"/>
        <c:noMultiLvlLbl val="0"/>
      </c:catAx>
      <c:valAx>
        <c:axId val="5166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5-4486-A5BB-1F21FD7A7C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5-4486-A5BB-1F21FD7A7C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5-4486-A5BB-1F21FD7A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272304"/>
        <c:axId val="522273616"/>
      </c:barChart>
      <c:catAx>
        <c:axId val="522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3616"/>
        <c:crosses val="autoZero"/>
        <c:auto val="1"/>
        <c:lblAlgn val="ctr"/>
        <c:lblOffset val="100"/>
        <c:noMultiLvlLbl val="0"/>
      </c:catAx>
      <c:valAx>
        <c:axId val="5222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6-4A54-B818-40423CF8753C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6-4A54-B818-40423CF8753C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6-4A54-B818-40423CF8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217392"/>
        <c:axId val="610214768"/>
      </c:lineChart>
      <c:catAx>
        <c:axId val="6102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4768"/>
        <c:crosses val="autoZero"/>
        <c:auto val="1"/>
        <c:lblAlgn val="ctr"/>
        <c:lblOffset val="100"/>
        <c:noMultiLvlLbl val="0"/>
      </c:catAx>
      <c:valAx>
        <c:axId val="6102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6-43F4-A59E-BF8E788DF98B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6-43F4-A59E-BF8E788DF98B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6-43F4-A59E-BF8E788DF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061535"/>
        <c:axId val="2081790719"/>
      </c:lineChart>
      <c:catAx>
        <c:axId val="2960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90719"/>
        <c:crosses val="autoZero"/>
        <c:auto val="1"/>
        <c:lblAlgn val="ctr"/>
        <c:lblOffset val="100"/>
        <c:noMultiLvlLbl val="0"/>
      </c:catAx>
      <c:valAx>
        <c:axId val="20817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6D-4543-A2ED-849C00FDF6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6D-4543-A2ED-849C00FDF6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6D-4543-A2ED-849C00FD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3535"/>
        <c:axId val="20817840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6D-4543-A2ED-849C00FDF6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6D-4543-A2ED-849C00FDF6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6D-4543-A2ED-849C00FDF6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6D-4543-A2ED-849C00FDF6D4}"/>
                  </c:ext>
                </c:extLst>
              </c15:ser>
            </c15:filteredLineSeries>
          </c:ext>
        </c:extLst>
      </c:lineChart>
      <c:catAx>
        <c:axId val="6510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84063"/>
        <c:crosses val="autoZero"/>
        <c:auto val="1"/>
        <c:lblAlgn val="ctr"/>
        <c:lblOffset val="100"/>
        <c:noMultiLvlLbl val="0"/>
      </c:catAx>
      <c:valAx>
        <c:axId val="208178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95250</xdr:rowOff>
    </xdr:from>
    <xdr:to>
      <xdr:col>14</xdr:col>
      <xdr:colOff>99060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6B277-8081-4D97-938A-CD5D7ED1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95250</xdr:rowOff>
    </xdr:from>
    <xdr:to>
      <xdr:col>14</xdr:col>
      <xdr:colOff>480060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C50C9-1B9E-4422-8630-C7BDCFAB6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538161</xdr:colOff>
      <xdr:row>1</xdr:row>
      <xdr:rowOff>150813</xdr:rowOff>
    </xdr:from>
    <xdr:to>
      <xdr:col>13</xdr:col>
      <xdr:colOff>71438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4F95A-B634-41BB-A718-BFB3E3D3E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671511</xdr:colOff>
      <xdr:row>11</xdr:row>
      <xdr:rowOff>166686</xdr:rowOff>
    </xdr:from>
    <xdr:to>
      <xdr:col>15</xdr:col>
      <xdr:colOff>485775</xdr:colOff>
      <xdr:row>27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01180-4EA0-407F-955C-7E79D7C9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16</xdr:row>
      <xdr:rowOff>0</xdr:rowOff>
    </xdr:from>
    <xdr:to>
      <xdr:col>8</xdr:col>
      <xdr:colOff>304800</xdr:colOff>
      <xdr:row>17</xdr:row>
      <xdr:rowOff>114300</xdr:rowOff>
    </xdr:to>
    <xdr:sp macro="" textlink="">
      <xdr:nvSpPr>
        <xdr:cNvPr id="8194" name="AutoShape 2" descr="Goal column with twelve rows of ranges">
          <a:extLst>
            <a:ext uri="{FF2B5EF4-FFF2-40B4-BE49-F238E27FC236}">
              <a16:creationId xmlns:a16="http://schemas.microsoft.com/office/drawing/2014/main" id="{012B7C33-576A-4D89-8855-8EABFD4DE69E}"/>
            </a:ext>
          </a:extLst>
        </xdr:cNvPr>
        <xdr:cNvSpPr>
          <a:spLocks noChangeAspect="1" noChangeArrowheads="1"/>
        </xdr:cNvSpPr>
      </xdr:nvSpPr>
      <xdr:spPr bwMode="auto">
        <a:xfrm>
          <a:off x="1082040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1285873</xdr:colOff>
      <xdr:row>13</xdr:row>
      <xdr:rowOff>176211</xdr:rowOff>
    </xdr:from>
    <xdr:to>
      <xdr:col>7</xdr:col>
      <xdr:colOff>933450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61FC3-B24F-49B1-B74A-3A5030EFA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7540034722" createdVersion="6" refreshedVersion="6" minRefreshableVersion="3" recordCount="4114" xr:uid="{63EE51D0-19B0-42F6-9F63-E6E95F35FD4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87058564818" createdVersion="6" refreshedVersion="6" minRefreshableVersion="3" recordCount="4115" xr:uid="{08F0275D-D19F-4795-954F-617D4EDB4E36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90332060185" createdVersion="6" refreshedVersion="6" minRefreshableVersion="3" recordCount="4114" xr:uid="{8A705DE6-475B-452D-8AA9-9B9DEDE94CB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bahloul" refreshedDate="44255.471200925924" createdVersion="6" refreshedVersion="6" minRefreshableVersion="3" recordCount="4115" xr:uid="{5C346507-41F7-4108-BA56-A6BDC822BD1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x v="0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x v="0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x v="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x v="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x v="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x v="0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x v="0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x v="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x v="0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x v="0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x v="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x v="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x v="0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x v="0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x v="0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x v="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x v="0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x v="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x v="0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x v="0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x v="0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x v="0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x v="0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x v="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x v="0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x v="0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x v="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x v="0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x v="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x v="0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x v="0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x v="0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x v="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x v="0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x v="0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x v="0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x v="0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x v="0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x v="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x v="0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x v="0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x v="0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x v="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x v="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x v="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x v="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x v="1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x v="1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x v="1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x v="1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x v="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x v="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x v="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x v="1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x v="1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x v="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x v="1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x v="1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x v="1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x v="1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x v="1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x v="1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x v="1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x v="1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x v="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x v="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x v="1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x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x v="1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x v="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x v="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x v="1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x v="1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x v="1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x v="1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x v="1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x v="1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x v="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x v="1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x v="1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x v="1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x v="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x v="1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x v="1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x v="1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x v="1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x v="1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x v="1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x v="2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x v="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x v="2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x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x v="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x v="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x v="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x v="2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x v="2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x v="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x v="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x v="2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x v="2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x v="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x v="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x v="2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x v="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x v="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x v="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x v="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x v="3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x v="3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x v="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x v="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x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x v="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x v="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x v="3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x v="3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x v="3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x v="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x v="3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x v="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x v="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x v="3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x v="3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x v="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x v="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x v="3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x v="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x v="3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x v="3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x v="3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x v="3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x v="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x v="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x v="3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x v="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x v="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x v="3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x v="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x v="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x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x v="3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x v="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x v="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x v="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x v="4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x v="4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x v="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x v="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x v="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x v="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x v="4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x v="4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x v="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x v="4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x v="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x v="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x v="4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x v="4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x v="4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x v="4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x v="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x v="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x v="4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x v="4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x v="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x v="4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x v="4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x v="4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x v="4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x v="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x v="4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x v="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x v="4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x v="4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x v="4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x v="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x v="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x v="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x v="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x v="4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x v="4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x v="4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x v="4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x v="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x v="4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x v="4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x v="4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x v="4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x v="4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x v="4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x v="4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x v="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x v="4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x v="4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x v="4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x v="4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x v="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x v="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x v="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x v="4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x v="4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x v="4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x v="4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x v="4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x v="4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x v="4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x v="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x v="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x v="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x v="4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x v="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x v="4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x v="4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x v="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x v="4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x v="4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x v="4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x v="4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x v="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x v="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x v="4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x v="4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x v="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x v="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x v="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x v="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x v="4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x v="4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x v="4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x v="4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x v="4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x v="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x v="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x v="4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x v="4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x v="4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x v="4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x v="4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x v="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x v="4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x v="4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x v="4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x v="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x v="4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x v="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x v="4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x v="4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x v="4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x v="4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x v="4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x v="4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x v="4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x v="4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x v="4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x v="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x v="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x v="4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x v="4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x v="4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x v="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x v="4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x v="4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x v="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x v="4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x v="4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x v="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x v="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x v="4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x v="4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x v="4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x v="4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x v="4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x v="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x v="4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x v="4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x v="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x v="4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x v="4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x v="4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x v="4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x v="4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x v="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x v="4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x v="4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x v="4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x v="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x v="4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x v="4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x v="4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x v="4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x v="4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x v="4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x v="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x v="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x v="4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x v="4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x v="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x v="4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x v="4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x v="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x v="4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x v="4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x v="4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x v="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x v="5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x v="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x v="5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x v="5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x v="5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x v="5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x v="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x v="5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x v="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x v="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x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x v="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x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x v="5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x v="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x v="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x v="5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x v="5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x v="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x v="5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x v="5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x v="5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x v="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x v="5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x v="5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x v="5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x v="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x v="5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x v="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x v="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x v="5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x v="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x v="5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x v="5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x v="5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x v="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x v="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x v="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x v="5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x v="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x v="5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x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x v="5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x v="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x v="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x v="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x v="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x v="5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x v="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x v="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x v="5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x v="5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x v="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x v="5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x v="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x v="5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x v="5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x v="5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x v="6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x v="6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x v="6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x v="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x v="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x v="6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x v="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x v="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x v="6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x v="6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x v="6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x v="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x v="6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x v="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x v="6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x v="6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x v="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x v="7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x v="7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x v="7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x v="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x v="7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x v="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x v="7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x v="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x v="7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x v="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x v="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x v="7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x v="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x v="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x v="7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x v="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x v="7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x v="7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x v="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x v="7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x v="7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x v="7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x v="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x v="7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x v="7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x v="7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x v="7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x v="7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x v="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x v="7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x v="7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x v="7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x v="7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x v="7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x v="7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x v="7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x v="7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x v="7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x v="7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x v="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x v="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x v="7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x v="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x v="7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x v="7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s v="web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x v="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x v="8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x v="8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x v="8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x v="8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x v="8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x v="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x v="8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x v="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x v="8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x v="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x v="8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x v="8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x v="8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x v="8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x v="8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x v="8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x v="8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x v="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x v="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x v="8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x v="8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x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x v="8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x v="8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x v="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x v="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x v="8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x v="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x v="8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x v="8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x v="8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x v="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x v="8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x v="8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x v="8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x v="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x v="8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x v="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x v="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x v="8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x v="8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x v="8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x v="8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x v="8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x v="8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x v="8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x v="8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x v="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x v="8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x v="8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x v="8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x v="8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x v="8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x v="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x v="8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x v="8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x v="8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x v="8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x v="8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x v="8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x v="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x v="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x v="8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x v="8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x v="8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x v="8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x v="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x v="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x v="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x v="9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x v="9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x v="9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x v="9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x v="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x v="9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x v="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x v="9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x v="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x v="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x v="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x v="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x v="9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x v="9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x v="9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x v="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x v="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x v="9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x v="9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x v="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x v="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x v="9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x v="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x v="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x v="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x v="9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x v="9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x v="9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x v="9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x v="10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x v="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x v="1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x v="10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x v="1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x v="1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x v="1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x v="1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x v="10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x v="1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x v="1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x v="1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x v="1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x v="11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x v="1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x v="1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x v="1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x v="11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x v="1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x v="1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x v="11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x v="11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x v="1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x v="1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x v="1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x v="1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x v="1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x v="11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x v="11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x v="11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x v="1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x v="1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x v="1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x v="11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x v="11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x v="11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x v="11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x v="11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x v="1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x v="1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x v="11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x v="1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x v="1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x v="1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x v="11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x v="11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x v="1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x v="1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x v="11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x v="11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x v="11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x v="11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x v="11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x v="11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x v="1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x v="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x v="11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x v="1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x v="1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x v="1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x v="1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x v="12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x v="12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x v="1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x v="1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x v="12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x v="12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x v="1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x v="12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x v="1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x v="13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x v="1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x v="1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x v="13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x v="13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x v="13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x v="1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x v="13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x v="1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x v="13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x v="13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x v="13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x v="1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x v="13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x v="13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x v="1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x v="13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x v="14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x v="1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x v="14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x v="1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x v="1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x v="14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x v="14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x v="14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x v="1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x v="14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x v="1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x v="1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x v="1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x v="1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x v="1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x v="1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x v="1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x v="1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x v="13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x v="13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x v="1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x v="1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x v="13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x v="1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x v="13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x v="1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x v="13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x v="1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x v="13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x v="1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x v="1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x v="1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x v="13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x v="1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x v="13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x v="8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x v="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x v="8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x v="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x v="8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x v="8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x v="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x v="8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x v="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x v="8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x v="8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x v="8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x v="8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x v="8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x v="8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x v="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x v="8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x v="8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x v="8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x v="8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x v="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x v="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x v="8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x v="8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x v="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x v="8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x v="8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x v="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x v="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x v="8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x v="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x v="8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x v="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x v="8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x v="8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x v="8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x v="8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x v="8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x v="8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x v="8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x v="8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x v="8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x v="8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x v="8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x v="8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x v="8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x v="8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x v="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x v="8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x v="8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x v="8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x v="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x v="8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x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x v="8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x v="8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x v="8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x v="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x v="8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x v="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x v="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x v="8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x v="8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x v="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x v="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x v="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x v="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x v="8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x v="8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x v="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x v="8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x v="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x v="1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x v="15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x v="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x v="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x v="15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x v="15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x v="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x v="15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x v="15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x v="15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x v="15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x v="1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x v="15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x v="1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x v="15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x v="15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x v="1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x v="15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x v="16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x v="16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x v="16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x v="16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x v="1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x v="16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x v="16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x v="1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x v="1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x v="1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x v="17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x v="1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x v="1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x v="17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x v="17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x v="17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x v="17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x v="1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x v="17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x v="1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x v="1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x v="17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x v="17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x v="17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x v="17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x v="17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x v="17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x v="17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x v="17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x v="1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x v="17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x v="17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x v="17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x v="1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x v="17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x v="17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x v="17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x v="17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x v="1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x v="1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x v="17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x v="17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x v="17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x v="1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x v="17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x v="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x v="17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x v="1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x v="17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x v="17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x v="1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x v="18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x v="18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x v="18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x v="18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x v="18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x v="18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x v="1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x v="18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x v="1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x v="18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x v="18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x v="18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x v="18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x v="19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x v="1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x v="19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x v="19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x v="1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x v="19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x v="19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x v="19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x v="19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x v="19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x v="19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x v="1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x v="19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x v="19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x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x v="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x v="19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x v="19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x v="19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x v="19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x v="19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x v="1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x v="1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x v="19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x v="19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x v="20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x v="2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x v="2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x v="20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x v="20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x v="20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x v="2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x v="20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x v="2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x v="2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x v="2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x v="2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x v="20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x v="20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x v="20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x v="20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x v="2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x v="20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x v="20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x v="20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x v="2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x v="2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x v="20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x v="20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x v="20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x v="20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x v="2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x v="20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x v="20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x v="20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x v="20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x v="20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x v="20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x v="21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x v="21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x v="21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x v="21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x v="2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x v="2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x v="2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x v="21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x v="21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x v="2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x v="2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x v="2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x v="11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x v="11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x v="11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x v="11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x v="1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x v="1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x v="11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x v="11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x v="11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x v="1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x v="1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x v="1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x v="11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x v="11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x v="11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x v="1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x v="11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x v="11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x v="11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x v="1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x v="1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x v="11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x v="1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x v="11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x v="11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x v="11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x v="11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x v="1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x v="11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x v="1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x v="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x v="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x v="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x v="1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x v="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x v="6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x v="6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x v="6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x v="6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x v="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x v="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x v="6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x v="6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x v="6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x v="6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x v="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x v="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x v="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x v="8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x v="8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x v="8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x v="8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x v="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x v="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x v="8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x v="8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x v="8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x v="8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x v="8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x v="8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x v="8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x v="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x v="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x v="8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x v="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x v="8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x v="8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x v="8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x v="8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x v="8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x v="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x v="8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x v="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x v="8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x v="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x v="8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x v="8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x v="8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x v="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x v="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x v="9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x v="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x v="9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x v="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x v="9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x v="9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x v="9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x v="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x v="9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x v="9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x v="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x v="9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x v="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x v="9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x v="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x v="9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x v="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x v="11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x v="11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x v="1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x v="1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x v="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x v="11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x v="1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x v="11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x v="11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x v="11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x v="1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x v="11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x v="11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x v="11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x v="1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x v="1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x v="1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x v="11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x v="11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x v="11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x v="11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x v="11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x v="11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x v="11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x v="1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x v="11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x v="1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x v="11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x v="1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x v="11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x v="1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x v="1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x v="11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x v="11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x v="11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x v="1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x v="11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x v="22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x v="22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x v="22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x v="22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x v="2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x v="22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x v="2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x v="2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x v="2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x v="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x v="2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x v="22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x v="2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x v="22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x v="22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x v="22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x v="2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x v="2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x v="22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x v="2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x v="2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x v="2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x v="22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x v="22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x v="2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x v="2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x v="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x v="22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x v="22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x v="2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x v="23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x v="23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x v="23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x v="2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x v="23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x v="23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x v="23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x v="23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x v="23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x v="2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x v="23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x v="23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x v="23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x v="23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x v="23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x v="2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x v="23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x v="2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x v="23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x v="10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x v="1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x v="10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x v="1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x v="1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x v="1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x v="10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x v="1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x v="1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x v="10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x v="1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x v="1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x v="20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x v="20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x v="20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x v="2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x v="2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x v="20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x v="20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x v="2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x v="2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x v="20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x v="2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x v="20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x v="20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x v="20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x v="20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x v="2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x v="20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x v="20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x v="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x v="20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x v="20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x v="20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x v="20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x v="20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x v="20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x v="20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x v="2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x v="2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x v="20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x v="2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x v="2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x v="24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x v="2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x v="24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x v="24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x v="24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x v="24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x v="24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x v="2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x v="25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x v="2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x v="25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x v="2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x v="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x v="25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x v="25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x v="25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x v="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x v="25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x v="2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x v="25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x v="2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x v="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x v="2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x v="26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x v="26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x v="26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x v="26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x v="26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x v="26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x v="26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x v="2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x v="26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x v="26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x v="11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x v="11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x v="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x v="1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x v="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x v="1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x v="11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x v="11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x v="11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x v="11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x v="11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x v="1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x v="11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x v="11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x v="11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x v="11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x v="1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x v="11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x v="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x v="1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x v="1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x v="1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x v="11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x v="1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x v="1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x v="1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x v="1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x v="11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x v="11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x v="11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x v="11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x v="27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x v="2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x v="27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x v="27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x v="27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x v="27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x v="27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x v="2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x v="2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x v="27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x v="2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x v="27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x v="27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x v="2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x v="27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x v="2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x v="27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x v="27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x v="27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x v="2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x v="27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x v="27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x v="27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x v="27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x v="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x v="27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x v="2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x v="27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x v="27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x v="27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x v="2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x v="27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x v="27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x v="27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x v="2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x v="27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x v="2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x v="2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x v="28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x v="28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x v="28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x v="2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x v="28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x v="28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x v="28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x v="28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x v="2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x v="28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x v="28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x v="28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x v="2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x v="28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x v="28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x v="28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x v="28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x v="28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x v="2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x v="2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x v="2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x v="28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x v="2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x v="28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x v="2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x v="28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x v="28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x v="2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x v="28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x v="28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x v="28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x v="2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x v="2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x v="2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x v="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x v="28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x v="28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x v="28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x v="20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x v="20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x v="2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x v="20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x v="20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x v="2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x v="20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x v="20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x v="20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x v="2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x v="20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x v="20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x v="20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x v="20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x v="20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x v="2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x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x v="20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x v="20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x v="20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x v="20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x v="2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x v="2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x v="20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x v="20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x v="20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x v="20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x v="20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x v="20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x v="2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x v="2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x v="20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x v="20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x v="20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x v="2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x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x v="20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x v="20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x v="2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x v="2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x v="20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x v="2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x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x v="20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x v="2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x v="20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x v="20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x v="20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x v="20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x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x v="20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x v="20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x v="20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x v="20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x v="20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x v="20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x v="20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x v="20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x v="20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x v="2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x v="20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x v="20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x v="20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x v="2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x v="20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x v="11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x v="11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x v="1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x v="11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x v="1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x v="1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x v="11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x v="11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x v="1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x v="11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x v="1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x v="1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x v="1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x v="1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x v="11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x v="11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x v="1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x v="11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x v="1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x v="11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x v="1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x v="11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x v="1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x v="11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x v="1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x v="1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x v="11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x v="11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x v="1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x v="11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x v="1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x v="11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x v="1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x v="18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x v="1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x v="18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x v="18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x v="18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x v="18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x v="1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x v="18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x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x v="1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x v="18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x v="1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x v="1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x v="14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x v="14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x v="14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x v="14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x v="1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x v="14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x v="14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x v="14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x v="14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x v="14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x v="14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x v="1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x v="1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x v="1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x v="14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x v="14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x v="14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x v="1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x v="29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x v="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x v="29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x v="29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x v="29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x v="29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x v="29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x v="29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x v="29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x v="2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x v="2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x v="29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x v="29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x v="29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x v="29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x v="2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x v="1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x v="14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x v="14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x v="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x v="14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x v="14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x v="1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x v="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x v="14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x v="1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x v="1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x v="1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x v="1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x v="14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x v="1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x v="1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x v="14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x v="14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x v="30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x v="30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x v="30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x v="30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x v="3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x v="30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x v="3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x v="30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x v="30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x v="30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x v="30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x v="30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x v="30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x v="30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x v="30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x v="30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x v="30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x v="30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x v="30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x v="30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x v="3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x v="3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x v="30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x v="3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x v="30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x v="30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x v="30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x v="30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x v="30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x v="30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x v="30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x v="30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x v="30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x v="30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x v="30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x v="3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x v="31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x v="3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x v="3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x v="31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x v="31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x v="3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x v="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x v="3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x v="31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x v="3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x v="31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x v="30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x v="30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x v="30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x v="30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x v="30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x v="3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x v="30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x v="30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x v="3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x v="3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x v="30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x v="30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x v="30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x v="30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x v="30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x v="30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x v="30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x v="30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x v="30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x v="30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x v="30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x v="3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x v="30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x v="30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x v="30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x v="30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x v="30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x v="30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x v="3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x v="30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x v="30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x v="30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x v="30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x v="3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x v="30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x v="30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x v="30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x v="30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x v="30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x v="3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x v="30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x v="30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x v="30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x v="30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x v="3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x v="30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x v="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x v="3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x v="3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x v="30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x v="30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x v="3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x v="30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x v="3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x v="30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x v="30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x v="30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x v="30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x v="30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x v="30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x v="30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x v="30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x v="30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x v="30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x v="30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x v="30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x v="30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x v="30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x v="30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x v="30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x v="30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x v="30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x v="3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x v="14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x v="14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x v="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x v="14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x v="1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x v="14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x v="1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x v="14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x v="1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x v="14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x v="14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x v="14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x v="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x v="14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x v="14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x v="14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x v="14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x v="14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x v="14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x v="14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x v="14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x v="14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x v="14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x v="14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x v="14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x v="1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x v="14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x v="14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x v="14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x v="14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x v="14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x v="14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x v="14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x v="17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x v="17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x v="1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x v="17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x v="17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x v="17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x v="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x v="17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x v="17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x v="17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x v="17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x v="1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x v="17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x v="17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x v="17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x v="1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x v="17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x v="17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x v="17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x v="17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x v="17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x v="17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x v="1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x v="17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x v="17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x v="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x v="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x v="17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x v="17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x v="17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x v="1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x v="17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x v="17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x v="1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x v="1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x v="11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x v="11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x v="1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x v="11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x v="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x v="1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x v="1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x v="11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x v="1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x v="11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x v="1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x v="11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x v="32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x v="32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x v="32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x v="32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x v="32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x v="32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x v="3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x v="32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x v="32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x v="3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x v="32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x v="3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x v="32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x v="32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x v="32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x v="32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x v="3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x v="1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x v="15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x v="1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x v="15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x v="15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x v="15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x v="15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x v="1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x v="1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x v="15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x v="15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x v="15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x v="15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x v="15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x v="15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x v="1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x v="15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x v="3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x v="32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x v="3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x v="3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x v="32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x v="3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x v="32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x v="32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x v="3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x v="3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x v="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x v="3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x v="32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x v="32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x v="32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x v="32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x v="32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x v="32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x v="32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x v="32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x v="3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x v="3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x v="32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x v="3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x v="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x v="32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x v="32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x v="32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x v="32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x v="3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x v="3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x v="3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x v="32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x v="32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x v="32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x v="32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x v="3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x v="32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x v="32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x v="3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x v="3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x v="3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x v="32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x v="3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x v="3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x v="32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x v="3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x v="32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x v="32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x v="32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x v="32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x v="1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x v="11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x v="11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x v="1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x v="1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x v="1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x v="1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x v="11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x v="11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x v="11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x v="11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x v="1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x v="1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x v="11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x v="1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x v="11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x v="11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x v="11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x v="1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x v="14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x v="14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x v="14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x v="14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x v="1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x v="1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x v="14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x v="14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x v="1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x v="1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x v="14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x v="1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x v="14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x v="14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x v="14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x v="1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x v="3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x v="3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x v="3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x v="3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x v="33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x v="33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x v="33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x v="3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x v="33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x v="33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x v="33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x v="33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x v="3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x v="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x v="33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x v="33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x v="33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x v="7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x v="7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x v="7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x v="7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x v="7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x v="7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x v="7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x v="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x v="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x v="7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x v="7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x v="7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x v="7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x v="7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x v="7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x v="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x v="7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x v="7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x v="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x v="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x v="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x v="7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x v="7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x v="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x v="7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x v="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x v="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x v="7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x v="19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x v="1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x v="19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x v="19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x v="19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x v="19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x v="19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x v="1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x v="19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x v="19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x v="19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x v="19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x v="19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x v="19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x v="19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x v="19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x v="19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x v="19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x v="1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x v="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x v="19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x v="3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x v="33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x v="3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x v="33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x v="3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x v="33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x v="33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x v="3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x v="33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x v="33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x v="33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x v="33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x v="33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x v="3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x v="33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x v="33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x v="33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x v="1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x v="14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x v="14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x v="14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x v="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x v="14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x v="14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x v="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x v="14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x v="14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x v="14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x v="1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x v="14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x v="1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x v="1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x v="1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x v="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x v="1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x v="14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x v="14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x v="14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x v="14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x v="1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x v="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x v="14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x v="14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x v="1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x v="14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x v="14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x v="14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x v="14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x v="3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x v="3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x v="34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x v="3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x v="34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x v="34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x v="34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x v="3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x v="35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x v="3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x v="35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x v="3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x v="3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x v="35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x v="35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x v="35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x v="3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x v="35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x v="3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x v="3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x v="35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x v="35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x v="35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x v="35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x v="3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x v="3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x v="3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x v="3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x v="35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x v="3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x v="35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x v="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x v="35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x v="35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x v="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x v="35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x v="35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x v="35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x v="3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x v="35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x v="19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x v="1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x v="19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x v="19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x v="19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x v="19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x v="19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x v="1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x v="19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x v="19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x v="19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x v="1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x v="19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x v="1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x v="19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x v="1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x v="19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x v="1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x v="19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x v="19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x v="36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x v="36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x v="36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x v="36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x v="36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x v="36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x v="36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x v="36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x v="36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x v="3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x v="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x v="3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x v="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x v="36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x v="36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x v="36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x v="36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x v="36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x v="3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x v="3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x v="36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x v="36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x v="36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x v="36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x v="36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x v="36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x v="36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x v="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x v="3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x v="36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x v="3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x v="3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x v="36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x v="36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x v="36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x v="3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x v="36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x v="36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x v="3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x v="36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x v="36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x v="36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x v="36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x v="3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x v="36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x v="36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x v="36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x v="36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x v="37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x v="3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x v="37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x v="37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x v="3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x v="37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x v="37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x v="3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x v="37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x v="37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x v="37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x v="3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x v="37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x v="37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x v="37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x v="37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x v="37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x v="37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x v="37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x v="1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x v="1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x v="1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x v="1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x v="1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x v="19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x v="19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x v="19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x v="19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x v="19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x v="19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x v="19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x v="19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x v="19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x v="3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x v="38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x v="38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x v="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x v="38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x v="38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x v="38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x v="38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x v="38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x v="38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x v="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x v="38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x v="38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x v="38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x v="38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x v="3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x v="38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x v="3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x v="30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x v="3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x v="30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x v="30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x v="30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x v="30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x v="30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x v="30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x v="3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x v="30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x v="3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x v="30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x v="3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x v="30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x v="3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x v="30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x v="30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x v="30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x v="39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x v="3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x v="39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x v="3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x v="39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x v="39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x v="3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x v="3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x v="39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x v="39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x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x v="39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x v="3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x v="39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x v="3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x v="3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x v="3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x v="39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x v="39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x v="3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x v="3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x v="3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x v="39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x v="3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x v="39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x v="39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x v="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x v="6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x v="6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x v="6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x v="6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x v="6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x v="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x v="6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x v="6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x v="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x v="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x v="6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x v="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x v="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x v="6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x v="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x v="6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x v="6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x v="6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x v="6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x v="6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x v="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x v="6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x v="6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x v="6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x v="6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x v="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x v="6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x v="6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x v="6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x v="6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x v="6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x v="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x v="6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x v="6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x v="6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x v="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x v="6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x v="6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x v="6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x v="6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x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x v="6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x v="6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x v="6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x v="6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x v="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x v="6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x v="6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x v="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x v="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x v="6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x v="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x v="6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x v="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x v="6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x v="6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x v="6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x v="6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x v="6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x v="6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x v="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x v="6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x v="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x v="6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x v="6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x v="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x v="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x v="6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x v="6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x v="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x v="6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x v="6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x v="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x v="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x v="6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x v="6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x v="6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x v="6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x v="6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x v="6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x v="6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x v="6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x v="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x v="6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x v="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x v="6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x v="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x v="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x v="6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x v="6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x v="6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x v="4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x v="40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x v="40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x v="40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x v="40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x v="40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x v="40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x v="40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x v="4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x v="40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x v="4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x v="40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x v="38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x v="38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x v="3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x v="38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x v="38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x v="38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x v="3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x v="3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x v="38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x v="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x v="6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x v="6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x v="6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x v="6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x v="6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x v="6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x v="6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x v="6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x v="6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x v="6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x v="6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x v="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x v="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x v="6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x v="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x v="38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x v="38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x v="38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x v="3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x v="38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x v="38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x v="3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x v="38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x v="38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x v="38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x v="3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x v="3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x v="38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x v="38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x v="38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x v="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x v="38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x v="38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x v="38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x v="38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x v="38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x v="38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x v="38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x v="38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x v="3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x v="38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x v="3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x v="3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x v="3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x v="38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x v="38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x v="3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x v="3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x v="38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x v="3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x v="3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x v="38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x v="3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x v="38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x v="3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x v="38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x v="38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x v="38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x v="38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x v="38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x v="38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x v="3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x v="38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x v="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x v="38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x v="38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x v="3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x v="38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x v="38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x v="38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x v="38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x v="38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x v="38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x v="38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x v="38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x v="38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x v="38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x v="38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x v="3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x v="3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x v="3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x v="38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x v="38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x v="3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x v="3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x v="38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x v="3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x v="38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x v="38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x v="3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x v="3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x v="38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x v="38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x v="38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x v="38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x v="3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x v="38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x v="3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x v="38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x v="3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x v="38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x v="38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x v="38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x v="38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x v="38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x v="3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x v="3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x v="38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x v="38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x v="38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x v="38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x v="38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x v="38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x v="38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x v="3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x v="38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x v="38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x v="38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x v="38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x v="3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x v="3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x v="3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x v="6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x v="6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x v="6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x v="6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x v="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x v="6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x v="6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x v="6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x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x v="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x v="6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x v="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x v="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x v="6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x v="6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x v="6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x v="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x v="6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x v="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x v="6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x v="6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x v="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x v="6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x v="6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x v="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x v="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x v="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x v="6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x v="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x v="6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x v="6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x v="6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x v="6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x v="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x v="6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x v="6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x v="6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x v="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x v="6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x v="6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x v="6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x v="6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x v="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x v="40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x v="4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x v="40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x v="40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x v="4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x v="4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x v="4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x v="4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x v="4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x v="40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x v="40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x v="6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x v="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x v="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x v="6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x v="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x v="6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x v="6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x v="6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x v="6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x v="6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x v="6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x v="6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x v="6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x v="6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x v="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x v="6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x v="6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x v="6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x v="6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x v="6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x v="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x v="6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x v="6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x v="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x v="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x v="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x v="6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x v="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x v="6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x v="6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x v="6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x v="6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x v="6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x v="6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x v="6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x v="6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x v="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x v="6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x v="6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x v="6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x v="6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x v="6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x v="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x v="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x v="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x v="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x v="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x v="6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x v="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x v="6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x v="6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x v="6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x v="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x v="6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x v="6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x v="6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x v="6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x v="6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x v="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x v="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x v="6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x v="6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x v="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x v="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x v="6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x v="6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x v="6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x v="6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x v="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x v="6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x v="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x v="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x v="6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x v="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x v="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x v="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x v="6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x v="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x v="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x v="6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x v="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x v="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x v="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x v="6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x v="6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x v="6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x v="6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x v="6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x v="6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x v="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x v="6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x v="6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x v="6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x v="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x v="6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x v="6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x v="6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x v="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x v="6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x v="6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x v="6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x v="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x v="6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x v="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x v="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x v="6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x v="6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x v="6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x v="6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x v="6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x v="6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x v="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x v="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x v="6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x v="6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x v="6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x v="6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x v="6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x v="6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x v="6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x v="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x v="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x v="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x v="6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x v="6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x v="6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x v="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x v="6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x v="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x v="6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x v="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x v="6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x v="6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x v="6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x v="6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x v="6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x v="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x v="6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x v="6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x v="6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x v="6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x v="6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x v="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x v="6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x v="6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x v="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x v="6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x v="6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x v="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x v="6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x v="6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x v="6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x v="6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x v="6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x v="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x v="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x v="6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x v="6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x v="6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x v="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x v="6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x v="6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x v="6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x v="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x v="6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x v="6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x v="6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x v="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x v="6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x v="6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x v="6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x v="6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x v="6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x v="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x v="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x v="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x v="6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x v="6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x v="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x v="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x v="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x v="6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x v="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x v="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x v="6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x v="6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x v="6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x v="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x v="6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x v="6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x v="6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x v="6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x v="6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x v="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x v="6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x v="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x v="6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x v="6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x v="6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x v="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x v="6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x v="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x v="6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x v="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x v="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x v="6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x v="6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x v="6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x v="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x v="6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x v="6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x v="6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x v="6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x v="6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x v="6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x v="6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x v="6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x v="6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x v="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x v="6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x v="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x v="6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x v="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x v="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x v="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x v="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x v="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x v="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x v="6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x v="6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x v="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x v="6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x v="6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x v="6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x v="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x v="6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x v="6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x v="6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x v="6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x v="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x v="6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x v="6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x v="6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x v="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x v="6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x v="6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x v="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x v="6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x v="6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x v="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x v="6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x v="6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x v="6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x v="6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x v="6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x v="6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x v="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x v="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x v="6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x v="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x v="6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x v="6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x v="6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x v="6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x v="6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x v="6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x v="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x v="6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x v="6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x v="6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x v="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x v="6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x v="6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x v="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x v="6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x v="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x v="6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x v="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x v="6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x v="6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x v="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x v="6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x v="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x v="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x v="6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x v="6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x v="6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x v="6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x v="6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x v="6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x v="6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x v="6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x v="6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x v="6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x v="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x v="6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x v="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x v="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x v="6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x v="6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x v="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x v="6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x v="6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x v="6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x v="6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x v="6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x v="6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x v="6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x v="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x v="6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x v="4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x v="40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x v="40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x v="40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x v="40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x v="4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x v="4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x v="40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x v="4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x v="40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x v="6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x v="6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x v="6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x v="6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x v="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x v="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x v="6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x v="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x v="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x v="6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x v="6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x v="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x v="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x v="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x v="6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x v="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x v="6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x v="6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x v="6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x v="6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x v="6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x v="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x v="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x v="6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x v="6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x v="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x v="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x v="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x v="6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x v="6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x v="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x v="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x v="6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x v="6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x v="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x v="6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x v="6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x v="6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x v="6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x v="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x v="6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x v="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x v="6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x v="6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x v="6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x v="6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x v="6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x v="6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x v="6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x v="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x v="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x v="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x v="6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x v="6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x v="6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x v="6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x v="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x v="6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x v="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x v="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x v="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x v="6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x v="6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x v="6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x v="6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x v="6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x v="6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x v="6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x v="6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x v="6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x v="4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x v="4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x v="40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x v="40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x v="4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x v="40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x v="40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x v="40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x v="4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x v="40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x v="40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x v="40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x v="40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x v="40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x v="40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x v="4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x v="4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x v="40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x v="40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x v="4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x v="40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x v="40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x v="4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x v="4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x v="4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x v="40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x v="4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x v="4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x v="4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x v="4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x v="40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x v="40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x v="4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x v="4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x v="4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x v="6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x v="6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x v="6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x v="6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x v="6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x v="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x v="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x v="6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x v="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x v="6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x v="6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x v="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x v="6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x v="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x v="6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x v="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x v="6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x v="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x v="6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x v="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x v="6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x v="6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x v="6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x v="6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x v="6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x v="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x v="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x v="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x v="6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x v="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x v="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x v="6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x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x v="6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x v="6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x v="6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x v="6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x v="6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x v="40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x v="4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x v="4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x v="40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x v="4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x v="40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x v="4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x v="6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x v="6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x v="6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x v="6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x v="6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x v="6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x v="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x v="6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x v="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x v="6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x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x v="6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x v="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x v="6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x v="6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x v="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x v="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x v="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x v="6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x v="6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x v="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x v="6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x v="6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x v="6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x v="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x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x v="6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x v="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x v="6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x v="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x v="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x v="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x v="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x v="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x v="6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x v="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x v="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x v="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x v="6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x v="6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x v="6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x v="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x v="6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x v="6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x v="6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x v="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x v="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x v="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x v="6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x v="6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x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x v="6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x v="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x v="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x v="6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x v="6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x v="6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x v="6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x v="6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x v="6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x v="6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x v="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x v="6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x v="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x v="6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x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x v="6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x v="6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x v="6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x v="6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x v="6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x v="6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x v="6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x v="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x v="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x v="6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x v="6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x v="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x v="6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x v="6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x v="6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x v="6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x v="6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x v="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x v="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x v="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x v="6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x v="6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x v="6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x v="6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x v="6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x v="6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x v="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x v="6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x v="6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x v="6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x v="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x v="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x v="6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x v="6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x v="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x v="6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x v="6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x v="6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x v="6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x v="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x v="6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x v="6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x v="6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x v="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x v="6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x v="6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x v="6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x v="6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x v="6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x v="6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x v="6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x v="6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x v="6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x v="6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x v="6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x v="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x v="6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x v="6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x v="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x v="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x v="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x v="6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x v="6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x v="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x v="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x v="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x v="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x v="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x v="6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x v="6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x v="6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x v="6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x v="6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x v="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x v="6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x v="6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x v="6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x v="6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x v="6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x v="6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x v="6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x v="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x v="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x v="6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x v="6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x v="6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d v="2015-07-23T03:00:00"/>
    <x v="0"/>
    <b v="0"/>
    <n v="182"/>
    <b v="1"/>
    <s v="film &amp; video/television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d v="2017-03-02T14:24:43"/>
    <x v="1"/>
    <b v="0"/>
    <n v="79"/>
    <b v="1"/>
    <s v="film &amp; video/television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d v="2016-02-15T16:51:23"/>
    <x v="2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d v="2014-08-07T12:21:47"/>
    <x v="3"/>
    <b v="0"/>
    <n v="150"/>
    <b v="1"/>
    <s v="film &amp; video/television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d v="2015-12-19T20:01:19"/>
    <x v="4"/>
    <b v="0"/>
    <n v="284"/>
    <b v="1"/>
    <s v="film &amp; video/television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d v="2016-07-29T05:35:00"/>
    <x v="5"/>
    <b v="0"/>
    <n v="47"/>
    <b v="1"/>
    <s v="film &amp; video/television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d v="2014-06-14T01:44:10"/>
    <x v="6"/>
    <b v="0"/>
    <n v="58"/>
    <b v="1"/>
    <s v="film &amp; video/television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d v="2016-07-05T01:07:47"/>
    <x v="7"/>
    <b v="0"/>
    <n v="57"/>
    <b v="1"/>
    <s v="film &amp; video/television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d v="2016-04-15T21:00:00"/>
    <x v="8"/>
    <b v="0"/>
    <n v="12"/>
    <b v="1"/>
    <s v="film &amp; video/television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d v="2016-04-17T02:29:04"/>
    <x v="9"/>
    <b v="0"/>
    <n v="20"/>
    <b v="1"/>
    <s v="film &amp; video/television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d v="2014-06-25T01:37:59"/>
    <x v="10"/>
    <b v="0"/>
    <n v="19"/>
    <b v="1"/>
    <s v="film &amp; video/television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d v="2016-08-22T03:00:00"/>
    <x v="11"/>
    <b v="0"/>
    <n v="75"/>
    <b v="1"/>
    <s v="film &amp; video/television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d v="2014-07-16T03:00:00"/>
    <x v="12"/>
    <b v="0"/>
    <n v="827"/>
    <b v="1"/>
    <s v="film &amp; video/television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d v="2016-06-23T20:27:00"/>
    <x v="13"/>
    <b v="0"/>
    <n v="51"/>
    <b v="1"/>
    <s v="film &amp; video/television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d v="2014-07-13T13:59:00"/>
    <x v="14"/>
    <b v="0"/>
    <n v="41"/>
    <b v="1"/>
    <s v="film &amp; video/television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d v="2015-09-27T20:14:00"/>
    <x v="15"/>
    <b v="0"/>
    <n v="98"/>
    <b v="1"/>
    <s v="film &amp; video/television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d v="2014-06-16T05:30:00"/>
    <x v="16"/>
    <b v="0"/>
    <n v="70"/>
    <b v="1"/>
    <s v="film &amp; video/television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d v="2014-11-04T18:33:42"/>
    <x v="17"/>
    <b v="0"/>
    <n v="36"/>
    <b v="1"/>
    <s v="film &amp; video/television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d v="2014-09-17T13:00:56"/>
    <x v="18"/>
    <b v="0"/>
    <n v="342"/>
    <b v="1"/>
    <s v="film &amp; video/television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d v="2015-07-20T19:35:34"/>
    <x v="19"/>
    <b v="0"/>
    <n v="22"/>
    <b v="1"/>
    <s v="film &amp; video/television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d v="2015-09-13T18:11:52"/>
    <x v="20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d v="2014-09-26T15:03:09"/>
    <x v="21"/>
    <b v="0"/>
    <n v="101"/>
    <b v="1"/>
    <s v="film &amp; video/television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d v="2015-01-01T07:59:00"/>
    <x v="22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d v="2015-04-30T15:20:00"/>
    <x v="23"/>
    <b v="0"/>
    <n v="23"/>
    <b v="1"/>
    <s v="film &amp; video/television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d v="2015-09-15T19:39:00"/>
    <x v="24"/>
    <b v="0"/>
    <n v="574"/>
    <b v="1"/>
    <s v="film &amp; video/television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d v="2016-01-09T00:36:01"/>
    <x v="25"/>
    <b v="0"/>
    <n v="14"/>
    <b v="1"/>
    <s v="film &amp; video/television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d v="2014-08-17T12:22:24"/>
    <x v="26"/>
    <b v="0"/>
    <n v="19"/>
    <b v="1"/>
    <s v="film &amp; video/television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d v="2014-11-16T04:57:13"/>
    <x v="27"/>
    <b v="0"/>
    <n v="150"/>
    <b v="1"/>
    <s v="film &amp; video/television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d v="2015-12-16T23:08:04"/>
    <x v="28"/>
    <b v="0"/>
    <n v="71"/>
    <b v="1"/>
    <s v="film &amp; video/television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d v="2014-07-22T16:09:28"/>
    <x v="29"/>
    <b v="0"/>
    <n v="117"/>
    <b v="1"/>
    <s v="film &amp; video/television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d v="2014-08-21T07:01:55"/>
    <x v="30"/>
    <b v="0"/>
    <n v="53"/>
    <b v="1"/>
    <s v="film &amp; video/television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d v="2016-01-25T19:00:34"/>
    <x v="31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d v="2016-05-13T03:59:00"/>
    <x v="32"/>
    <b v="0"/>
    <n v="89"/>
    <b v="1"/>
    <s v="film &amp; video/television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d v="2015-11-08T16:51:41"/>
    <x v="33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d v="2014-08-05T07:43:21"/>
    <x v="34"/>
    <b v="0"/>
    <n v="68"/>
    <b v="1"/>
    <s v="film &amp; video/television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d v="2015-04-28T00:00:00"/>
    <x v="35"/>
    <b v="0"/>
    <n v="28"/>
    <b v="1"/>
    <s v="film &amp; video/television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d v="2015-04-04T06:22:05"/>
    <x v="36"/>
    <b v="0"/>
    <n v="44"/>
    <b v="1"/>
    <s v="film &amp; video/television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d v="2015-02-27T16:37:59"/>
    <x v="37"/>
    <b v="0"/>
    <n v="253"/>
    <b v="1"/>
    <s v="film &amp; video/television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d v="2013-05-11T01:22:24"/>
    <x v="38"/>
    <b v="0"/>
    <n v="66"/>
    <b v="1"/>
    <s v="film &amp; video/television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d v="2014-05-25T22:59:00"/>
    <x v="39"/>
    <b v="0"/>
    <n v="217"/>
    <b v="1"/>
    <s v="film &amp; video/television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d v="2014-06-19T04:00:00"/>
    <x v="40"/>
    <b v="0"/>
    <n v="16"/>
    <b v="1"/>
    <s v="film &amp; video/television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d v="2014-10-05T13:39:14"/>
    <x v="41"/>
    <b v="0"/>
    <n v="19"/>
    <b v="1"/>
    <s v="film &amp; video/television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d v="2014-12-28T15:20:26"/>
    <x v="42"/>
    <b v="0"/>
    <n v="169"/>
    <b v="1"/>
    <s v="film &amp; video/television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d v="2014-07-13T00:00:00"/>
    <x v="43"/>
    <b v="0"/>
    <n v="263"/>
    <b v="1"/>
    <s v="film &amp; video/television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d v="2014-10-07T02:22:17"/>
    <x v="44"/>
    <b v="0"/>
    <n v="15"/>
    <b v="1"/>
    <s v="film &amp; video/television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d v="2016-04-27T14:58:27"/>
    <x v="45"/>
    <b v="0"/>
    <n v="61"/>
    <b v="1"/>
    <s v="film &amp; video/television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d v="2015-12-15T23:09:34"/>
    <x v="46"/>
    <b v="0"/>
    <n v="45"/>
    <b v="1"/>
    <s v="film &amp; video/television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d v="2014-12-19T20:40:07"/>
    <x v="4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d v="2015-03-01T12:00:00"/>
    <x v="48"/>
    <b v="0"/>
    <n v="38"/>
    <b v="1"/>
    <s v="film &amp; video/television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d v="2015-10-24T04:14:05"/>
    <x v="49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d v="2015-01-30T17:00:00"/>
    <x v="50"/>
    <b v="0"/>
    <n v="22"/>
    <b v="1"/>
    <s v="film &amp; video/television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d v="2015-08-10T22:17:17"/>
    <x v="51"/>
    <b v="0"/>
    <n v="119"/>
    <b v="1"/>
    <s v="film &amp; video/television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d v="2014-07-17T16:50:46"/>
    <x v="52"/>
    <b v="0"/>
    <n v="52"/>
    <b v="1"/>
    <s v="film &amp; video/television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d v="2014-04-04T22:00:00"/>
    <x v="53"/>
    <b v="0"/>
    <n v="117"/>
    <b v="1"/>
    <s v="film &amp; video/television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d v="2015-12-25T17:07:01"/>
    <x v="54"/>
    <b v="0"/>
    <n v="52"/>
    <b v="1"/>
    <s v="film &amp; video/television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d v="2016-05-27T23:15:16"/>
    <x v="55"/>
    <b v="0"/>
    <n v="86"/>
    <b v="1"/>
    <s v="film &amp; video/television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d v="2015-06-08T16:00:00"/>
    <x v="56"/>
    <b v="0"/>
    <n v="174"/>
    <b v="1"/>
    <s v="film &amp; video/television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d v="2015-04-25T19:59:22"/>
    <x v="57"/>
    <b v="0"/>
    <n v="69"/>
    <b v="1"/>
    <s v="film &amp; video/television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d v="2014-11-19T18:52:52"/>
    <x v="58"/>
    <b v="0"/>
    <n v="75"/>
    <b v="1"/>
    <s v="film &amp; video/television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d v="2015-09-14T21:00:00"/>
    <x v="59"/>
    <b v="0"/>
    <n v="33"/>
    <b v="1"/>
    <s v="film &amp; video/television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d v="2014-03-23T00:00:00"/>
    <x v="60"/>
    <b v="0"/>
    <n v="108"/>
    <b v="1"/>
    <s v="film &amp; video/shorts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d v="2013-06-06T19:32:37"/>
    <x v="61"/>
    <b v="0"/>
    <n v="23"/>
    <b v="1"/>
    <s v="film &amp; video/shorts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d v="2013-03-03T19:11:18"/>
    <x v="62"/>
    <b v="0"/>
    <n v="48"/>
    <b v="1"/>
    <s v="film &amp; video/shorts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d v="2013-12-28T04:59:00"/>
    <x v="63"/>
    <b v="0"/>
    <n v="64"/>
    <b v="1"/>
    <s v="film &amp; video/shorts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d v="2013-07-08T00:26:21"/>
    <x v="64"/>
    <b v="0"/>
    <n v="24"/>
    <b v="1"/>
    <s v="film &amp; video/shorts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d v="2014-08-11T05:59:00"/>
    <x v="65"/>
    <b v="0"/>
    <n v="57"/>
    <b v="1"/>
    <s v="film &amp; video/shorts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d v="2016-07-18T20:23:40"/>
    <x v="66"/>
    <b v="0"/>
    <n v="26"/>
    <b v="1"/>
    <s v="film &amp; video/shorts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d v="2012-07-15T14:00:04"/>
    <x v="67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d v="2014-02-23T13:39:51"/>
    <x v="68"/>
    <b v="0"/>
    <n v="36"/>
    <b v="1"/>
    <s v="film &amp; video/shorts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d v="2011-10-02T06:59:00"/>
    <x v="69"/>
    <b v="0"/>
    <n v="178"/>
    <b v="1"/>
    <s v="film &amp; video/shorts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d v="2011-09-04T21:30:45"/>
    <x v="70"/>
    <b v="0"/>
    <n v="17"/>
    <b v="1"/>
    <s v="film &amp; video/shorts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d v="2012-05-28T06:30:57"/>
    <x v="71"/>
    <b v="0"/>
    <n v="32"/>
    <b v="1"/>
    <s v="film &amp; video/shorts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d v="2012-11-15T00:00:00"/>
    <x v="72"/>
    <b v="0"/>
    <n v="41"/>
    <b v="1"/>
    <s v="film &amp; video/shorts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d v="2011-05-03T03:59:00"/>
    <x v="73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d v="2016-01-21T11:41:35"/>
    <x v="74"/>
    <b v="0"/>
    <n v="29"/>
    <b v="1"/>
    <s v="film &amp; video/shorts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d v="2013-04-23T05:01:12"/>
    <x v="75"/>
    <b v="0"/>
    <n v="47"/>
    <b v="1"/>
    <s v="film &amp; video/shorts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d v="2011-12-27T17:35:58"/>
    <x v="76"/>
    <b v="0"/>
    <n v="15"/>
    <b v="1"/>
    <s v="film &amp; video/shorts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d v="2012-05-21T02:59:00"/>
    <x v="77"/>
    <b v="0"/>
    <n v="26"/>
    <b v="1"/>
    <s v="film &amp; video/shorts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d v="2016-09-01T17:32:01"/>
    <x v="78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d v="2014-04-25T18:38:13"/>
    <x v="79"/>
    <b v="0"/>
    <n v="41"/>
    <b v="1"/>
    <s v="film &amp; video/shorts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d v="2013-12-10T02:00:56"/>
    <x v="80"/>
    <b v="0"/>
    <n v="47"/>
    <b v="1"/>
    <s v="film &amp; video/shorts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d v="2012-07-14T03:02:00"/>
    <x v="81"/>
    <b v="0"/>
    <n v="28"/>
    <b v="1"/>
    <s v="film &amp; video/shorts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d v="2011-10-09T19:41:01"/>
    <x v="82"/>
    <b v="0"/>
    <n v="100"/>
    <b v="1"/>
    <s v="film &amp; video/shorts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d v="2015-02-22T11:30:00"/>
    <x v="83"/>
    <b v="0"/>
    <n v="13"/>
    <b v="1"/>
    <s v="film &amp; video/shorts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d v="2011-05-15T18:11:26"/>
    <x v="84"/>
    <b v="0"/>
    <n v="7"/>
    <b v="1"/>
    <s v="film &amp; video/shorts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d v="2011-09-23T03:00:37"/>
    <x v="85"/>
    <b v="0"/>
    <n v="21"/>
    <b v="1"/>
    <s v="film &amp; video/shorts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d v="2015-12-27T14:20:45"/>
    <x v="86"/>
    <b v="0"/>
    <n v="17"/>
    <b v="1"/>
    <s v="film &amp; video/shorts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d v="2010-06-03T01:41:00"/>
    <x v="87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d v="2014-06-22T15:48:51"/>
    <x v="88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d v="2013-06-02T18:03:12"/>
    <x v="89"/>
    <b v="0"/>
    <n v="56"/>
    <b v="1"/>
    <s v="film &amp; video/shorts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d v="2011-07-12T07:08:19"/>
    <x v="90"/>
    <b v="0"/>
    <n v="16"/>
    <b v="1"/>
    <s v="film &amp; video/shorts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d v="2011-05-17T09:39:24"/>
    <x v="91"/>
    <b v="0"/>
    <n v="46"/>
    <b v="1"/>
    <s v="film &amp; video/shorts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d v="2017-02-01T08:00:00"/>
    <x v="92"/>
    <b v="0"/>
    <n v="43"/>
    <b v="1"/>
    <s v="film &amp; video/shorts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d v="2012-07-03T21:00:00"/>
    <x v="93"/>
    <b v="0"/>
    <n v="15"/>
    <b v="1"/>
    <s v="film &amp; video/shorts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d v="2014-04-07T17:13:42"/>
    <x v="94"/>
    <b v="0"/>
    <n v="12"/>
    <b v="1"/>
    <s v="film &amp; video/shorts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d v="2012-02-26T00:07:21"/>
    <x v="95"/>
    <b v="0"/>
    <n v="21"/>
    <b v="1"/>
    <s v="film &amp; video/shorts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d v="2010-08-01T03:00:00"/>
    <x v="96"/>
    <b v="0"/>
    <n v="34"/>
    <b v="1"/>
    <s v="film &amp; video/shorts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d v="2011-07-12T03:14:42"/>
    <x v="97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d v="2012-12-07T23:30:00"/>
    <x v="98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d v="2014-01-22T21:39:59"/>
    <x v="99"/>
    <b v="0"/>
    <n v="39"/>
    <b v="1"/>
    <s v="film &amp; video/shorts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d v="2012-11-04T19:04:46"/>
    <x v="100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d v="2013-01-24T18:38:30"/>
    <x v="101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d v="2010-12-23T03:08:53"/>
    <x v="102"/>
    <b v="0"/>
    <n v="65"/>
    <b v="1"/>
    <s v="film &amp; video/shorts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d v="2014-03-07T19:20:30"/>
    <x v="103"/>
    <b v="0"/>
    <n v="49"/>
    <b v="1"/>
    <s v="film &amp; video/shorts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d v="2011-04-03T01:00:00"/>
    <x v="104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d v="2016-05-14T00:00:00"/>
    <x v="105"/>
    <b v="0"/>
    <n v="60"/>
    <b v="1"/>
    <s v="film &amp; video/shorts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d v="2012-04-02T18:38:21"/>
    <x v="106"/>
    <b v="0"/>
    <n v="27"/>
    <b v="1"/>
    <s v="film &amp; video/shorts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d v="2011-04-24T23:34:47"/>
    <x v="107"/>
    <b v="0"/>
    <n v="69"/>
    <b v="1"/>
    <s v="film &amp; video/shorts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d v="2013-05-31T14:42:50"/>
    <x v="108"/>
    <b v="0"/>
    <n v="47"/>
    <b v="1"/>
    <s v="film &amp; video/shorts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d v="2011-02-26T00:37:10"/>
    <x v="109"/>
    <b v="0"/>
    <n v="47"/>
    <b v="1"/>
    <s v="film &amp; video/shorts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d v="2013-11-14T05:59:00"/>
    <x v="110"/>
    <b v="0"/>
    <n v="26"/>
    <b v="1"/>
    <s v="film &amp; video/shorts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d v="2015-05-31T07:59:47"/>
    <x v="111"/>
    <b v="0"/>
    <n v="53"/>
    <b v="1"/>
    <s v="film &amp; video/shorts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d v="2014-04-13T02:00:00"/>
    <x v="112"/>
    <b v="0"/>
    <n v="81"/>
    <b v="1"/>
    <s v="film &amp; video/shorts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d v="2011-08-06T15:00:00"/>
    <x v="113"/>
    <b v="0"/>
    <n v="78"/>
    <b v="1"/>
    <s v="film &amp; video/shorts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d v="2012-01-13T06:34:48"/>
    <x v="114"/>
    <b v="0"/>
    <n v="35"/>
    <b v="1"/>
    <s v="film &amp; video/shorts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d v="2012-02-04T17:44:04"/>
    <x v="115"/>
    <b v="0"/>
    <n v="22"/>
    <b v="1"/>
    <s v="film &amp; video/shorts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d v="2011-04-08T10:55:55"/>
    <x v="116"/>
    <b v="0"/>
    <n v="57"/>
    <b v="1"/>
    <s v="film &amp; video/shorts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d v="2010-06-09T19:00:00"/>
    <x v="117"/>
    <b v="0"/>
    <n v="27"/>
    <b v="1"/>
    <s v="film &amp; video/shorts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d v="2011-07-29T01:17:16"/>
    <x v="118"/>
    <b v="0"/>
    <n v="39"/>
    <b v="1"/>
    <s v="film &amp; video/shorts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d v="2011-08-13T23:00:00"/>
    <x v="119"/>
    <b v="0"/>
    <n v="37"/>
    <b v="1"/>
    <s v="film &amp; video/shorts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d v="2016-10-03T01:11:47"/>
    <x v="120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d v="2015-04-18T10:16:00"/>
    <x v="121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d v="2016-10-10T10:21:47"/>
    <x v="122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d v="2014-10-28T22:00:00"/>
    <x v="123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d v="2015-05-15T22:17:22"/>
    <x v="124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d v="2017-02-03T23:51:20"/>
    <x v="125"/>
    <b v="0"/>
    <n v="6"/>
    <b v="0"/>
    <s v="film &amp; video/science fiction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d v="2015-06-11T02:00:00"/>
    <x v="126"/>
    <b v="0"/>
    <n v="13"/>
    <b v="0"/>
    <s v="film &amp; video/science fiction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d v="2015-04-03T13:59:01"/>
    <x v="127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d v="2016-10-20T05:28:13"/>
    <x v="128"/>
    <b v="0"/>
    <n v="6"/>
    <b v="0"/>
    <s v="film &amp; video/science fiction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d v="2014-10-30T22:29:43"/>
    <x v="129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d v="2014-06-16T20:16:00"/>
    <x v="130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d v="2016-07-06T00:00:00"/>
    <x v="13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d v="2014-11-07T20:30:07"/>
    <x v="132"/>
    <b v="0"/>
    <n v="81"/>
    <b v="0"/>
    <s v="film &amp; video/science fiction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d v="2016-05-31T17:31:00"/>
    <x v="133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d v="2015-09-04T17:00:00"/>
    <x v="134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d v="2015-05-16T10:16:00"/>
    <x v="136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d v="2015-10-12T13:46:33"/>
    <x v="137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d v="2015-07-12T22:06:12"/>
    <x v="139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d v="2015-03-20T03:45:32"/>
    <x v="140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d v="2015-05-31T03:40:23"/>
    <x v="141"/>
    <b v="0"/>
    <n v="28"/>
    <b v="0"/>
    <s v="film &amp; video/science fiction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d v="2014-11-16T22:26:18"/>
    <x v="142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d v="2016-09-03T05:55:00"/>
    <x v="143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d v="2015-04-13T17:17:52"/>
    <x v="144"/>
    <b v="0"/>
    <n v="37"/>
    <b v="0"/>
    <s v="film &amp; video/science fiction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d v="2015-08-11T13:00:52"/>
    <x v="145"/>
    <b v="0"/>
    <n v="9"/>
    <b v="0"/>
    <s v="film &amp; video/science fiction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d v="2017-01-18T00:23:18"/>
    <x v="146"/>
    <b v="0"/>
    <n v="3"/>
    <b v="0"/>
    <s v="film &amp; video/science fiction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d v="2015-01-08T18:18:00"/>
    <x v="147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d v="2016-02-27T06:45:36"/>
    <x v="148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d v="2014-12-25T08:00:00"/>
    <x v="149"/>
    <b v="0"/>
    <n v="6"/>
    <b v="0"/>
    <s v="film &amp; video/science fiction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d v="2015-05-26T03:53:02"/>
    <x v="150"/>
    <b v="0"/>
    <n v="67"/>
    <b v="0"/>
    <s v="film &amp; video/science fiction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d v="2015-06-18T13:13:11"/>
    <x v="15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d v="2014-09-23T01:51:40"/>
    <x v="152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d v="2014-12-02T15:04:04"/>
    <x v="153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d v="2015-06-03T13:08:15"/>
    <x v="154"/>
    <b v="0"/>
    <n v="3"/>
    <b v="0"/>
    <s v="film &amp; video/science fiction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d v="2015-07-23T13:25:35"/>
    <x v="15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d v="2014-08-03T02:59:56"/>
    <x v="15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d v="2016-02-26T21:52:52"/>
    <x v="157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d v="2014-10-22T01:50:28"/>
    <x v="15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d v="2016-07-03T10:25:45"/>
    <x v="159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d v="2015-08-15T21:54:51"/>
    <x v="160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d v="2014-07-02T16:29:55"/>
    <x v="161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d v="2014-08-16T23:42:00"/>
    <x v="162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d v="2015-10-01T00:00:00"/>
    <x v="163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d v="2014-09-19T18:18:21"/>
    <x v="164"/>
    <b v="0"/>
    <n v="7"/>
    <b v="0"/>
    <s v="film &amp; video/drama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d v="2016-01-12T15:48:44"/>
    <x v="165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d v="2017-01-16T01:49:22"/>
    <x v="166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d v="2015-08-04T22:15:35"/>
    <x v="167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d v="2015-03-19T19:02:50"/>
    <x v="168"/>
    <b v="0"/>
    <n v="3"/>
    <b v="0"/>
    <s v="film &amp; video/drama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d v="2014-10-18T12:07:39"/>
    <x v="16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d v="2015-08-30T05:28:00"/>
    <x v="170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d v="2016-08-12T04:20:14"/>
    <x v="171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d v="2015-03-19T08:28:43"/>
    <x v="172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d v="2015-02-28T13:45:08"/>
    <x v="173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d v="2015-05-08T18:12:56"/>
    <x v="174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d v="2014-08-29T18:40:11"/>
    <x v="175"/>
    <b v="0"/>
    <n v="26"/>
    <b v="0"/>
    <s v="film &amp; video/drama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d v="2015-08-05T19:46:39"/>
    <x v="176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d v="2015-03-24T00:08:46"/>
    <x v="177"/>
    <b v="0"/>
    <n v="7"/>
    <b v="0"/>
    <s v="film &amp; video/drama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d v="2015-11-26T23:55:45"/>
    <x v="178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d v="2016-03-04T01:55:55"/>
    <x v="179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d v="2015-04-13T19:00:00"/>
    <x v="180"/>
    <b v="0"/>
    <n v="13"/>
    <b v="0"/>
    <s v="film &amp; video/drama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d v="2015-06-22T17:48:15"/>
    <x v="181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d v="2017-01-07T00:17:12"/>
    <x v="18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d v="2014-11-26T20:26:50"/>
    <x v="183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d v="2014-09-01T03:59:00"/>
    <x v="184"/>
    <b v="0"/>
    <n v="2"/>
    <b v="0"/>
    <s v="film &amp; video/drama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d v="2016-08-18T21:52:19"/>
    <x v="185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d v="2017-03-03T20:00:00"/>
    <x v="186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d v="2015-07-21T06:59:00"/>
    <x v="18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d v="2014-09-05T04:23:35"/>
    <x v="188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d v="2016-09-03T16:34:37"/>
    <x v="189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d v="2016-06-16T15:37:26"/>
    <x v="190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d v="2015-10-02T10:35:38"/>
    <x v="191"/>
    <b v="0"/>
    <n v="3"/>
    <b v="0"/>
    <s v="film &amp; video/drama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d v="2014-10-17T19:00:32"/>
    <x v="19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d v="2014-11-28T23:26:06"/>
    <x v="193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d v="2016-03-06T23:55:31"/>
    <x v="194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d v="2015-07-10T16:05:32"/>
    <x v="195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d v="2015-10-10T21:00:00"/>
    <x v="196"/>
    <b v="0"/>
    <n v="19"/>
    <b v="0"/>
    <s v="film &amp; video/drama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d v="2017-02-17T21:00:00"/>
    <x v="197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d v="2014-10-05T09:12:02"/>
    <x v="198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d v="2016-09-01T02:58:22"/>
    <x v="199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d v="2014-09-15T02:00:03"/>
    <x v="200"/>
    <b v="0"/>
    <n v="18"/>
    <b v="0"/>
    <s v="film &amp; video/drama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d v="2015-02-08T19:38:49"/>
    <x v="201"/>
    <b v="0"/>
    <n v="7"/>
    <b v="0"/>
    <s v="film &amp; video/drama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d v="2015-10-08T20:59:00"/>
    <x v="202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d v="2015-01-29T20:21:04"/>
    <x v="203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d v="2016-08-04T14:00:03"/>
    <x v="204"/>
    <b v="0"/>
    <n v="1293"/>
    <b v="0"/>
    <s v="film &amp; video/drama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d v="2015-10-06T15:10:22"/>
    <x v="205"/>
    <b v="0"/>
    <n v="17"/>
    <b v="0"/>
    <s v="film &amp; video/drama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d v="2016-08-06T00:06:23"/>
    <x v="206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d v="2015-01-04T04:43:58"/>
    <x v="207"/>
    <b v="0"/>
    <n v="13"/>
    <b v="0"/>
    <s v="film &amp; video/drama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d v="2014-12-16T08:52:47"/>
    <x v="208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d v="2015-07-10T22:08:55"/>
    <x v="209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d v="2015-10-01T05:00:00"/>
    <x v="210"/>
    <b v="0"/>
    <n v="33"/>
    <b v="0"/>
    <s v="film &amp; video/drama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d v="2015-09-19T03:50:17"/>
    <x v="211"/>
    <b v="0"/>
    <n v="12"/>
    <b v="0"/>
    <s v="film &amp; video/drama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d v="2016-04-16T20:08:40"/>
    <x v="212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d v="2015-08-16T14:06:41"/>
    <x v="213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d v="2015-03-06T15:22:29"/>
    <x v="214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d v="2016-02-17T23:59:00"/>
    <x v="215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d v="2015-04-22T22:00:37"/>
    <x v="216"/>
    <b v="0"/>
    <n v="84"/>
    <b v="0"/>
    <s v="film &amp; video/drama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d v="2014-12-28T15:22:29"/>
    <x v="217"/>
    <b v="0"/>
    <n v="38"/>
    <b v="0"/>
    <s v="film &amp; video/drama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d v="2015-05-15T15:04:49"/>
    <x v="218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d v="2016-04-01T06:59:00"/>
    <x v="219"/>
    <b v="0"/>
    <n v="76"/>
    <b v="0"/>
    <s v="film &amp; video/drama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d v="2015-08-20T20:06:00"/>
    <x v="22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d v="2015-03-28T19:06:04"/>
    <x v="221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d v="2015-03-27T02:39:00"/>
    <x v="222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d v="2016-05-22T01:05:00"/>
    <x v="223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d v="2015-07-10T05:38:46"/>
    <x v="224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d v="2016-04-08T22:04:14"/>
    <x v="225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d v="2015-05-31T09:29:00"/>
    <x v="226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d v="2015-07-09T21:27:21"/>
    <x v="227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d v="2015-06-01T16:28:25"/>
    <x v="228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d v="2016-02-13T22:24:57"/>
    <x v="229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d v="2015-06-04T18:39:11"/>
    <x v="230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d v="2016-01-02T23:00:51"/>
    <x v="23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d v="2015-02-27T19:49:06"/>
    <x v="232"/>
    <b v="0"/>
    <n v="7"/>
    <b v="0"/>
    <s v="film &amp; video/drama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d v="2016-09-29T21:52:52"/>
    <x v="233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d v="2015-06-21T00:50:59"/>
    <x v="234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d v="2015-07-09T21:48:17"/>
    <x v="235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d v="2016-01-05T00:00:00"/>
    <x v="236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d v="2016-03-08T13:51:09"/>
    <x v="237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d v="2016-12-30T09:00:00"/>
    <x v="238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d v="2015-11-08T12:00:00"/>
    <x v="239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d v="2013-05-05T17:00:11"/>
    <x v="240"/>
    <b v="1"/>
    <n v="137"/>
    <b v="1"/>
    <s v="film &amp; video/documentary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d v="2014-12-21T16:45:04"/>
    <x v="241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d v="2011-12-20T11:49:50"/>
    <x v="242"/>
    <b v="1"/>
    <n v="202"/>
    <b v="1"/>
    <s v="film &amp; video/documentary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d v="2014-02-22T01:08:24"/>
    <x v="243"/>
    <b v="1"/>
    <n v="328"/>
    <b v="1"/>
    <s v="film &amp; video/documentary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d v="2010-03-16T07:06:00"/>
    <x v="244"/>
    <b v="1"/>
    <n v="84"/>
    <b v="1"/>
    <s v="film &amp; video/documentary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d v="2012-08-16T01:16:25"/>
    <x v="245"/>
    <b v="1"/>
    <n v="96"/>
    <b v="1"/>
    <s v="film &amp; video/documentary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d v="2010-10-16T03:39:00"/>
    <x v="247"/>
    <b v="1"/>
    <n v="62"/>
    <b v="1"/>
    <s v="film &amp; video/documentary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d v="2010-08-22T17:40:00"/>
    <x v="249"/>
    <b v="1"/>
    <n v="235"/>
    <b v="1"/>
    <s v="film &amp; video/documentary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d v="2013-06-06T13:34:51"/>
    <x v="250"/>
    <b v="1"/>
    <n v="437"/>
    <b v="1"/>
    <s v="film &amp; video/documentary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d v="2012-05-16T19:00:00"/>
    <x v="251"/>
    <b v="1"/>
    <n v="77"/>
    <b v="1"/>
    <s v="film &amp; video/documentary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d v="2010-06-01T03:59:00"/>
    <x v="252"/>
    <b v="1"/>
    <n v="108"/>
    <b v="1"/>
    <s v="film &amp; video/documentary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d v="2012-02-15T15:37:15"/>
    <x v="253"/>
    <b v="1"/>
    <n v="7"/>
    <b v="1"/>
    <s v="film &amp; video/documentary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d v="2015-10-17T02:00:00"/>
    <x v="254"/>
    <b v="1"/>
    <n v="314"/>
    <b v="1"/>
    <s v="film &amp; video/documentary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d v="2011-03-16T11:38:02"/>
    <x v="255"/>
    <b v="1"/>
    <n v="188"/>
    <b v="1"/>
    <s v="film &amp; video/documentary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d v="2016-05-19T15:02:42"/>
    <x v="257"/>
    <b v="1"/>
    <n v="560"/>
    <b v="1"/>
    <s v="film &amp; video/documentary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d v="2011-06-18T01:14:26"/>
    <x v="258"/>
    <b v="1"/>
    <n v="688"/>
    <b v="1"/>
    <s v="film &amp; video/documentary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d v="2015-04-08T17:42:49"/>
    <x v="259"/>
    <b v="1"/>
    <n v="942"/>
    <b v="1"/>
    <s v="film &amp; video/documentary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d v="2010-07-17T09:59:00"/>
    <x v="260"/>
    <b v="1"/>
    <n v="88"/>
    <b v="1"/>
    <s v="film &amp; video/documentary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d v="2012-06-07T14:55:00"/>
    <x v="261"/>
    <b v="1"/>
    <n v="220"/>
    <b v="1"/>
    <s v="film &amp; video/documentary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d v="2011-02-26T05:57:08"/>
    <x v="262"/>
    <b v="1"/>
    <n v="145"/>
    <b v="1"/>
    <s v="film &amp; video/documentary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d v="2012-09-27T22:54:54"/>
    <x v="263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d v="2012-05-11T14:53:15"/>
    <x v="264"/>
    <b v="1"/>
    <n v="91"/>
    <b v="1"/>
    <s v="film &amp; video/documentary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d v="2010-05-10T20:16:00"/>
    <x v="265"/>
    <b v="1"/>
    <n v="58"/>
    <b v="1"/>
    <s v="film &amp; video/documentary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d v="2010-04-23T03:51:00"/>
    <x v="266"/>
    <b v="1"/>
    <n v="36"/>
    <b v="1"/>
    <s v="film &amp; video/documentary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d v="2014-06-25T10:51:39"/>
    <x v="267"/>
    <b v="1"/>
    <n v="165"/>
    <b v="1"/>
    <s v="film &amp; video/documentary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d v="2011-11-07T04:39:38"/>
    <x v="268"/>
    <b v="1"/>
    <n v="111"/>
    <b v="1"/>
    <s v="film &amp; video/documentary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d v="2017-02-22T04:43:42"/>
    <x v="269"/>
    <b v="1"/>
    <n v="1596"/>
    <b v="1"/>
    <s v="film &amp; video/documentary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d v="2011-05-25T04:00:00"/>
    <x v="270"/>
    <b v="1"/>
    <n v="61"/>
    <b v="1"/>
    <s v="film &amp; video/documentary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d v="2014-01-02T08:00:00"/>
    <x v="271"/>
    <b v="1"/>
    <n v="287"/>
    <b v="1"/>
    <s v="film &amp; video/documentary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d v="2010-04-28T18:49:00"/>
    <x v="272"/>
    <b v="1"/>
    <n v="65"/>
    <b v="1"/>
    <s v="film &amp; video/documentary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d v="2011-07-03T11:57:46"/>
    <x v="273"/>
    <b v="1"/>
    <n v="118"/>
    <b v="1"/>
    <s v="film &amp; video/documentary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d v="2012-04-05T06:59:00"/>
    <x v="274"/>
    <b v="1"/>
    <n v="113"/>
    <b v="1"/>
    <s v="film &amp; video/documentary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d v="2012-11-10T01:46:06"/>
    <x v="275"/>
    <b v="1"/>
    <n v="332"/>
    <b v="1"/>
    <s v="film &amp; video/documentary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d v="2012-04-28T00:57:54"/>
    <x v="276"/>
    <b v="1"/>
    <n v="62"/>
    <b v="1"/>
    <s v="film &amp; video/documentary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d v="2015-05-23T21:23:39"/>
    <x v="277"/>
    <b v="1"/>
    <n v="951"/>
    <b v="1"/>
    <s v="film &amp; video/documentary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d v="2012-10-12T00:58:59"/>
    <x v="278"/>
    <b v="1"/>
    <n v="415"/>
    <b v="1"/>
    <s v="film &amp; video/documentary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d v="2017-02-27T02:01:00"/>
    <x v="279"/>
    <b v="1"/>
    <n v="305"/>
    <b v="1"/>
    <s v="film &amp; video/documentary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d v="2014-05-30T14:10:35"/>
    <x v="280"/>
    <b v="1"/>
    <n v="2139"/>
    <b v="1"/>
    <s v="film &amp; video/documentary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d v="2009-08-10T19:26:00"/>
    <x v="281"/>
    <b v="1"/>
    <n v="79"/>
    <b v="1"/>
    <s v="film &amp; video/documentary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d v="2010-02-22T22:00:00"/>
    <x v="282"/>
    <b v="1"/>
    <n v="179"/>
    <b v="1"/>
    <s v="film &amp; video/documentary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d v="2011-06-01T04:59:00"/>
    <x v="283"/>
    <b v="1"/>
    <n v="202"/>
    <b v="1"/>
    <s v="film &amp; video/documentary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d v="2012-01-21T17:43:00"/>
    <x v="284"/>
    <b v="1"/>
    <n v="760"/>
    <b v="1"/>
    <s v="film &amp; video/documentary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d v="2013-09-19T18:08:48"/>
    <x v="285"/>
    <b v="1"/>
    <n v="563"/>
    <b v="1"/>
    <s v="film &amp; video/documentary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d v="2013-03-25T18:35:24"/>
    <x v="286"/>
    <b v="1"/>
    <n v="135"/>
    <b v="1"/>
    <s v="film &amp; video/documentary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d v="2012-11-02T04:00:00"/>
    <x v="287"/>
    <b v="1"/>
    <n v="290"/>
    <b v="1"/>
    <s v="film &amp; video/documentary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d v="2012-06-26T04:03:13"/>
    <x v="288"/>
    <b v="1"/>
    <n v="447"/>
    <b v="1"/>
    <s v="film &amp; video/documentary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d v="2013-11-02T10:57:14"/>
    <x v="289"/>
    <b v="1"/>
    <n v="232"/>
    <b v="1"/>
    <s v="film &amp; video/documentary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d v="2011-02-02T07:59:00"/>
    <x v="290"/>
    <b v="1"/>
    <n v="168"/>
    <b v="1"/>
    <s v="film &amp; video/documentary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d v="2013-05-01T00:01:00"/>
    <x v="291"/>
    <b v="1"/>
    <n v="128"/>
    <b v="1"/>
    <s v="film &amp; video/documentary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d v="2014-04-20T16:01:54"/>
    <x v="293"/>
    <b v="1"/>
    <n v="131"/>
    <b v="1"/>
    <s v="film &amp; video/documentary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d v="2010-07-19T16:00:00"/>
    <x v="2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d v="2013-11-01T00:00:00"/>
    <x v="295"/>
    <b v="1"/>
    <n v="665"/>
    <b v="1"/>
    <s v="film &amp; video/documentary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d v="2012-09-07T11:24:43"/>
    <x v="296"/>
    <b v="1"/>
    <n v="129"/>
    <b v="1"/>
    <s v="film &amp; video/documentary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d v="2015-05-01T03:59:00"/>
    <x v="297"/>
    <b v="1"/>
    <n v="142"/>
    <b v="1"/>
    <s v="film &amp; video/documentary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d v="2014-05-09T21:00:00"/>
    <x v="298"/>
    <b v="1"/>
    <n v="2436"/>
    <b v="1"/>
    <s v="film &amp; video/documentary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d v="2010-11-17T06:24:20"/>
    <x v="299"/>
    <b v="1"/>
    <n v="244"/>
    <b v="1"/>
    <s v="film &amp; video/documentary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d v="2011-04-24T23:02:18"/>
    <x v="300"/>
    <b v="1"/>
    <n v="298"/>
    <b v="1"/>
    <s v="film &amp; video/documentary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d v="2013-03-19T16:42:15"/>
    <x v="301"/>
    <b v="1"/>
    <n v="251"/>
    <b v="1"/>
    <s v="film &amp; video/documentary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d v="2012-02-24T20:33:58"/>
    <x v="302"/>
    <b v="1"/>
    <n v="108"/>
    <b v="1"/>
    <s v="film &amp; video/documentary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d v="2012-06-02T01:42:26"/>
    <x v="303"/>
    <b v="1"/>
    <n v="82"/>
    <b v="1"/>
    <s v="film &amp; video/documentary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d v="2012-09-01T02:00:00"/>
    <x v="304"/>
    <b v="1"/>
    <n v="74"/>
    <b v="1"/>
    <s v="film &amp; video/documentary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d v="2012-03-10T15:07:29"/>
    <x v="305"/>
    <b v="1"/>
    <n v="189"/>
    <b v="1"/>
    <s v="film &amp; video/documentary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d v="2013-03-20T19:05:33"/>
    <x v="306"/>
    <b v="1"/>
    <n v="80"/>
    <b v="1"/>
    <s v="film &amp; video/documentary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d v="2013-02-07T22:40:01"/>
    <x v="307"/>
    <b v="1"/>
    <n v="576"/>
    <b v="1"/>
    <s v="film &amp; video/documentary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d v="2011-03-10T16:40:10"/>
    <x v="308"/>
    <b v="1"/>
    <n v="202"/>
    <b v="1"/>
    <s v="film &amp; video/documentary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d v="2012-09-03T18:02:14"/>
    <x v="309"/>
    <b v="1"/>
    <n v="238"/>
    <b v="1"/>
    <s v="film &amp; video/documentary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d v="2011-10-20T02:00:00"/>
    <x v="310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d v="2013-04-14T21:03:52"/>
    <x v="312"/>
    <b v="1"/>
    <n v="146"/>
    <b v="1"/>
    <s v="film &amp; video/documentary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d v="2010-08-11T15:59:00"/>
    <x v="313"/>
    <b v="1"/>
    <n v="222"/>
    <b v="1"/>
    <s v="film &amp; video/documentary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d v="2013-03-01T19:59:48"/>
    <x v="314"/>
    <b v="1"/>
    <n v="120"/>
    <b v="1"/>
    <s v="film &amp; video/documentary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d v="2012-08-22T18:32:14"/>
    <x v="315"/>
    <b v="1"/>
    <n v="126"/>
    <b v="1"/>
    <s v="film &amp; video/documentary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d v="2014-12-11T04:59:00"/>
    <x v="316"/>
    <b v="1"/>
    <n v="158"/>
    <b v="1"/>
    <s v="film &amp; video/documentary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d v="2013-12-11T16:14:43"/>
    <x v="317"/>
    <b v="1"/>
    <n v="316"/>
    <b v="1"/>
    <s v="film &amp; video/documentary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d v="2013-03-26T23:55:51"/>
    <x v="318"/>
    <b v="1"/>
    <n v="284"/>
    <b v="1"/>
    <s v="film &amp; video/documentary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d v="2010-02-02T07:59:00"/>
    <x v="319"/>
    <b v="1"/>
    <n v="51"/>
    <b v="1"/>
    <s v="film &amp; video/documentary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d v="2015-12-22T23:00:00"/>
    <x v="320"/>
    <b v="1"/>
    <n v="158"/>
    <b v="1"/>
    <s v="film &amp; video/documentary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d v="2016-11-08T11:43:06"/>
    <x v="321"/>
    <b v="1"/>
    <n v="337"/>
    <b v="1"/>
    <s v="film &amp; video/documentary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d v="2016-05-13T13:40:48"/>
    <x v="322"/>
    <b v="1"/>
    <n v="186"/>
    <b v="1"/>
    <s v="film &amp; video/documentary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d v="2016-12-21T07:59:00"/>
    <x v="323"/>
    <b v="1"/>
    <n v="58"/>
    <b v="1"/>
    <s v="film &amp; video/documentary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d v="2015-08-01T15:01:48"/>
    <x v="324"/>
    <b v="1"/>
    <n v="82"/>
    <b v="1"/>
    <s v="film &amp; video/documentary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d v="2016-12-20T04:30:33"/>
    <x v="325"/>
    <b v="1"/>
    <n v="736"/>
    <b v="1"/>
    <s v="film &amp; video/documentary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d v="2015-03-22T08:00:00"/>
    <x v="327"/>
    <b v="1"/>
    <n v="34"/>
    <b v="1"/>
    <s v="film &amp; video/documentary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d v="2015-11-07T04:00:00"/>
    <x v="329"/>
    <b v="1"/>
    <n v="167"/>
    <b v="1"/>
    <s v="film &amp; video/documentary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d v="2013-05-17T03:59:00"/>
    <x v="330"/>
    <b v="1"/>
    <n v="340"/>
    <b v="1"/>
    <s v="film &amp; video/documentary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d v="2016-06-17T13:57:14"/>
    <x v="331"/>
    <b v="1"/>
    <n v="438"/>
    <b v="1"/>
    <s v="film &amp; video/documentary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d v="2015-10-28T08:00:00"/>
    <x v="332"/>
    <b v="1"/>
    <n v="555"/>
    <b v="1"/>
    <s v="film &amp; video/documentary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d v="2016-04-07T14:16:31"/>
    <x v="333"/>
    <b v="1"/>
    <n v="266"/>
    <b v="1"/>
    <s v="film &amp; video/documentary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d v="2015-05-15T19:00:00"/>
    <x v="334"/>
    <b v="1"/>
    <n v="69"/>
    <b v="1"/>
    <s v="film &amp; video/documentary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d v="2015-05-08T22:00:00"/>
    <x v="335"/>
    <b v="1"/>
    <n v="80"/>
    <b v="1"/>
    <s v="film &amp; video/documentary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d v="2015-11-13T15:18:38"/>
    <x v="336"/>
    <b v="1"/>
    <n v="493"/>
    <b v="1"/>
    <s v="film &amp; video/documentary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d v="2015-03-14T02:05:08"/>
    <x v="337"/>
    <b v="1"/>
    <n v="31"/>
    <b v="1"/>
    <s v="film &amp; video/documentary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d v="2016-09-03T01:00:00"/>
    <x v="338"/>
    <b v="1"/>
    <n v="236"/>
    <b v="1"/>
    <s v="film &amp; video/documentary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d v="2015-04-29T18:14:28"/>
    <x v="339"/>
    <b v="1"/>
    <n v="89"/>
    <b v="1"/>
    <s v="film &amp; video/documentary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d v="2017-03-08T21:00:00"/>
    <x v="340"/>
    <b v="1"/>
    <n v="299"/>
    <b v="1"/>
    <s v="film &amp; video/documentary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d v="2014-10-01T03:59:00"/>
    <x v="341"/>
    <b v="1"/>
    <n v="55"/>
    <b v="1"/>
    <s v="film &amp; video/documentary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d v="2016-04-29T18:44:25"/>
    <x v="342"/>
    <b v="1"/>
    <n v="325"/>
    <b v="1"/>
    <s v="film &amp; video/documentary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d v="2014-11-14T03:00:00"/>
    <x v="343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d v="2015-06-01T02:20:00"/>
    <x v="344"/>
    <b v="1"/>
    <n v="285"/>
    <b v="1"/>
    <s v="film &amp; video/documentary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d v="2015-05-20T22:39:50"/>
    <x v="345"/>
    <b v="1"/>
    <n v="179"/>
    <b v="1"/>
    <s v="film &amp; video/documentary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d v="2015-10-14T12:00:21"/>
    <x v="346"/>
    <b v="1"/>
    <n v="188"/>
    <b v="1"/>
    <s v="film &amp; video/documentary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d v="2015-11-14T12:53:29"/>
    <x v="347"/>
    <b v="1"/>
    <n v="379"/>
    <b v="1"/>
    <s v="film &amp; video/documentary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d v="2015-08-21T14:05:16"/>
    <x v="348"/>
    <b v="1"/>
    <n v="119"/>
    <b v="1"/>
    <s v="film &amp; video/documentary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d v="2016-09-11T03:59:00"/>
    <x v="350"/>
    <b v="1"/>
    <n v="221"/>
    <b v="1"/>
    <s v="film &amp; video/documentary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d v="2016-04-07T22:09:14"/>
    <x v="351"/>
    <b v="1"/>
    <n v="964"/>
    <b v="1"/>
    <s v="film &amp; video/documentary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d v="2014-10-08T04:01:08"/>
    <x v="352"/>
    <b v="1"/>
    <n v="286"/>
    <b v="1"/>
    <s v="film &amp; video/documentary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d v="2015-11-19T20:00:19"/>
    <x v="353"/>
    <b v="1"/>
    <n v="613"/>
    <b v="1"/>
    <s v="film &amp; video/documentary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d v="2016-04-08T18:52:01"/>
    <x v="354"/>
    <b v="1"/>
    <n v="29"/>
    <b v="1"/>
    <s v="film &amp; video/documentary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d v="2014-12-01T08:03:14"/>
    <x v="355"/>
    <b v="1"/>
    <n v="165"/>
    <b v="1"/>
    <s v="film &amp; video/documentary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d v="2015-04-24T05:19:57"/>
    <x v="357"/>
    <b v="1"/>
    <n v="303"/>
    <b v="1"/>
    <s v="film &amp; video/documentary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d v="2016-06-15T15:00:00"/>
    <x v="358"/>
    <b v="1"/>
    <n v="267"/>
    <b v="1"/>
    <s v="film &amp; video/documentary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d v="2014-11-14T05:12:00"/>
    <x v="359"/>
    <b v="1"/>
    <n v="302"/>
    <b v="1"/>
    <s v="film &amp; video/documentary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d v="2014-11-23T01:01:46"/>
    <x v="361"/>
    <b v="0"/>
    <n v="354"/>
    <b v="1"/>
    <s v="film &amp; video/documentary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d v="2014-08-08T00:00:00"/>
    <x v="362"/>
    <b v="0"/>
    <n v="86"/>
    <b v="1"/>
    <s v="film &amp; video/documentary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d v="2010-05-02T19:22:00"/>
    <x v="363"/>
    <b v="0"/>
    <n v="26"/>
    <b v="1"/>
    <s v="film &amp; video/documentary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d v="2014-02-28T14:33:19"/>
    <x v="365"/>
    <b v="0"/>
    <n v="65"/>
    <b v="1"/>
    <s v="film &amp; video/documentary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d v="2012-05-20T19:01:58"/>
    <x v="366"/>
    <b v="0"/>
    <n v="134"/>
    <b v="1"/>
    <s v="film &amp; video/documentary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d v="2013-05-01T04:59:00"/>
    <x v="367"/>
    <b v="0"/>
    <n v="119"/>
    <b v="1"/>
    <s v="film &amp; video/documentary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d v="2012-01-15T13:14:29"/>
    <x v="369"/>
    <b v="0"/>
    <n v="167"/>
    <b v="1"/>
    <s v="film &amp; video/documentary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d v="2017-01-06T19:05:00"/>
    <x v="370"/>
    <b v="0"/>
    <n v="43"/>
    <b v="1"/>
    <s v="film &amp; video/documentary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d v="2013-02-01T18:25:39"/>
    <x v="371"/>
    <b v="0"/>
    <n v="1062"/>
    <b v="1"/>
    <s v="film &amp; video/documentary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d v="2016-04-05T16:00:00"/>
    <x v="372"/>
    <b v="0"/>
    <n v="9"/>
    <b v="1"/>
    <s v="film &amp; video/documentary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d v="2012-07-18T21:53:18"/>
    <x v="373"/>
    <b v="0"/>
    <n v="89"/>
    <b v="1"/>
    <s v="film &amp; video/documentary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d v="2011-09-16T21:20:31"/>
    <x v="374"/>
    <b v="0"/>
    <n v="174"/>
    <b v="1"/>
    <s v="film &amp; video/documentary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d v="2014-03-01T17:18:00"/>
    <x v="375"/>
    <b v="0"/>
    <n v="14"/>
    <b v="1"/>
    <s v="film &amp; video/documentary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d v="2016-08-25T10:51:56"/>
    <x v="376"/>
    <b v="0"/>
    <n v="48"/>
    <b v="1"/>
    <s v="film &amp; video/documentary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d v="2015-11-14T07:01:00"/>
    <x v="377"/>
    <b v="0"/>
    <n v="133"/>
    <b v="1"/>
    <s v="film &amp; video/documentary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d v="2016-01-25T23:52:00"/>
    <x v="378"/>
    <b v="0"/>
    <n v="83"/>
    <b v="1"/>
    <s v="film &amp; video/documentary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d v="2012-05-03T16:31:12"/>
    <x v="379"/>
    <b v="0"/>
    <n v="149"/>
    <b v="1"/>
    <s v="film &amp; video/documentary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d v="2016-01-23T17:16:32"/>
    <x v="380"/>
    <b v="0"/>
    <n v="49"/>
    <b v="1"/>
    <s v="film &amp; video/documentary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d v="2012-07-30T05:00:00"/>
    <x v="381"/>
    <b v="0"/>
    <n v="251"/>
    <b v="1"/>
    <s v="film &amp; video/documentary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d v="2012-09-06T17:01:40"/>
    <x v="382"/>
    <b v="0"/>
    <n v="22"/>
    <b v="1"/>
    <s v="film &amp; video/documentary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d v="2014-05-19T02:49:19"/>
    <x v="383"/>
    <b v="0"/>
    <n v="48"/>
    <b v="1"/>
    <s v="film &amp; video/documentary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d v="2015-01-06T18:45:47"/>
    <x v="384"/>
    <b v="0"/>
    <n v="383"/>
    <b v="1"/>
    <s v="film &amp; video/documentary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d v="2014-11-21T15:01:41"/>
    <x v="385"/>
    <b v="0"/>
    <n v="237"/>
    <b v="1"/>
    <s v="film &amp; video/documentary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d v="2015-08-10T22:49:51"/>
    <x v="386"/>
    <b v="0"/>
    <n v="13"/>
    <b v="1"/>
    <s v="film &amp; video/documentary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d v="2015-08-15T06:00:00"/>
    <x v="387"/>
    <b v="0"/>
    <n v="562"/>
    <b v="1"/>
    <s v="film &amp; video/documentary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d v="2016-07-28T01:49:40"/>
    <x v="388"/>
    <b v="0"/>
    <n v="71"/>
    <b v="1"/>
    <s v="film &amp; video/documentary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d v="2014-03-07T22:59:00"/>
    <x v="389"/>
    <b v="0"/>
    <n v="1510"/>
    <b v="1"/>
    <s v="film &amp; video/documentary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d v="2011-12-18T00:59:00"/>
    <x v="39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d v="2011-09-08T03:00:00"/>
    <x v="392"/>
    <b v="0"/>
    <n v="206"/>
    <b v="1"/>
    <s v="film &amp; video/documentary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d v="2016-04-17T18:38:02"/>
    <x v="394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d v="2012-04-27T21:32:00"/>
    <x v="395"/>
    <b v="0"/>
    <n v="184"/>
    <b v="1"/>
    <s v="film &amp; video/documentary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d v="2012-07-07T13:33:26"/>
    <x v="396"/>
    <b v="0"/>
    <n v="196"/>
    <b v="1"/>
    <s v="film &amp; video/documentary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d v="2010-09-01T03:44:00"/>
    <x v="397"/>
    <b v="0"/>
    <n v="229"/>
    <b v="1"/>
    <s v="film &amp; video/documentary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d v="2015-04-29T19:02:06"/>
    <x v="398"/>
    <b v="0"/>
    <n v="67"/>
    <b v="1"/>
    <s v="film &amp; video/documentary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d v="2016-12-14T12:00:00"/>
    <x v="399"/>
    <b v="0"/>
    <n v="95"/>
    <b v="1"/>
    <s v="film &amp; video/documentary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d v="2014-05-17T03:30:00"/>
    <x v="400"/>
    <b v="0"/>
    <n v="62"/>
    <b v="1"/>
    <s v="film &amp; video/documentary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d v="2011-08-07T20:12:50"/>
    <x v="401"/>
    <b v="0"/>
    <n v="73"/>
    <b v="1"/>
    <s v="film &amp; video/documentary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d v="2015-11-05T13:56:57"/>
    <x v="402"/>
    <b v="0"/>
    <n v="43"/>
    <b v="1"/>
    <s v="film &amp; video/documentary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d v="2011-08-10T07:08:00"/>
    <x v="403"/>
    <b v="0"/>
    <n v="70"/>
    <b v="1"/>
    <s v="film &amp; video/documentary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d v="2014-03-06T02:02:19"/>
    <x v="405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d v="2011-05-09T05:59:00"/>
    <x v="406"/>
    <b v="0"/>
    <n v="35"/>
    <b v="1"/>
    <s v="film &amp; video/documentary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d v="2011-11-19T21:54:10"/>
    <x v="407"/>
    <b v="0"/>
    <n v="22"/>
    <b v="1"/>
    <s v="film &amp; video/documentary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d v="2013-11-05T18:39:50"/>
    <x v="408"/>
    <b v="0"/>
    <n v="38"/>
    <b v="1"/>
    <s v="film &amp; video/documentary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d v="2016-07-22T20:42:24"/>
    <x v="409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d v="2015-06-18T23:33:17"/>
    <x v="410"/>
    <b v="0"/>
    <n v="7"/>
    <b v="1"/>
    <s v="film &amp; video/documentary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d v="2013-12-22T05:00:00"/>
    <x v="411"/>
    <b v="0"/>
    <n v="241"/>
    <b v="1"/>
    <s v="film &amp; video/documentary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d v="2012-07-25T17:49:38"/>
    <x v="412"/>
    <b v="0"/>
    <n v="55"/>
    <b v="1"/>
    <s v="film &amp; video/documentary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d v="2012-07-19T21:03:31"/>
    <x v="413"/>
    <b v="0"/>
    <n v="171"/>
    <b v="1"/>
    <s v="film &amp; video/documentary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d v="2013-10-12T01:31:05"/>
    <x v="414"/>
    <b v="0"/>
    <n v="208"/>
    <b v="1"/>
    <s v="film &amp; video/documentary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d v="2014-02-08T09:30:31"/>
    <x v="416"/>
    <b v="0"/>
    <n v="25"/>
    <b v="1"/>
    <s v="film &amp; video/documentary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d v="2013-04-08T04:33:00"/>
    <x v="417"/>
    <b v="0"/>
    <n v="52"/>
    <b v="1"/>
    <s v="film &amp; video/documentary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d v="2015-07-23T06:46:37"/>
    <x v="418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d v="2013-06-29T20:13:07"/>
    <x v="419"/>
    <b v="0"/>
    <n v="73"/>
    <b v="1"/>
    <s v="film &amp; video/documentary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d v="2014-03-14T04:40:31"/>
    <x v="420"/>
    <b v="0"/>
    <n v="3"/>
    <b v="0"/>
    <s v="film &amp; video/animation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d v="2015-08-21T11:47:36"/>
    <x v="421"/>
    <b v="0"/>
    <n v="6"/>
    <b v="0"/>
    <s v="film &amp; video/animation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d v="2014-09-11T06:14:57"/>
    <x v="422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d v="2013-06-05T22:13:50"/>
    <x v="423"/>
    <b v="0"/>
    <n v="13"/>
    <b v="0"/>
    <s v="film &amp; video/animation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d v="2012-03-26T08:01:39"/>
    <x v="424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d v="2015-11-27T21:40:04"/>
    <x v="425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d v="2016-03-01T17:05:14"/>
    <x v="426"/>
    <b v="0"/>
    <n v="8"/>
    <b v="0"/>
    <s v="film &amp; video/animation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d v="2015-10-22T18:59:00"/>
    <x v="427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d v="2014-06-16T22:00:00"/>
    <x v="428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d v="2009-11-27T04:59:00"/>
    <x v="429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d v="2013-09-11T02:34:27"/>
    <x v="430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d v="2016-07-05T20:54:43"/>
    <x v="431"/>
    <b v="0"/>
    <n v="8"/>
    <b v="0"/>
    <s v="film &amp; video/animation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d v="2015-10-21T17:26:21"/>
    <x v="432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d v="2015-10-11T15:07:02"/>
    <x v="433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d v="2013-12-01T21:01:42"/>
    <x v="434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d v="2013-09-13T17:56:20"/>
    <x v="435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d v="2013-07-31T08:41:53"/>
    <x v="436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d v="2016-10-08T07:38:46"/>
    <x v="437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d v="2015-11-18T07:15:58"/>
    <x v="438"/>
    <b v="0"/>
    <n v="11"/>
    <b v="0"/>
    <s v="film &amp; video/animation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d v="2014-10-17T18:16:58"/>
    <x v="439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d v="2016-03-24T22:39:13"/>
    <x v="440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d v="2013-11-02T19:03:16"/>
    <x v="441"/>
    <b v="0"/>
    <n v="0"/>
    <b v="0"/>
    <s v="film &amp; video/animation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d v="2015-02-19T21:19:43"/>
    <x v="442"/>
    <b v="0"/>
    <n v="17"/>
    <b v="0"/>
    <s v="film &amp; video/animation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d v="2014-02-10T00:21:41"/>
    <x v="443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d v="2012-02-15T21:46:01"/>
    <x v="444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d v="2015-05-21T08:02:55"/>
    <x v="44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d v="2015-03-04T02:00:20"/>
    <x v="446"/>
    <b v="0"/>
    <n v="16"/>
    <b v="0"/>
    <s v="film &amp; video/animation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d v="2013-03-23T12:19:23"/>
    <x v="447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d v="2014-05-14T18:11:35"/>
    <x v="448"/>
    <b v="0"/>
    <n v="4"/>
    <b v="0"/>
    <s v="film &amp; video/animation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d v="2013-10-17T13:38:05"/>
    <x v="449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d v="2014-02-14T22:43:20"/>
    <x v="450"/>
    <b v="0"/>
    <n v="7"/>
    <b v="0"/>
    <s v="film &amp; video/animation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d v="2014-01-25T17:09:51"/>
    <x v="45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d v="2015-05-13T16:53:35"/>
    <x v="452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d v="2015-02-19T19:47:59"/>
    <x v="453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d v="2014-11-26T13:14:00"/>
    <x v="454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d v="2012-04-17T00:31:00"/>
    <x v="455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d v="2013-10-22T03:59:00"/>
    <x v="456"/>
    <b v="0"/>
    <n v="3"/>
    <b v="0"/>
    <s v="film &amp; video/animation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d v="2014-08-16T18:25:12"/>
    <x v="457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d v="2013-05-14T16:47:40"/>
    <x v="458"/>
    <b v="0"/>
    <n v="49"/>
    <b v="0"/>
    <s v="film &amp; video/animation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d v="2011-11-13T16:22:07"/>
    <x v="459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d v="2014-06-01T04:00:00"/>
    <x v="460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d v="2013-06-02T20:19:27"/>
    <x v="461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d v="2011-08-10T03:02:21"/>
    <x v="462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d v="2011-09-24T17:02:33"/>
    <x v="463"/>
    <b v="0"/>
    <n v="11"/>
    <b v="0"/>
    <s v="film &amp; video/animation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d v="2016-05-18T20:22:15"/>
    <x v="464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d v="2014-06-27T02:52:54"/>
    <x v="465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d v="2012-09-07T22:37:44"/>
    <x v="466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d v="2012-09-28T16:18:54"/>
    <x v="467"/>
    <b v="0"/>
    <n v="39"/>
    <b v="0"/>
    <s v="film &amp; video/animation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d v="2012-07-11T03:51:05"/>
    <x v="468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d v="2014-09-05T23:45:24"/>
    <x v="469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d v="2014-01-16T04:00:00"/>
    <x v="470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d v="2014-04-19T16:19:39"/>
    <x v="471"/>
    <b v="0"/>
    <n v="170"/>
    <b v="0"/>
    <s v="film &amp; video/animation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d v="2014-08-23T22:08:38"/>
    <x v="472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d v="2014-09-17T16:45:19"/>
    <x v="473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d v="2017-02-17T07:53:49"/>
    <x v="474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d v="2015-05-06T02:04:03"/>
    <x v="475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d v="2014-06-03T03:59:00"/>
    <x v="476"/>
    <b v="0"/>
    <n v="124"/>
    <b v="0"/>
    <s v="film &amp; video/animation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d v="2012-05-18T20:02:14"/>
    <x v="477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d v="2015-04-01T20:51:49"/>
    <x v="478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d v="2014-11-21T10:47:15"/>
    <x v="479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d v="2013-08-09T12:00:15"/>
    <x v="480"/>
    <b v="0"/>
    <n v="140"/>
    <b v="0"/>
    <s v="film &amp; video/animation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d v="2012-10-10T16:08:09"/>
    <x v="481"/>
    <b v="0"/>
    <n v="21"/>
    <b v="0"/>
    <s v="film &amp; video/animation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d v="2016-04-14T14:34:00"/>
    <x v="482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d v="2013-01-29T04:44:32"/>
    <x v="483"/>
    <b v="0"/>
    <n v="147"/>
    <b v="0"/>
    <s v="film &amp; video/animation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d v="2015-11-05T23:32:52"/>
    <x v="484"/>
    <b v="0"/>
    <n v="11"/>
    <b v="0"/>
    <s v="film &amp; video/animation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d v="2013-05-17T12:08:19"/>
    <x v="485"/>
    <b v="0"/>
    <n v="125"/>
    <b v="0"/>
    <s v="film &amp; video/animation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d v="2014-06-01T22:37:19"/>
    <x v="486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d v="2016-12-25T15:16:34"/>
    <x v="487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d v="2017-01-09T01:18:20"/>
    <x v="488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d v="2012-01-05T11:33:00"/>
    <x v="489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d v="2012-08-22T23:14:45"/>
    <x v="490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d v="2016-01-27T23:34:59"/>
    <x v="491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d v="2016-10-13T00:50:30"/>
    <x v="492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d v="2015-05-20T17:25:38"/>
    <x v="493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d v="2014-07-03T03:00:00"/>
    <x v="494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d v="2015-07-16T19:51:45"/>
    <x v="49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d v="2014-02-10T22:21:14"/>
    <x v="496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d v="2014-12-25T05:00:00"/>
    <x v="497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d v="2011-12-23T18:17:29"/>
    <x v="498"/>
    <b v="0"/>
    <n v="22"/>
    <b v="0"/>
    <s v="film &amp; video/animation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d v="2009-10-12T20:59:00"/>
    <x v="499"/>
    <b v="0"/>
    <n v="26"/>
    <b v="0"/>
    <s v="film &amp; video/animation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d v="2010-05-08T22:16:00"/>
    <x v="500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d v="2011-07-09T05:37:31"/>
    <x v="50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d v="2012-03-18T12:17:05"/>
    <x v="502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d v="2015-01-17T12:38:23"/>
    <x v="503"/>
    <b v="0"/>
    <n v="9"/>
    <b v="0"/>
    <s v="film &amp; video/animation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d v="2012-04-10T22:36:27"/>
    <x v="504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d v="2015-12-25T02:21:26"/>
    <x v="505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d v="2013-08-10T13:15:20"/>
    <x v="506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d v="2012-10-19T23:00:57"/>
    <x v="50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d v="2012-05-25T14:14:00"/>
    <x v="508"/>
    <b v="0"/>
    <n v="3"/>
    <b v="0"/>
    <s v="film &amp; video/animation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d v="2015-06-28T15:09:30"/>
    <x v="509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d v="2016-03-01T04:13:59"/>
    <x v="510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d v="2013-04-06T06:16:22"/>
    <x v="511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d v="2016-11-20T18:48:47"/>
    <x v="512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d v="2016-08-15T07:00:00"/>
    <x v="513"/>
    <b v="0"/>
    <n v="68"/>
    <b v="0"/>
    <s v="film &amp; video/animation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d v="2014-08-09T14:44:07"/>
    <x v="514"/>
    <b v="0"/>
    <n v="3"/>
    <b v="0"/>
    <s v="film &amp; video/animation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d v="2015-12-29T11:46:41"/>
    <x v="515"/>
    <b v="0"/>
    <n v="34"/>
    <b v="0"/>
    <s v="film &amp; video/animation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d v="2015-05-27T18:41:20"/>
    <x v="516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d v="2017-02-02T14:46:01"/>
    <x v="517"/>
    <b v="0"/>
    <n v="3"/>
    <b v="0"/>
    <s v="film &amp; video/animation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d v="2015-09-06T14:46:00"/>
    <x v="518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d v="2012-12-05T09:23:41"/>
    <x v="519"/>
    <b v="0"/>
    <n v="70"/>
    <b v="0"/>
    <s v="film &amp; video/animation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d v="2015-12-10T16:51:01"/>
    <x v="520"/>
    <b v="0"/>
    <n v="34"/>
    <b v="1"/>
    <s v="theater/plays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d v="2016-11-01T04:59:00"/>
    <x v="521"/>
    <b v="0"/>
    <n v="56"/>
    <b v="1"/>
    <s v="theater/plays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d v="2016-03-20T23:58:45"/>
    <x v="522"/>
    <b v="0"/>
    <n v="31"/>
    <b v="1"/>
    <s v="theater/plays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d v="2015-09-21T03:11:16"/>
    <x v="523"/>
    <b v="0"/>
    <n v="84"/>
    <b v="1"/>
    <s v="theater/plays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d v="2016-06-01T17:12:49"/>
    <x v="524"/>
    <b v="0"/>
    <n v="130"/>
    <b v="1"/>
    <s v="theater/plays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d v="2014-09-13T09:37:21"/>
    <x v="525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d v="2015-08-07T17:00:00"/>
    <x v="526"/>
    <b v="0"/>
    <n v="23"/>
    <b v="1"/>
    <s v="theater/plays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d v="2017-02-17T16:05:00"/>
    <x v="527"/>
    <b v="0"/>
    <n v="158"/>
    <b v="1"/>
    <s v="theater/plays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d v="2015-06-21T21:20:00"/>
    <x v="528"/>
    <b v="0"/>
    <n v="30"/>
    <b v="1"/>
    <s v="theater/plays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d v="2017-01-11T05:00:00"/>
    <x v="529"/>
    <b v="0"/>
    <n v="18"/>
    <b v="1"/>
    <s v="theater/plays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d v="2015-06-24T02:00:00"/>
    <x v="530"/>
    <b v="0"/>
    <n v="29"/>
    <b v="1"/>
    <s v="theater/plays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d v="2016-12-17T06:59:00"/>
    <x v="531"/>
    <b v="0"/>
    <n v="31"/>
    <b v="1"/>
    <s v="theater/plays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d v="2016-05-13T00:10:08"/>
    <x v="532"/>
    <b v="0"/>
    <n v="173"/>
    <b v="1"/>
    <s v="theater/plays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d v="2016-05-16T10:26:05"/>
    <x v="533"/>
    <b v="0"/>
    <n v="17"/>
    <b v="1"/>
    <s v="theater/plays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d v="2015-11-01T23:00:00"/>
    <x v="534"/>
    <b v="0"/>
    <n v="48"/>
    <b v="1"/>
    <s v="theater/plays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d v="2017-01-06T13:05:05"/>
    <x v="535"/>
    <b v="0"/>
    <n v="59"/>
    <b v="1"/>
    <s v="theater/plays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d v="2015-08-03T18:00:00"/>
    <x v="536"/>
    <b v="0"/>
    <n v="39"/>
    <b v="1"/>
    <s v="theater/plays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d v="2015-11-04T19:26:31"/>
    <x v="537"/>
    <b v="0"/>
    <n v="59"/>
    <b v="1"/>
    <s v="theater/plays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d v="2016-05-13T19:04:23"/>
    <x v="538"/>
    <b v="0"/>
    <n v="60"/>
    <b v="1"/>
    <s v="theater/plays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d v="2016-07-05T01:11:47"/>
    <x v="539"/>
    <b v="0"/>
    <n v="20"/>
    <b v="1"/>
    <s v="theater/plays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d v="2015-02-04T19:36:46"/>
    <x v="540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d v="2015-10-29T01:07:14"/>
    <x v="541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d v="2016-05-03T16:41:56"/>
    <x v="542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d v="2014-11-01T02:12:42"/>
    <x v="543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d v="2016-07-04T15:46:00"/>
    <x v="544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d v="2015-11-15T15:13:09"/>
    <x v="545"/>
    <b v="0"/>
    <n v="34"/>
    <b v="0"/>
    <s v="technology/web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d v="2015-10-17T16:01:55"/>
    <x v="546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d v="2016-02-10T16:42:44"/>
    <x v="547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d v="2015-10-29T21:40:48"/>
    <x v="5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d v="2015-07-08T15:17:02"/>
    <x v="549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d v="2017-01-31T05:00:00"/>
    <x v="550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d v="2015-08-01T17:53:00"/>
    <x v="551"/>
    <b v="0"/>
    <n v="28"/>
    <b v="0"/>
    <s v="technology/web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d v="2016-01-09T14:48:16"/>
    <x v="552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d v="2014-11-14T18:16:31"/>
    <x v="553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d v="2014-10-19T16:26:12"/>
    <x v="554"/>
    <b v="0"/>
    <n v="22"/>
    <b v="0"/>
    <s v="technology/web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d v="2016-06-12T08:29:03"/>
    <x v="555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d v="2016-01-06T20:38:37"/>
    <x v="556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d v="2016-12-02T23:36:43"/>
    <x v="557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d v="2015-03-24T20:11:45"/>
    <x v="558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d v="2015-12-13T06:47:40"/>
    <x v="559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d v="2014-12-17T18:30:45"/>
    <x v="560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d v="2015-10-26T15:48:33"/>
    <x v="561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d v="2016-12-18T09:20:15"/>
    <x v="562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d v="2015-02-17T01:40:47"/>
    <x v="563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d v="2016-03-12T22:37:55"/>
    <x v="564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d v="2015-07-10T18:50:49"/>
    <x v="565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d v="2016-07-14T16:25:33"/>
    <x v="566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d v="2015-01-01T20:13:14"/>
    <x v="567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d v="2016-01-16T11:00:00"/>
    <x v="568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d v="2016-01-01T20:20:12"/>
    <x v="569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d v="2016-02-18T19:09:29"/>
    <x v="570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d v="2015-07-27T03:59:00"/>
    <x v="571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d v="2015-11-04T18:11:28"/>
    <x v="572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d v="2015-01-18T01:12:00"/>
    <x v="573"/>
    <b v="0"/>
    <n v="9"/>
    <b v="0"/>
    <s v="technology/web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d v="2016-10-19T10:38:27"/>
    <x v="574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d v="2015-06-13T16:37:23"/>
    <x v="575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d v="2015-03-28T10:19:12"/>
    <x v="576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d v="2016-05-20T14:08:22"/>
    <x v="577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d v="2015-09-07T13:53:13"/>
    <x v="578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d v="2014-12-25T20:27:03"/>
    <x v="579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d v="2016-09-22T21:47:47"/>
    <x v="580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d v="2015-08-02T00:18:24"/>
    <x v="581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d v="2015-03-15T18:00:00"/>
    <x v="582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d v="2015-03-19T21:31:27"/>
    <x v="583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d v="2015-03-16T16:11:56"/>
    <x v="584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d v="2015-12-01T00:00:00"/>
    <x v="585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d v="2015-02-15T20:30:07"/>
    <x v="586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d v="2015-04-16T18:10:33"/>
    <x v="587"/>
    <b v="0"/>
    <n v="7"/>
    <b v="0"/>
    <s v="technology/web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d v="2016-11-17T19:28:06"/>
    <x v="588"/>
    <b v="0"/>
    <n v="2"/>
    <b v="0"/>
    <s v="technology/web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d v="2015-07-08T14:44:59"/>
    <x v="58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d v="2016-02-08T13:01:00"/>
    <x v="590"/>
    <b v="0"/>
    <n v="9"/>
    <b v="0"/>
    <s v="technology/web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d v="2015-07-22T13:02:10"/>
    <x v="591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d v="2014-12-03T05:34:20"/>
    <x v="592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d v="2015-04-06T15:15:45"/>
    <x v="593"/>
    <b v="0"/>
    <n v="7"/>
    <b v="0"/>
    <s v="technology/web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d v="2016-04-16T18:43:26"/>
    <x v="594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d v="2015-05-04T01:40:38"/>
    <x v="595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d v="2016-11-02T21:31:32"/>
    <x v="596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d v="2016-07-31T16:00:00"/>
    <x v="597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d v="2014-12-05T00:03:01"/>
    <x v="598"/>
    <b v="0"/>
    <n v="7"/>
    <b v="0"/>
    <s v="technology/web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d v="2015-03-08T15:16:00"/>
    <x v="599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d v="2015-05-09T19:09:22"/>
    <x v="600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d v="2014-12-26T20:35:39"/>
    <x v="601"/>
    <b v="0"/>
    <n v="6"/>
    <b v="0"/>
    <s v="technology/web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d v="2015-06-18T19:03:35"/>
    <x v="602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d v="2014-08-14T15:20:23"/>
    <x v="603"/>
    <b v="0"/>
    <n v="13"/>
    <b v="0"/>
    <s v="technology/web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d v="2014-08-28T00:50:56"/>
    <x v="604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d v="2015-08-23T08:35:08"/>
    <x v="605"/>
    <b v="0"/>
    <n v="8"/>
    <b v="0"/>
    <s v="technology/web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d v="2015-05-24T15:00:00"/>
    <x v="606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d v="2015-11-22T20:48:56"/>
    <x v="607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d v="2015-06-15T22:06:20"/>
    <x v="608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d v="2015-11-29T01:49:04"/>
    <x v="609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d v="2015-04-22T19:56:26"/>
    <x v="610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d v="2016-01-19T13:27:17"/>
    <x v="611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d v="2016-09-02T00:45:46"/>
    <x v="612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d v="2015-10-01T04:59:00"/>
    <x v="613"/>
    <b v="0"/>
    <n v="121"/>
    <b v="0"/>
    <s v="technology/web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d v="2016-06-24T01:29:00"/>
    <x v="614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d v="2015-09-25T02:55:59"/>
    <x v="615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d v="2017-02-25T09:01:47"/>
    <x v="616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d v="2015-05-08T08:14:03"/>
    <x v="617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d v="2015-12-09T19:26:43"/>
    <x v="618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d v="2014-11-25T16:36:30"/>
    <x v="619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d v="2014-08-25T17:12:18"/>
    <x v="620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d v="2016-07-07T23:42:17"/>
    <x v="621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d v="2016-07-01T18:35:38"/>
    <x v="622"/>
    <b v="0"/>
    <n v="9"/>
    <b v="0"/>
    <s v="technology/web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d v="2015-05-28T00:13:17"/>
    <x v="623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d v="2015-05-14T23:44:01"/>
    <x v="624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d v="2017-03-26T20:29:37"/>
    <x v="625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d v="2015-08-15T13:22:00"/>
    <x v="626"/>
    <b v="0"/>
    <n v="39"/>
    <b v="0"/>
    <s v="technology/web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d v="2016-03-14T23:00:00"/>
    <x v="627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d v="2014-07-13T16:37:37"/>
    <x v="628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d v="2016-05-14T15:18:28"/>
    <x v="629"/>
    <b v="0"/>
    <n v="3"/>
    <b v="0"/>
    <s v="technology/web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d v="2015-09-06T05:10:00"/>
    <x v="630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d v="2016-05-28T18:32:09"/>
    <x v="631"/>
    <b v="0"/>
    <n v="9"/>
    <b v="0"/>
    <s v="technology/web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d v="2015-11-25T16:49:25"/>
    <x v="632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d v="2016-06-17T23:00:00"/>
    <x v="633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d v="2015-02-26T22:17:09"/>
    <x v="634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d v="2015-04-12T02:12:42"/>
    <x v="635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d v="2015-06-06T10:47:00"/>
    <x v="636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d v="2017-02-25T23:04:00"/>
    <x v="637"/>
    <b v="0"/>
    <n v="0"/>
    <b v="0"/>
    <s v="technology/web"/>
    <n v="0"/>
    <x v="2"/>
    <s v="web"/>
  </r>
  <r>
    <n v="638"/>
    <s v="W (Canceled)"/>
    <s v="O0"/>
    <n v="200000"/>
    <n v="18"/>
    <n v="0"/>
    <x v="1"/>
    <x v="12"/>
    <s v="EUR"/>
    <n v="1490447662"/>
    <n v="1485267262"/>
    <d v="2017-03-25T13:14:22"/>
    <x v="638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d v="2014-10-13T13:59:55"/>
    <x v="639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d v="2016-11-24T23:00:00"/>
    <x v="640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d v="2015-08-13T13:40:48"/>
    <x v="641"/>
    <b v="0"/>
    <n v="315"/>
    <b v="1"/>
    <s v="technology/wearables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d v="2015-08-19T15:37:54"/>
    <x v="642"/>
    <b v="0"/>
    <n v="2174"/>
    <b v="1"/>
    <s v="technology/wearables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d v="2015-05-31T15:24:35"/>
    <x v="643"/>
    <b v="0"/>
    <n v="152"/>
    <b v="1"/>
    <s v="technology/wearables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d v="2014-10-29T01:00:00"/>
    <x v="644"/>
    <b v="0"/>
    <n v="1021"/>
    <b v="1"/>
    <s v="technology/wearables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d v="2016-08-12T00:37:54"/>
    <x v="645"/>
    <b v="0"/>
    <n v="237"/>
    <b v="1"/>
    <s v="technology/wearables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d v="2014-08-11T20:27:47"/>
    <x v="646"/>
    <b v="0"/>
    <n v="27"/>
    <b v="1"/>
    <s v="technology/wearables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d v="2016-03-17T17:25:49"/>
    <x v="647"/>
    <b v="0"/>
    <n v="17"/>
    <b v="1"/>
    <s v="technology/wearables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d v="2014-10-14T16:38:28"/>
    <x v="64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d v="2014-09-16T21:53:33"/>
    <x v="649"/>
    <b v="0"/>
    <n v="82"/>
    <b v="1"/>
    <s v="technology/wearables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d v="2014-12-19T01:53:04"/>
    <x v="650"/>
    <b v="0"/>
    <n v="48"/>
    <b v="1"/>
    <s v="technology/wearables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d v="2014-12-13T00:25:11"/>
    <x v="651"/>
    <b v="0"/>
    <n v="105"/>
    <b v="1"/>
    <s v="technology/wearables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d v="2016-12-01T17:34:10"/>
    <x v="652"/>
    <b v="0"/>
    <n v="28"/>
    <b v="1"/>
    <s v="technology/wearables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d v="2015-08-20T14:50:40"/>
    <x v="653"/>
    <b v="0"/>
    <n v="1107"/>
    <b v="1"/>
    <s v="technology/wearables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d v="2015-07-08T22:58:33"/>
    <x v="654"/>
    <b v="0"/>
    <n v="1013"/>
    <b v="1"/>
    <s v="technology/wearables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d v="2015-03-12T21:58:32"/>
    <x v="655"/>
    <b v="0"/>
    <n v="274"/>
    <b v="1"/>
    <s v="technology/wearables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d v="2016-04-17T18:18:39"/>
    <x v="656"/>
    <b v="0"/>
    <n v="87"/>
    <b v="1"/>
    <s v="technology/wearables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d v="2015-12-23T20:17:52"/>
    <x v="657"/>
    <b v="0"/>
    <n v="99"/>
    <b v="1"/>
    <s v="technology/wearables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d v="2015-07-26T18:00:00"/>
    <x v="658"/>
    <b v="0"/>
    <n v="276"/>
    <b v="1"/>
    <s v="technology/wearables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d v="2015-08-23T14:14:55"/>
    <x v="659"/>
    <b v="0"/>
    <n v="21"/>
    <b v="1"/>
    <s v="technology/wearables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d v="2014-11-09T18:47:59"/>
    <x v="660"/>
    <b v="0"/>
    <n v="18"/>
    <b v="0"/>
    <s v="technology/wearables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d v="2016-10-23T15:29:19"/>
    <x v="661"/>
    <b v="0"/>
    <n v="9"/>
    <b v="0"/>
    <s v="technology/wearables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d v="2015-01-16T10:30:47"/>
    <x v="662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d v="2015-07-18T20:14:16"/>
    <x v="663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d v="2015-04-13T15:59:35"/>
    <x v="664"/>
    <b v="0"/>
    <n v="29"/>
    <b v="0"/>
    <s v="technology/wearables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d v="2017-01-13T17:04:21"/>
    <x v="665"/>
    <b v="0"/>
    <n v="12"/>
    <b v="0"/>
    <s v="technology/wearables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d v="2014-08-17T19:58:18"/>
    <x v="666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d v="2016-10-29T08:57:43"/>
    <x v="667"/>
    <b v="0"/>
    <n v="28"/>
    <b v="0"/>
    <s v="technology/wearables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d v="2015-05-11T19:57:02"/>
    <x v="668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d v="2016-07-06T15:00:58"/>
    <x v="669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d v="2016-06-19T08:10:00"/>
    <x v="670"/>
    <b v="0"/>
    <n v="310"/>
    <b v="0"/>
    <s v="technology/wearables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d v="2015-01-14T04:00:00"/>
    <x v="671"/>
    <b v="0"/>
    <n v="15"/>
    <b v="0"/>
    <s v="technology/wearables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d v="2015-01-01T04:59:00"/>
    <x v="672"/>
    <b v="0"/>
    <n v="215"/>
    <b v="0"/>
    <s v="technology/wearables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d v="2014-09-01T20:10:17"/>
    <x v="673"/>
    <b v="0"/>
    <n v="3"/>
    <b v="0"/>
    <s v="technology/wearables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d v="2014-08-12T02:47:07"/>
    <x v="674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d v="2015-01-01T06:59:00"/>
    <x v="675"/>
    <b v="0"/>
    <n v="26"/>
    <b v="0"/>
    <s v="technology/wearables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d v="2015-02-07T18:26:21"/>
    <x v="676"/>
    <b v="0"/>
    <n v="24"/>
    <b v="0"/>
    <s v="technology/wearables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d v="2016-06-28T09:41:35"/>
    <x v="677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d v="2016-05-21T09:02:18"/>
    <x v="678"/>
    <b v="0"/>
    <n v="17"/>
    <b v="0"/>
    <s v="technology/wearables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d v="2016-09-03T16:41:49"/>
    <x v="679"/>
    <b v="0"/>
    <n v="94"/>
    <b v="0"/>
    <s v="technology/wearables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d v="2014-09-17T12:02:11"/>
    <x v="680"/>
    <b v="0"/>
    <n v="129"/>
    <b v="0"/>
    <s v="technology/wearables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d v="2016-10-26T19:20:04"/>
    <x v="681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d v="2017-03-14T17:22:02"/>
    <x v="68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d v="2016-10-31T21:36:04"/>
    <x v="683"/>
    <b v="0"/>
    <n v="3"/>
    <b v="0"/>
    <s v="technology/wearables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d v="2014-07-25T03:00:00"/>
    <x v="684"/>
    <b v="0"/>
    <n v="135"/>
    <b v="0"/>
    <s v="technology/wearables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d v="2015-01-12T20:47:52"/>
    <x v="685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d v="2015-08-03T16:09:30"/>
    <x v="686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d v="2017-02-05T18:00:53"/>
    <x v="687"/>
    <b v="0"/>
    <n v="6"/>
    <b v="0"/>
    <s v="technology/wearables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d v="2015-10-15T02:30:53"/>
    <x v="688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d v="2016-12-08T04:59:00"/>
    <x v="689"/>
    <b v="0"/>
    <n v="336"/>
    <b v="0"/>
    <s v="technology/wearables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d v="2016-09-09T06:00:00"/>
    <x v="690"/>
    <b v="0"/>
    <n v="34"/>
    <b v="0"/>
    <s v="technology/wearables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d v="2015-07-01T00:40:46"/>
    <x v="691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d v="2016-12-22T09:01:03"/>
    <x v="692"/>
    <b v="0"/>
    <n v="201"/>
    <b v="0"/>
    <s v="technology/wearables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d v="2015-04-30T19:23:47"/>
    <x v="693"/>
    <b v="0"/>
    <n v="296"/>
    <b v="0"/>
    <s v="technology/wearables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d v="2017-02-01T15:55:59"/>
    <x v="694"/>
    <b v="0"/>
    <n v="7"/>
    <b v="0"/>
    <s v="technology/wearables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d v="2014-10-31T12:30:20"/>
    <x v="695"/>
    <b v="0"/>
    <n v="7"/>
    <b v="0"/>
    <s v="technology/wearables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d v="2014-07-25T22:15:02"/>
    <x v="696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d v="2016-02-03T12:33:09"/>
    <x v="697"/>
    <b v="0"/>
    <n v="114"/>
    <b v="0"/>
    <s v="technology/wearables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d v="2014-09-18T02:00:00"/>
    <x v="698"/>
    <b v="0"/>
    <n v="29"/>
    <b v="0"/>
    <s v="technology/wearables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d v="2013-11-22T16:00:00"/>
    <x v="699"/>
    <b v="0"/>
    <n v="890"/>
    <b v="0"/>
    <s v="technology/wearables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d v="2017-01-10T16:31:21"/>
    <x v="700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d v="2014-07-23T15:54:40"/>
    <x v="701"/>
    <b v="0"/>
    <n v="21"/>
    <b v="0"/>
    <s v="technology/wearables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d v="2016-11-24T18:26:27"/>
    <x v="702"/>
    <b v="0"/>
    <n v="37"/>
    <b v="0"/>
    <s v="technology/wearables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d v="2017-01-31T23:32:00"/>
    <x v="703"/>
    <b v="0"/>
    <n v="7"/>
    <b v="0"/>
    <s v="technology/wearables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d v="2017-02-20T04:37:48"/>
    <x v="704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d v="2017-01-21T11:47:58"/>
    <x v="705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d v="2016-12-14T18:39:00"/>
    <x v="706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d v="2017-01-01T15:55:27"/>
    <x v="707"/>
    <b v="0"/>
    <n v="456"/>
    <b v="0"/>
    <s v="technology/wearables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d v="2014-09-13T13:56:40"/>
    <x v="708"/>
    <b v="0"/>
    <n v="369"/>
    <b v="0"/>
    <s v="technology/wearables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d v="2014-12-05T00:59:19"/>
    <x v="70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d v="2014-08-20T00:44:00"/>
    <x v="710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d v="2016-12-14T12:01:08"/>
    <x v="711"/>
    <b v="0"/>
    <n v="338"/>
    <b v="0"/>
    <s v="technology/wearables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d v="2016-02-14T16:20:32"/>
    <x v="71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d v="2016-06-05T12:42:12"/>
    <x v="713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d v="2017-02-28T18:54:42"/>
    <x v="714"/>
    <b v="0"/>
    <n v="28"/>
    <b v="0"/>
    <s v="technology/wearables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d v="2015-11-05T03:10:40"/>
    <x v="715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d v="2014-12-01T00:00:00"/>
    <x v="716"/>
    <b v="0"/>
    <n v="16"/>
    <b v="0"/>
    <s v="technology/wearables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d v="2014-09-05T20:30:02"/>
    <x v="717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d v="2017-02-18T05:59:00"/>
    <x v="718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d v="2016-02-23T00:57:56"/>
    <x v="719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d v="2012-01-29T15:34:51"/>
    <x v="720"/>
    <b v="0"/>
    <n v="41"/>
    <b v="1"/>
    <s v="publishing/nonfiction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d v="2014-08-01T13:43:27"/>
    <x v="721"/>
    <b v="0"/>
    <n v="119"/>
    <b v="1"/>
    <s v="publishing/nonfiction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d v="2012-04-08T18:19:38"/>
    <x v="722"/>
    <b v="0"/>
    <n v="153"/>
    <b v="1"/>
    <s v="publishing/nonfiction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d v="2015-07-30T03:59:00"/>
    <x v="723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d v="2011-06-30T15:19:23"/>
    <x v="724"/>
    <b v="0"/>
    <n v="143"/>
    <b v="1"/>
    <s v="publishing/nonfiction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d v="2015-12-13T15:01:52"/>
    <x v="725"/>
    <b v="0"/>
    <n v="140"/>
    <b v="1"/>
    <s v="publishing/nonfiction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d v="2013-04-12T01:01:27"/>
    <x v="726"/>
    <b v="0"/>
    <n v="35"/>
    <b v="1"/>
    <s v="publishing/nonfiction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d v="2013-01-14T21:20:00"/>
    <x v="727"/>
    <b v="0"/>
    <n v="149"/>
    <b v="1"/>
    <s v="publishing/nonfiction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d v="2011-08-21T20:05:57"/>
    <x v="728"/>
    <b v="0"/>
    <n v="130"/>
    <b v="1"/>
    <s v="publishing/nonfiction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d v="2012-09-19T04:27:41"/>
    <x v="729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d v="2011-12-07T17:53:11"/>
    <x v="730"/>
    <b v="0"/>
    <n v="265"/>
    <b v="1"/>
    <s v="publishing/nonfiction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d v="2012-01-22T06:00:00"/>
    <x v="731"/>
    <b v="0"/>
    <n v="71"/>
    <b v="1"/>
    <s v="publishing/nonfiction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d v="2013-09-29T10:11:01"/>
    <x v="732"/>
    <b v="0"/>
    <n v="13"/>
    <b v="1"/>
    <s v="publishing/nonfiction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d v="2013-12-20T10:04:52"/>
    <x v="733"/>
    <b v="0"/>
    <n v="169"/>
    <b v="1"/>
    <s v="publishing/nonfiction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d v="2015-05-09T05:00:00"/>
    <x v="734"/>
    <b v="0"/>
    <n v="57"/>
    <b v="1"/>
    <s v="publishing/nonfiction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d v="2014-12-04T00:39:00"/>
    <x v="735"/>
    <b v="0"/>
    <n v="229"/>
    <b v="1"/>
    <s v="publishing/nonfiction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d v="2013-11-21T04:59:00"/>
    <x v="736"/>
    <b v="0"/>
    <n v="108"/>
    <b v="1"/>
    <s v="publishing/nonfiction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d v="2014-02-14T20:00:00"/>
    <x v="737"/>
    <b v="0"/>
    <n v="108"/>
    <b v="1"/>
    <s v="publishing/nonfiction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d v="2014-12-01T04:59:00"/>
    <x v="738"/>
    <b v="0"/>
    <n v="41"/>
    <b v="1"/>
    <s v="publishing/nonfiction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d v="2014-08-11T12:03:49"/>
    <x v="739"/>
    <b v="0"/>
    <n v="139"/>
    <b v="1"/>
    <s v="publishing/nonfiction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d v="2015-06-21T03:31:22"/>
    <x v="740"/>
    <b v="0"/>
    <n v="19"/>
    <b v="1"/>
    <s v="publishing/nonfiction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d v="2013-06-11T15:33:26"/>
    <x v="741"/>
    <b v="0"/>
    <n v="94"/>
    <b v="1"/>
    <s v="publishing/nonfiction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d v="2014-03-21T21:01:52"/>
    <x v="742"/>
    <b v="0"/>
    <n v="23"/>
    <b v="1"/>
    <s v="publishing/nonfiction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d v="2012-04-16T21:00:00"/>
    <x v="743"/>
    <b v="0"/>
    <n v="15"/>
    <b v="1"/>
    <s v="publishing/nonfiction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d v="2012-12-13T22:58:23"/>
    <x v="744"/>
    <b v="0"/>
    <n v="62"/>
    <b v="1"/>
    <s v="publishing/nonfiction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d v="2013-05-03T13:44:05"/>
    <x v="745"/>
    <b v="0"/>
    <n v="74"/>
    <b v="1"/>
    <s v="publishing/nonfiction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d v="2012-09-23T03:59:00"/>
    <x v="746"/>
    <b v="0"/>
    <n v="97"/>
    <b v="1"/>
    <s v="publishing/nonfiction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d v="2015-01-15T10:54:00"/>
    <x v="747"/>
    <b v="0"/>
    <n v="55"/>
    <b v="1"/>
    <s v="publishing/nonfiction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d v="2014-08-10T20:19:26"/>
    <x v="748"/>
    <b v="0"/>
    <n v="44"/>
    <b v="1"/>
    <s v="publishing/nonfiction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d v="2017-01-28T22:35:30"/>
    <x v="749"/>
    <b v="0"/>
    <n v="110"/>
    <b v="1"/>
    <s v="publishing/nonfiction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d v="2013-02-24T21:04:32"/>
    <x v="750"/>
    <b v="0"/>
    <n v="59"/>
    <b v="1"/>
    <s v="publishing/nonfiction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d v="2011-08-04T15:07:55"/>
    <x v="751"/>
    <b v="0"/>
    <n v="62"/>
    <b v="1"/>
    <s v="publishing/nonfiction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d v="2016-10-16T11:00:00"/>
    <x v="752"/>
    <b v="0"/>
    <n v="105"/>
    <b v="1"/>
    <s v="publishing/nonfiction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d v="2015-02-14T14:09:51"/>
    <x v="753"/>
    <b v="0"/>
    <n v="26"/>
    <b v="1"/>
    <s v="publishing/nonfiction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d v="2013-01-05T17:58:41"/>
    <x v="754"/>
    <b v="0"/>
    <n v="49"/>
    <b v="1"/>
    <s v="publishing/nonfiction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d v="2013-05-20T00:41:00"/>
    <x v="755"/>
    <b v="0"/>
    <n v="68"/>
    <b v="1"/>
    <s v="publishing/nonfiction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d v="2011-04-18T17:24:19"/>
    <x v="756"/>
    <b v="0"/>
    <n v="22"/>
    <b v="1"/>
    <s v="publishing/nonfiction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d v="2012-12-06T01:18:34"/>
    <x v="757"/>
    <b v="0"/>
    <n v="18"/>
    <b v="1"/>
    <s v="publishing/nonfiction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d v="2010-10-08T20:04:28"/>
    <x v="758"/>
    <b v="0"/>
    <n v="19"/>
    <b v="1"/>
    <s v="publishing/nonfiction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d v="2014-07-09T07:55:39"/>
    <x v="759"/>
    <b v="0"/>
    <n v="99"/>
    <b v="1"/>
    <s v="publishing/nonfiction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d v="2016-11-26T19:20:13"/>
    <x v="760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d v="2014-02-02T18:02:06"/>
    <x v="761"/>
    <b v="0"/>
    <n v="6"/>
    <b v="0"/>
    <s v="publishing/fiction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d v="2016-12-04T06:00:00"/>
    <x v="762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d v="2013-08-15T10:43:28"/>
    <x v="763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d v="2015-09-10T04:09:21"/>
    <x v="764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d v="2014-10-19T13:01:24"/>
    <x v="765"/>
    <b v="0"/>
    <n v="44"/>
    <b v="0"/>
    <s v="publishing/fiction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d v="2015-02-16T18:48:03"/>
    <x v="766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d v="2015-05-21T03:26:50"/>
    <x v="767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d v="2013-12-16T04:58:10"/>
    <x v="768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d v="2013-12-26T23:54:54"/>
    <x v="769"/>
    <b v="0"/>
    <n v="52"/>
    <b v="0"/>
    <s v="publishing/fiction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d v="2013-02-24T23:59:29"/>
    <x v="770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d v="2016-01-30T19:46:42"/>
    <x v="771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d v="2009-11-01T03:59:00"/>
    <x v="772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d v="2015-05-10T23:01:00"/>
    <x v="773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d v="2014-02-23T18:43:38"/>
    <x v="774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d v="2011-12-16T01:26:35"/>
    <x v="77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d v="2015-10-11T05:00:00"/>
    <x v="776"/>
    <b v="0"/>
    <n v="57"/>
    <b v="0"/>
    <s v="publishing/fiction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d v="2013-07-31T23:32:57"/>
    <x v="7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d v="2014-04-30T16:51:20"/>
    <x v="778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d v="2010-10-15T04:00:00"/>
    <x v="779"/>
    <b v="0"/>
    <n v="6"/>
    <b v="0"/>
    <s v="publishing/fiction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d v="2011-05-03T16:10:25"/>
    <x v="780"/>
    <b v="0"/>
    <n v="27"/>
    <b v="1"/>
    <s v="music/rock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d v="2013-06-08T00:01:14"/>
    <x v="781"/>
    <b v="0"/>
    <n v="25"/>
    <b v="1"/>
    <s v="music/rock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d v="2012-08-25T18:11:42"/>
    <x v="78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d v="2012-04-27T22:00:00"/>
    <x v="783"/>
    <b v="0"/>
    <n v="35"/>
    <b v="1"/>
    <s v="music/rock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d v="2014-03-17T02:35:19"/>
    <x v="784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d v="2013-02-28T14:15:15"/>
    <x v="785"/>
    <b v="0"/>
    <n v="29"/>
    <b v="1"/>
    <s v="music/rock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d v="2012-05-11T15:47:00"/>
    <x v="786"/>
    <b v="0"/>
    <n v="44"/>
    <b v="1"/>
    <s v="music/rock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d v="2013-11-01T15:03:46"/>
    <x v="787"/>
    <b v="0"/>
    <n v="17"/>
    <b v="1"/>
    <s v="music/rock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d v="2012-07-07T03:59:00"/>
    <x v="788"/>
    <b v="0"/>
    <n v="34"/>
    <b v="1"/>
    <s v="music/rock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d v="2013-01-21T07:59:00"/>
    <x v="789"/>
    <b v="0"/>
    <n v="14"/>
    <b v="1"/>
    <s v="music/rock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d v="2013-02-01T01:08:59"/>
    <x v="790"/>
    <b v="0"/>
    <n v="156"/>
    <b v="1"/>
    <s v="music/rock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d v="2013-11-13T05:59:00"/>
    <x v="791"/>
    <b v="0"/>
    <n v="128"/>
    <b v="1"/>
    <s v="music/rock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d v="2013-11-07T21:58:03"/>
    <x v="792"/>
    <b v="0"/>
    <n v="60"/>
    <b v="1"/>
    <s v="music/rock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d v="2013-07-03T04:59:00"/>
    <x v="793"/>
    <b v="0"/>
    <n v="32"/>
    <b v="1"/>
    <s v="music/rock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d v="2011-09-05T17:06:00"/>
    <x v="794"/>
    <b v="0"/>
    <n v="53"/>
    <b v="1"/>
    <s v="music/rock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d v="2012-04-07T04:59:00"/>
    <x v="795"/>
    <b v="0"/>
    <n v="184"/>
    <b v="1"/>
    <s v="music/rock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d v="2013-09-15T21:10:00"/>
    <x v="796"/>
    <b v="0"/>
    <n v="90"/>
    <b v="1"/>
    <s v="music/rock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d v="2012-04-29T04:00:00"/>
    <x v="797"/>
    <b v="0"/>
    <n v="71"/>
    <b v="1"/>
    <s v="music/rock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d v="2014-09-30T14:09:47"/>
    <x v="798"/>
    <b v="0"/>
    <n v="87"/>
    <b v="1"/>
    <s v="music/rock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d v="2012-04-27T16:00:46"/>
    <x v="799"/>
    <b v="0"/>
    <n v="28"/>
    <b v="1"/>
    <s v="music/rock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d v="2014-09-11T10:24:14"/>
    <x v="800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d v="2011-07-01T19:05:20"/>
    <x v="801"/>
    <b v="0"/>
    <n v="51"/>
    <b v="1"/>
    <s v="music/rock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d v="2012-09-17T04:05:00"/>
    <x v="802"/>
    <b v="0"/>
    <n v="75"/>
    <b v="1"/>
    <s v="music/rock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d v="2011-05-29T01:00:00"/>
    <x v="803"/>
    <b v="0"/>
    <n v="38"/>
    <b v="1"/>
    <s v="music/rock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d v="2011-07-23T03:59:00"/>
    <x v="804"/>
    <b v="0"/>
    <n v="18"/>
    <b v="1"/>
    <s v="music/rock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d v="2011-07-16T23:00:00"/>
    <x v="805"/>
    <b v="0"/>
    <n v="54"/>
    <b v="1"/>
    <s v="music/rock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d v="2011-09-07T16:35:39"/>
    <x v="806"/>
    <b v="0"/>
    <n v="71"/>
    <b v="1"/>
    <s v="music/rock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d v="2017-03-01T02:00:00"/>
    <x v="807"/>
    <b v="0"/>
    <n v="57"/>
    <b v="1"/>
    <s v="music/rock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d v="2014-12-22T04:59:00"/>
    <x v="808"/>
    <b v="0"/>
    <n v="43"/>
    <b v="1"/>
    <s v="music/rock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d v="2014-01-19T20:00:30"/>
    <x v="809"/>
    <b v="0"/>
    <n v="52"/>
    <b v="1"/>
    <s v="music/rock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d v="2012-09-01T01:21:02"/>
    <x v="810"/>
    <b v="0"/>
    <n v="27"/>
    <b v="1"/>
    <s v="music/rock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d v="2013-07-10T16:52:00"/>
    <x v="811"/>
    <b v="0"/>
    <n v="12"/>
    <b v="1"/>
    <s v="music/rock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d v="2013-03-01T13:58:00"/>
    <x v="812"/>
    <b v="0"/>
    <n v="33"/>
    <b v="1"/>
    <s v="music/rock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d v="2012-07-20T23:02:45"/>
    <x v="813"/>
    <b v="0"/>
    <n v="96"/>
    <b v="1"/>
    <s v="music/rock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d v="2011-05-31T18:04:00"/>
    <x v="814"/>
    <b v="0"/>
    <n v="28"/>
    <b v="1"/>
    <s v="music/rock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d v="2014-11-01T22:01:43"/>
    <x v="815"/>
    <b v="0"/>
    <n v="43"/>
    <b v="1"/>
    <s v="music/rock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d v="2013-04-09T06:30:00"/>
    <x v="816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d v="2012-03-11T04:59:00"/>
    <x v="817"/>
    <b v="0"/>
    <n v="23"/>
    <b v="1"/>
    <s v="music/rock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d v="2012-08-07T17:01:00"/>
    <x v="818"/>
    <b v="0"/>
    <n v="19"/>
    <b v="1"/>
    <s v="music/rock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d v="2013-12-21T04:44:00"/>
    <x v="819"/>
    <b v="0"/>
    <n v="14"/>
    <b v="1"/>
    <s v="music/rock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d v="2014-06-09T05:00:00"/>
    <x v="820"/>
    <b v="0"/>
    <n v="38"/>
    <b v="1"/>
    <s v="music/rock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d v="2015-05-04T04:01:00"/>
    <x v="821"/>
    <b v="0"/>
    <n v="78"/>
    <b v="1"/>
    <s v="music/rock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d v="2012-10-05T22:44:10"/>
    <x v="822"/>
    <b v="0"/>
    <n v="69"/>
    <b v="1"/>
    <s v="music/rock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d v="2015-03-22T22:20:52"/>
    <x v="823"/>
    <b v="0"/>
    <n v="33"/>
    <b v="1"/>
    <s v="music/rock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d v="2010-04-18T06:59:00"/>
    <x v="824"/>
    <b v="0"/>
    <n v="54"/>
    <b v="1"/>
    <s v="music/rock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d v="2012-10-29T07:21:24"/>
    <x v="825"/>
    <b v="0"/>
    <n v="99"/>
    <b v="1"/>
    <s v="music/rock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d v="2012-03-25T23:55:30"/>
    <x v="826"/>
    <b v="0"/>
    <n v="49"/>
    <b v="1"/>
    <s v="music/rock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d v="2012-02-14T19:49:00"/>
    <x v="827"/>
    <b v="0"/>
    <n v="11"/>
    <b v="1"/>
    <s v="music/rock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d v="2012-06-25T16:24:00"/>
    <x v="828"/>
    <b v="0"/>
    <n v="38"/>
    <b v="1"/>
    <s v="music/rock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d v="2016-07-13T19:14:00"/>
    <x v="829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d v="2013-03-22T11:37:05"/>
    <x v="830"/>
    <b v="0"/>
    <n v="32"/>
    <b v="1"/>
    <s v="music/rock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d v="2012-04-27T15:31:34"/>
    <x v="831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d v="2012-01-21T08:13:00"/>
    <x v="832"/>
    <b v="0"/>
    <n v="154"/>
    <b v="1"/>
    <s v="music/rock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d v="2014-04-19T21:04:35"/>
    <x v="833"/>
    <b v="0"/>
    <n v="41"/>
    <b v="1"/>
    <s v="music/rock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d v="2013-07-01T03:59:00"/>
    <x v="834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d v="2012-05-19T03:00:00"/>
    <x v="835"/>
    <b v="0"/>
    <n v="40"/>
    <b v="1"/>
    <s v="music/rock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d v="2013-10-07T01:21:58"/>
    <x v="836"/>
    <b v="0"/>
    <n v="46"/>
    <b v="1"/>
    <s v="music/rock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d v="2014-05-01T23:57:42"/>
    <x v="837"/>
    <b v="0"/>
    <n v="62"/>
    <b v="1"/>
    <s v="music/rock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d v="2012-01-17T21:33:05"/>
    <x v="838"/>
    <b v="0"/>
    <n v="61"/>
    <b v="1"/>
    <s v="music/rock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d v="2012-09-22T18:19:16"/>
    <x v="839"/>
    <b v="0"/>
    <n v="96"/>
    <b v="1"/>
    <s v="music/rock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d v="2016-09-24T05:26:27"/>
    <x v="840"/>
    <b v="0"/>
    <n v="190"/>
    <b v="1"/>
    <s v="music/metal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d v="2014-11-10T21:07:43"/>
    <x v="841"/>
    <b v="1"/>
    <n v="94"/>
    <b v="1"/>
    <s v="music/metal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d v="2013-10-14T03:59:00"/>
    <x v="842"/>
    <b v="1"/>
    <n v="39"/>
    <b v="1"/>
    <s v="music/metal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d v="2016-12-08T08:00:00"/>
    <x v="843"/>
    <b v="0"/>
    <n v="127"/>
    <b v="1"/>
    <s v="music/metal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d v="2014-11-01T04:59:00"/>
    <x v="844"/>
    <b v="1"/>
    <n v="159"/>
    <b v="1"/>
    <s v="music/metal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d v="2016-09-05T03:59:00"/>
    <x v="845"/>
    <b v="0"/>
    <n v="177"/>
    <b v="1"/>
    <s v="music/metal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d v="2014-03-10T14:00:00"/>
    <x v="846"/>
    <b v="0"/>
    <n v="47"/>
    <b v="1"/>
    <s v="music/metal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d v="2015-07-10T19:09:36"/>
    <x v="847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d v="2015-04-14T19:00:33"/>
    <x v="848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d v="2015-03-16T02:34:24"/>
    <x v="849"/>
    <b v="0"/>
    <n v="115"/>
    <b v="1"/>
    <s v="music/metal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d v="2016-04-25T04:59:00"/>
    <x v="850"/>
    <b v="0"/>
    <n v="133"/>
    <b v="1"/>
    <s v="music/metal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d v="2016-07-31T19:45:00"/>
    <x v="851"/>
    <b v="0"/>
    <n v="70"/>
    <b v="1"/>
    <s v="music/metal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d v="2016-10-24T21:00:00"/>
    <x v="852"/>
    <b v="0"/>
    <n v="62"/>
    <b v="1"/>
    <s v="music/metal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d v="2015-02-16T19:58:29"/>
    <x v="853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d v="2016-12-28T05:05:46"/>
    <x v="854"/>
    <b v="0"/>
    <n v="499"/>
    <b v="1"/>
    <s v="music/metal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d v="2016-07-24T03:00:17"/>
    <x v="855"/>
    <b v="0"/>
    <n v="47"/>
    <b v="1"/>
    <s v="music/metal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d v="2016-10-25T19:00:00"/>
    <x v="856"/>
    <b v="0"/>
    <n v="28"/>
    <b v="1"/>
    <s v="music/metal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d v="2015-11-25T14:57:11"/>
    <x v="857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d v="2015-04-15T22:59:00"/>
    <x v="858"/>
    <b v="0"/>
    <n v="76"/>
    <b v="1"/>
    <s v="music/metal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d v="2015-06-04T00:00:00"/>
    <x v="859"/>
    <b v="0"/>
    <n v="98"/>
    <b v="1"/>
    <s v="music/metal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d v="2013-11-22T12:35:13"/>
    <x v="860"/>
    <b v="0"/>
    <n v="48"/>
    <b v="0"/>
    <s v="music/jazz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d v="2016-09-16T23:10:04"/>
    <x v="861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d v="2013-11-11T14:19:08"/>
    <x v="862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d v="2012-02-12T02:49:26"/>
    <x v="863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d v="2013-10-16T09:59:00"/>
    <x v="864"/>
    <b v="0"/>
    <n v="79"/>
    <b v="0"/>
    <s v="music/jazz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d v="2013-01-16T18:33:17"/>
    <x v="865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d v="2015-02-28T15:10:00"/>
    <x v="866"/>
    <b v="0"/>
    <n v="11"/>
    <b v="0"/>
    <s v="music/jazz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d v="2009-12-01T04:59:00"/>
    <x v="867"/>
    <b v="0"/>
    <n v="11"/>
    <b v="0"/>
    <s v="music/jazz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d v="2014-01-07T00:39:58"/>
    <x v="86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d v="2013-04-08T19:17:37"/>
    <x v="869"/>
    <b v="0"/>
    <n v="3"/>
    <b v="0"/>
    <s v="music/jazz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d v="2013-09-01T00:32:03"/>
    <x v="870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d v="2013-11-29T14:28:15"/>
    <x v="871"/>
    <b v="0"/>
    <n v="12"/>
    <b v="0"/>
    <s v="music/jazz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d v="2011-03-10T19:48:47"/>
    <x v="872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d v="2012-11-11T05:00:40"/>
    <x v="873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d v="2013-05-04T14:00:34"/>
    <x v="874"/>
    <b v="0"/>
    <n v="21"/>
    <b v="0"/>
    <s v="music/jazz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d v="2015-09-21T17:22:11"/>
    <x v="875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d v="2013-02-04T11:55:27"/>
    <x v="876"/>
    <b v="0"/>
    <n v="45"/>
    <b v="0"/>
    <s v="music/jazz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d v="2013-12-19T18:56:00"/>
    <x v="877"/>
    <b v="0"/>
    <n v="29"/>
    <b v="0"/>
    <s v="music/jazz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d v="2010-12-23T05:35:24"/>
    <x v="878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d v="2012-05-29T19:55:05"/>
    <x v="879"/>
    <b v="0"/>
    <n v="30"/>
    <b v="0"/>
    <s v="music/jazz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d v="2012-10-30T07:42:18"/>
    <x v="880"/>
    <b v="0"/>
    <n v="8"/>
    <b v="0"/>
    <s v="music/indie rock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d v="2012-01-14T06:01:26"/>
    <x v="881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d v="2011-09-06T20:39:10"/>
    <x v="882"/>
    <b v="0"/>
    <n v="14"/>
    <b v="0"/>
    <s v="music/indie rock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d v="2016-03-02T22:27:15"/>
    <x v="883"/>
    <b v="0"/>
    <n v="24"/>
    <b v="0"/>
    <s v="music/indie rock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d v="2012-05-12T02:31:00"/>
    <x v="884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d v="2016-12-30T22:35:11"/>
    <x v="885"/>
    <b v="0"/>
    <n v="21"/>
    <b v="0"/>
    <s v="music/indie rock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d v="2016-09-15T20:53:33"/>
    <x v="886"/>
    <b v="0"/>
    <n v="7"/>
    <b v="0"/>
    <s v="music/indie rock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d v="2012-05-27T23:00:55"/>
    <x v="887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d v="2011-09-01T06:00:00"/>
    <x v="888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d v="2014-10-05T18:49:03"/>
    <x v="889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d v="2013-11-21T17:46:19"/>
    <x v="890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d v="2014-08-21T00:45:30"/>
    <x v="891"/>
    <b v="0"/>
    <n v="9"/>
    <b v="0"/>
    <s v="music/indie rock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d v="2010-08-01T04:00:00"/>
    <x v="892"/>
    <b v="0"/>
    <n v="17"/>
    <b v="0"/>
    <s v="music/indie rock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d v="2015-04-01T20:32:43"/>
    <x v="89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d v="2016-06-05T23:33:30"/>
    <x v="894"/>
    <b v="0"/>
    <n v="53"/>
    <b v="0"/>
    <s v="music/indie rock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d v="2010-10-25T03:03:49"/>
    <x v="895"/>
    <b v="0"/>
    <n v="7"/>
    <b v="0"/>
    <s v="music/indie rock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d v="2015-08-28T04:00:00"/>
    <x v="896"/>
    <b v="0"/>
    <n v="72"/>
    <b v="0"/>
    <s v="music/indie rock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d v="2012-11-28T17:31:48"/>
    <x v="897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d v="2012-01-15T18:11:50"/>
    <x v="898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d v="2011-05-28T02:22:42"/>
    <x v="899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d v="2016-03-30T19:23:22"/>
    <x v="900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d v="2010-06-08T19:11:00"/>
    <x v="901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d v="2014-08-30T15:30:00"/>
    <x v="90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d v="2012-09-23T02:25:00"/>
    <x v="903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d v="2016-01-03T01:55:37"/>
    <x v="904"/>
    <b v="0"/>
    <n v="3"/>
    <b v="0"/>
    <s v="music/jazz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d v="2011-01-24T05:45:26"/>
    <x v="905"/>
    <b v="0"/>
    <n v="6"/>
    <b v="0"/>
    <s v="music/jazz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d v="2014-03-13T03:33:10"/>
    <x v="906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d v="2011-09-11T04:37:03"/>
    <x v="907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d v="2010-07-27T04:59:00"/>
    <x v="908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d v="2012-07-23T04:00:00"/>
    <x v="909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d v="2017-03-03T13:05:19"/>
    <x v="910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d v="2014-01-24T00:07:25"/>
    <x v="911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d v="2012-12-11T03:37:27"/>
    <x v="912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d v="2012-05-05T03:20:19"/>
    <x v="913"/>
    <b v="0"/>
    <n v="24"/>
    <b v="0"/>
    <s v="music/jazz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d v="2012-08-25T18:19:07"/>
    <x v="914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d v="2012-03-01T04:59:00"/>
    <x v="915"/>
    <b v="0"/>
    <n v="9"/>
    <b v="0"/>
    <s v="music/jazz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d v="2010-10-22T05:00:00"/>
    <x v="916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d v="2014-07-14T02:30:00"/>
    <x v="917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d v="2014-12-01T22:59:21"/>
    <x v="918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d v="2012-12-19T15:24:05"/>
    <x v="919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d v="2013-11-14T17:07:02"/>
    <x v="920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d v="2011-12-12T05:06:16"/>
    <x v="921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d v="2014-10-01T12:43:13"/>
    <x v="922"/>
    <b v="0"/>
    <n v="30"/>
    <b v="0"/>
    <s v="music/jazz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d v="2014-11-22T00:02:03"/>
    <x v="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d v="2013-02-13T22:37:49"/>
    <x v="924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d v="2013-11-27T22:08:31"/>
    <x v="925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d v="2010-07-08T22:40:00"/>
    <x v="926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d v="2012-05-14T19:44:55"/>
    <x v="927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d v="2012-11-18T00:00:00"/>
    <x v="928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d v="2012-04-09T04:42:49"/>
    <x v="92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d v="2010-06-25T21:32:00"/>
    <x v="930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d v="2014-03-16T22:00:00"/>
    <x v="931"/>
    <b v="0"/>
    <n v="7"/>
    <b v="0"/>
    <s v="music/jazz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d v="2013-03-22T22:15:45"/>
    <x v="932"/>
    <b v="0"/>
    <n v="30"/>
    <b v="0"/>
    <s v="music/jazz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d v="2014-05-12T04:03:29"/>
    <x v="933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d v="2014-05-04T06:00:00"/>
    <x v="934"/>
    <b v="0"/>
    <n v="30"/>
    <b v="0"/>
    <s v="music/jazz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d v="2016-01-29T08:00:29"/>
    <x v="935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d v="2012-01-18T20:00:00"/>
    <x v="936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d v="2013-11-03T20:09:17"/>
    <x v="93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d v="2012-09-02T11:30:48"/>
    <x v="93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d v="2013-06-30T19:58:00"/>
    <x v="939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d v="2015-08-11T00:12:06"/>
    <x v="940"/>
    <b v="0"/>
    <n v="14"/>
    <b v="0"/>
    <s v="technology/wearables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d v="2017-02-10T02:19:05"/>
    <x v="941"/>
    <b v="0"/>
    <n v="31"/>
    <b v="0"/>
    <s v="technology/wearables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d v="2016-02-18T20:14:20"/>
    <x v="942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d v="2016-11-29T17:01:45"/>
    <x v="943"/>
    <b v="0"/>
    <n v="12"/>
    <b v="0"/>
    <s v="technology/wearables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d v="2016-04-18T14:00:00"/>
    <x v="944"/>
    <b v="0"/>
    <n v="96"/>
    <b v="0"/>
    <s v="technology/wearables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d v="2017-02-18T23:59:00"/>
    <x v="945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d v="2016-09-09T18:00:48"/>
    <x v="946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d v="2016-06-30T18:45:06"/>
    <x v="947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d v="2016-03-12T19:52:44"/>
    <x v="948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d v="2016-02-21T01:02:56"/>
    <x v="949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d v="2016-01-17T18:01:01"/>
    <x v="950"/>
    <b v="0"/>
    <n v="24"/>
    <b v="0"/>
    <s v="technology/wearables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d v="2016-06-04T15:41:12"/>
    <x v="951"/>
    <b v="0"/>
    <n v="121"/>
    <b v="0"/>
    <s v="technology/wearables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d v="2016-11-18T15:43:32"/>
    <x v="952"/>
    <b v="0"/>
    <n v="196"/>
    <b v="0"/>
    <s v="technology/wearables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d v="2015-01-25T03:56:39"/>
    <x v="953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d v="2015-08-20T20:00:39"/>
    <x v="954"/>
    <b v="0"/>
    <n v="73"/>
    <b v="0"/>
    <s v="technology/wearables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d v="2016-09-13T07:05:00"/>
    <x v="955"/>
    <b v="0"/>
    <n v="93"/>
    <b v="0"/>
    <s v="technology/wearables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d v="2015-04-26T20:55:59"/>
    <x v="956"/>
    <b v="0"/>
    <n v="17"/>
    <b v="0"/>
    <s v="technology/wearables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d v="2016-11-17T14:15:33"/>
    <x v="957"/>
    <b v="0"/>
    <n v="7"/>
    <b v="0"/>
    <s v="technology/wearables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d v="2015-04-10T04:59:00"/>
    <x v="958"/>
    <b v="0"/>
    <n v="17"/>
    <b v="0"/>
    <s v="technology/wearables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d v="2015-01-19T04:11:05"/>
    <x v="959"/>
    <b v="0"/>
    <n v="171"/>
    <b v="0"/>
    <s v="technology/wearables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d v="2017-03-14T14:02:35"/>
    <x v="960"/>
    <b v="0"/>
    <n v="188"/>
    <b v="0"/>
    <s v="technology/wearables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d v="2017-02-20T19:00:00"/>
    <x v="961"/>
    <b v="0"/>
    <n v="110"/>
    <b v="0"/>
    <s v="technology/wearables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d v="2016-02-11T17:05:53"/>
    <x v="962"/>
    <b v="0"/>
    <n v="37"/>
    <b v="0"/>
    <s v="technology/wearables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d v="2016-10-17T15:15:19"/>
    <x v="963"/>
    <b v="0"/>
    <n v="9"/>
    <b v="0"/>
    <s v="technology/wearables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d v="2015-09-01T15:05:19"/>
    <x v="964"/>
    <b v="0"/>
    <n v="29"/>
    <b v="0"/>
    <s v="technology/wearables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d v="2016-10-26T03:59:00"/>
    <x v="965"/>
    <b v="0"/>
    <n v="6"/>
    <b v="0"/>
    <s v="technology/wearables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d v="2016-10-06T15:15:32"/>
    <x v="966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d v="2016-04-22T05:06:14"/>
    <x v="967"/>
    <b v="0"/>
    <n v="81"/>
    <b v="0"/>
    <s v="technology/wearables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d v="2014-08-15T20:20:34"/>
    <x v="968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d v="2017-02-09T07:16:47"/>
    <x v="969"/>
    <b v="0"/>
    <n v="11"/>
    <b v="0"/>
    <s v="technology/wearables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d v="2017-01-23T04:59:00"/>
    <x v="970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d v="2015-06-01T17:01:00"/>
    <x v="971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d v="2014-09-04T06:59:00"/>
    <x v="972"/>
    <b v="0"/>
    <n v="45"/>
    <b v="0"/>
    <s v="technology/wearables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d v="2015-11-09T01:21:33"/>
    <x v="973"/>
    <b v="0"/>
    <n v="8"/>
    <b v="0"/>
    <s v="technology/wearables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d v="2016-03-25T16:59:16"/>
    <x v="974"/>
    <b v="0"/>
    <n v="3"/>
    <b v="0"/>
    <s v="technology/wearables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d v="2016-06-28T16:43:05"/>
    <x v="975"/>
    <b v="0"/>
    <n v="24"/>
    <b v="0"/>
    <s v="technology/wearables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d v="2015-08-14T01:24:57"/>
    <x v="976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d v="2016-02-21T22:36:37"/>
    <x v="97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d v="2016-02-25T07:25:01"/>
    <x v="978"/>
    <b v="0"/>
    <n v="123"/>
    <b v="0"/>
    <s v="technology/wearables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d v="2016-06-20T18:59:00"/>
    <x v="979"/>
    <b v="0"/>
    <n v="96"/>
    <b v="0"/>
    <s v="technology/wearables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d v="2014-11-30T22:42:02"/>
    <x v="980"/>
    <b v="0"/>
    <n v="31"/>
    <b v="0"/>
    <s v="technology/wearables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d v="2014-08-09T22:43:42"/>
    <x v="981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d v="2016-10-02T18:04:46"/>
    <x v="982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d v="2016-08-23T20:54:00"/>
    <x v="983"/>
    <b v="0"/>
    <n v="179"/>
    <b v="0"/>
    <s v="technology/wearables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d v="2015-03-28T01:46:48"/>
    <x v="984"/>
    <b v="0"/>
    <n v="3"/>
    <b v="0"/>
    <s v="technology/wearables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d v="2015-12-31T23:00:00"/>
    <x v="985"/>
    <b v="0"/>
    <n v="23"/>
    <b v="0"/>
    <s v="technology/wearables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d v="2016-01-10T00:00:00"/>
    <x v="986"/>
    <b v="0"/>
    <n v="23"/>
    <b v="0"/>
    <s v="technology/wearables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d v="2014-06-23T07:04:10"/>
    <x v="987"/>
    <b v="0"/>
    <n v="41"/>
    <b v="0"/>
    <s v="technology/wearables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d v="2016-10-01T08:33:45"/>
    <x v="988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d v="2016-09-28T22:24:55"/>
    <x v="989"/>
    <b v="0"/>
    <n v="32"/>
    <b v="0"/>
    <s v="technology/wearables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d v="2014-09-03T18:49:24"/>
    <x v="990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d v="2016-07-12T18:51:00"/>
    <x v="991"/>
    <b v="0"/>
    <n v="7"/>
    <b v="0"/>
    <s v="technology/wearables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d v="2016-05-07T21:11:59"/>
    <x v="992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d v="2016-11-12T05:00:00"/>
    <x v="993"/>
    <b v="0"/>
    <n v="196"/>
    <b v="0"/>
    <s v="technology/wearables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d v="2014-11-30T22:59:00"/>
    <x v="994"/>
    <b v="0"/>
    <n v="11"/>
    <b v="0"/>
    <s v="technology/wearables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d v="2014-11-29T16:00:00"/>
    <x v="995"/>
    <b v="0"/>
    <n v="9"/>
    <b v="0"/>
    <s v="technology/wearables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d v="2014-07-27T15:27:00"/>
    <x v="996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d v="2014-11-28T03:28:17"/>
    <x v="997"/>
    <b v="0"/>
    <n v="8"/>
    <b v="0"/>
    <s v="technology/wearables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d v="2015-11-19T05:03:21"/>
    <x v="998"/>
    <b v="0"/>
    <n v="229"/>
    <b v="0"/>
    <s v="technology/wearables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d v="2014-11-13T08:02:00"/>
    <x v="999"/>
    <b v="0"/>
    <n v="40"/>
    <b v="0"/>
    <s v="technology/wearables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d v="2017-03-15T00:26:00"/>
    <x v="100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d v="2017-01-30T17:16:53"/>
    <x v="1001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d v="2015-12-17T05:59:00"/>
    <x v="1002"/>
    <b v="0"/>
    <n v="22"/>
    <b v="0"/>
    <s v="technology/wearables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d v="2017-03-16T16:01:01"/>
    <x v="1003"/>
    <b v="0"/>
    <n v="15"/>
    <b v="0"/>
    <s v="technology/wearables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d v="2016-02-18T17:00:27"/>
    <x v="1004"/>
    <b v="0"/>
    <n v="95"/>
    <b v="0"/>
    <s v="technology/wearables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d v="2015-10-30T14:59:43"/>
    <x v="1005"/>
    <b v="0"/>
    <n v="161"/>
    <b v="0"/>
    <s v="technology/wearables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d v="2014-12-12T07:11:00"/>
    <x v="1006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d v="2016-12-14T15:00:23"/>
    <x v="1007"/>
    <b v="0"/>
    <n v="76"/>
    <b v="0"/>
    <s v="technology/wearables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d v="2016-12-28T19:25:15"/>
    <x v="1008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d v="2016-06-19T14:30:46"/>
    <x v="1009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d v="2016-09-05T02:59:00"/>
    <x v="1010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d v="2014-12-18T21:33:15"/>
    <x v="1011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d v="2017-01-24T10:34:12"/>
    <x v="1012"/>
    <b v="0"/>
    <n v="775"/>
    <b v="0"/>
    <s v="technology/wearables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d v="2015-12-29T20:00:00"/>
    <x v="1013"/>
    <b v="0"/>
    <n v="90"/>
    <b v="0"/>
    <s v="technology/wearables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d v="2015-01-01T00:03:35"/>
    <x v="1014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d v="2015-11-25T22:04:55"/>
    <x v="101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d v="2016-04-07T01:34:16"/>
    <x v="1016"/>
    <b v="0"/>
    <n v="38"/>
    <b v="0"/>
    <s v="technology/wearables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d v="2015-11-21T17:12:15"/>
    <x v="1017"/>
    <b v="0"/>
    <n v="355"/>
    <b v="0"/>
    <s v="technology/wearables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d v="2016-07-14T11:48:53"/>
    <x v="1018"/>
    <b v="0"/>
    <n v="7"/>
    <b v="0"/>
    <s v="technology/wearables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d v="2015-02-04T23:22:29"/>
    <x v="101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d v="2015-06-02T00:47:00"/>
    <x v="1020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d v="2015-10-17T04:00:00"/>
    <x v="1021"/>
    <b v="1"/>
    <n v="478"/>
    <b v="1"/>
    <s v="music/electronic music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d v="2015-05-17T15:31:17"/>
    <x v="1022"/>
    <b v="1"/>
    <n v="74"/>
    <b v="1"/>
    <s v="music/electronic music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d v="2015-06-20T22:04:21"/>
    <x v="1023"/>
    <b v="0"/>
    <n v="131"/>
    <b v="1"/>
    <s v="music/electronic music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d v="2016-01-31T13:56:03"/>
    <x v="1024"/>
    <b v="1"/>
    <n v="61"/>
    <b v="1"/>
    <s v="music/electronic music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d v="2016-03-31T08:46:56"/>
    <x v="1026"/>
    <b v="1"/>
    <n v="122"/>
    <b v="1"/>
    <s v="music/electronic music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d v="2014-10-23T00:49:07"/>
    <x v="1027"/>
    <b v="1"/>
    <n v="111"/>
    <b v="1"/>
    <s v="music/electronic music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d v="2017-03-06T20:00:00"/>
    <x v="1028"/>
    <b v="1"/>
    <n v="255"/>
    <b v="1"/>
    <s v="music/electronic music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d v="2016-09-12T11:35:49"/>
    <x v="1030"/>
    <b v="0"/>
    <n v="159"/>
    <b v="1"/>
    <s v="music/electronic music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d v="2015-12-16T18:20:10"/>
    <x v="1031"/>
    <b v="0"/>
    <n v="99"/>
    <b v="1"/>
    <s v="music/electronic music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d v="2016-06-23T16:00:25"/>
    <x v="1032"/>
    <b v="0"/>
    <n v="96"/>
    <b v="1"/>
    <s v="music/electronic music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d v="2016-12-12T17:34:40"/>
    <x v="1033"/>
    <b v="0"/>
    <n v="27"/>
    <b v="1"/>
    <s v="music/electronic music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d v="2015-02-11T15:23:40"/>
    <x v="1035"/>
    <b v="0"/>
    <n v="76"/>
    <b v="1"/>
    <s v="music/electronic music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d v="2013-01-07T08:00:00"/>
    <x v="1036"/>
    <b v="0"/>
    <n v="211"/>
    <b v="1"/>
    <s v="music/electronic music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d v="2015-05-18T05:00:00"/>
    <x v="1037"/>
    <b v="0"/>
    <n v="21"/>
    <b v="1"/>
    <s v="music/electronic music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d v="2016-03-19T04:33:43"/>
    <x v="1038"/>
    <b v="0"/>
    <n v="61"/>
    <b v="1"/>
    <s v="music/electronic music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d v="2016-12-13T07:59:00"/>
    <x v="1039"/>
    <b v="0"/>
    <n v="30"/>
    <b v="1"/>
    <s v="music/electronic music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d v="2016-08-27T17:00:09"/>
    <x v="1040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d v="2014-07-31T01:26:32"/>
    <x v="1041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d v="2014-09-12T10:00:00"/>
    <x v="1042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d v="2015-05-20T06:04:15"/>
    <x v="1043"/>
    <b v="0"/>
    <n v="292"/>
    <b v="0"/>
    <s v="journalism/audio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d v="2015-03-05T20:27:00"/>
    <x v="1044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d v="2014-08-23T20:59:10"/>
    <x v="1045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d v="2015-12-26T20:26:00"/>
    <x v="1046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d v="2014-11-05T20:38:35"/>
    <x v="1047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d v="2016-09-25T01:16:29"/>
    <x v="1048"/>
    <b v="0"/>
    <n v="4"/>
    <b v="0"/>
    <s v="journalism/audio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d v="2016-02-12T10:20:45"/>
    <x v="1049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d v="2015-09-14T19:07:57"/>
    <x v="1050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d v="2014-08-27T00:20:25"/>
    <x v="1051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d v="2016-06-06T20:09:00"/>
    <x v="1052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d v="2017-03-06T04:08:52"/>
    <x v="1053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d v="2014-08-10T22:00:00"/>
    <x v="1054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d v="2016-03-07T23:49:05"/>
    <x v="105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d v="2015-04-24T16:16:17"/>
    <x v="1056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d v="2016-12-04T21:54:43"/>
    <x v="1057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d v="2015-03-26T00:00:00"/>
    <x v="1058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d v="2015-03-13T17:57:36"/>
    <x v="1059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d v="2015-04-15T21:54:53"/>
    <x v="1060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d v="2016-05-02T01:00:00"/>
    <x v="1061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d v="2016-07-12T19:22:21"/>
    <x v="1062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d v="2016-08-31T00:44:22"/>
    <x v="1063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d v="2013-07-07T05:28:23"/>
    <x v="1064"/>
    <b v="0"/>
    <n v="123"/>
    <b v="0"/>
    <s v="games/video games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d v="2014-02-19T09:08:42"/>
    <x v="1065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d v="2013-08-04T23:06:22"/>
    <x v="1066"/>
    <b v="0"/>
    <n v="148"/>
    <b v="0"/>
    <s v="games/video games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d v="2013-12-21T20:32:11"/>
    <x v="1067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d v="2016-04-10T07:54:24"/>
    <x v="1068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d v="2013-11-26T06:30:59"/>
    <x v="1069"/>
    <b v="0"/>
    <n v="21"/>
    <b v="0"/>
    <s v="games/video games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d v="2012-10-01T00:17:02"/>
    <x v="1070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d v="2015-11-17T19:04:53"/>
    <x v="1071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d v="2014-02-05T19:58:17"/>
    <x v="1072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d v="2011-10-16T23:09:01"/>
    <x v="1073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d v="2014-01-04T04:09:05"/>
    <x v="1074"/>
    <b v="0"/>
    <n v="30"/>
    <b v="0"/>
    <s v="games/video games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d v="2012-05-06T21:41:56"/>
    <x v="1075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d v="2014-09-11T09:04:10"/>
    <x v="1076"/>
    <b v="0"/>
    <n v="975"/>
    <b v="0"/>
    <s v="games/video games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d v="2016-01-14T04:00:11"/>
    <x v="1077"/>
    <b v="0"/>
    <n v="167"/>
    <b v="0"/>
    <s v="games/video games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d v="2011-07-22T04:42:01"/>
    <x v="1078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d v="2016-05-14T13:35:36"/>
    <x v="1079"/>
    <b v="0"/>
    <n v="18"/>
    <b v="0"/>
    <s v="games/video games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d v="2014-05-11T03:18:53"/>
    <x v="1080"/>
    <b v="0"/>
    <n v="98"/>
    <b v="0"/>
    <s v="games/video games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d v="2015-01-28T22:14:52"/>
    <x v="1081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d v="2012-08-10T21:44:48"/>
    <x v="1082"/>
    <b v="0"/>
    <n v="3"/>
    <b v="0"/>
    <s v="games/video games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d v="2014-08-02T15:49:43"/>
    <x v="10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d v="2014-08-08T21:53:24"/>
    <x v="108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d v="2016-03-14T15:06:15"/>
    <x v="108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d v="2014-08-24T20:48:11"/>
    <x v="1086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d v="2014-06-15T17:08:07"/>
    <x v="1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d v="2014-04-24T19:11:07"/>
    <x v="1088"/>
    <b v="0"/>
    <n v="147"/>
    <b v="0"/>
    <s v="games/video games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d v="2015-06-26T04:32:55"/>
    <x v="1089"/>
    <b v="0"/>
    <n v="49"/>
    <b v="0"/>
    <s v="games/video games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d v="2015-05-29T04:27:33"/>
    <x v="1090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d v="2016-04-10T18:41:12"/>
    <x v="1091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d v="2013-01-06T00:37:18"/>
    <x v="1092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d v="2016-02-11T23:22:17"/>
    <x v="1093"/>
    <b v="0"/>
    <n v="4"/>
    <b v="0"/>
    <s v="games/video games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d v="2011-10-09T17:07:13"/>
    <x v="1094"/>
    <b v="0"/>
    <n v="27"/>
    <b v="0"/>
    <s v="games/video games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d v="2013-08-30T12:53:40"/>
    <x v="1095"/>
    <b v="0"/>
    <n v="94"/>
    <b v="0"/>
    <s v="games/video games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d v="2014-10-04T03:30:00"/>
    <x v="1096"/>
    <b v="0"/>
    <n v="29"/>
    <b v="0"/>
    <s v="games/video games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d v="2014-03-02T19:01:17"/>
    <x v="1097"/>
    <b v="0"/>
    <n v="7"/>
    <b v="0"/>
    <s v="games/video games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d v="2014-04-13T18:18:15"/>
    <x v="1098"/>
    <b v="0"/>
    <n v="22"/>
    <b v="0"/>
    <s v="games/video games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d v="2015-05-13T20:04:28"/>
    <x v="1099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d v="2016-02-14T02:39:31"/>
    <x v="1100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d v="2016-07-14T18:12:00"/>
    <x v="1101"/>
    <b v="0"/>
    <n v="6"/>
    <b v="0"/>
    <s v="games/video games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d v="2013-12-09T05:59:00"/>
    <x v="1102"/>
    <b v="0"/>
    <n v="24"/>
    <b v="0"/>
    <s v="games/video games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d v="2016-06-18T05:19:50"/>
    <x v="1103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d v="2014-06-11T09:50:21"/>
    <x v="1104"/>
    <b v="0"/>
    <n v="37"/>
    <b v="0"/>
    <s v="games/video games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d v="2014-03-24T02:15:27"/>
    <x v="1105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d v="2012-04-04T16:46:15"/>
    <x v="1106"/>
    <b v="0"/>
    <n v="7"/>
    <b v="0"/>
    <s v="games/video games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d v="2014-07-23T20:40:24"/>
    <x v="1107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d v="2012-04-13T14:17:15"/>
    <x v="1108"/>
    <b v="0"/>
    <n v="21"/>
    <b v="0"/>
    <s v="games/video games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d v="2016-11-18T19:03:10"/>
    <x v="1109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d v="2012-12-07T22:23:42"/>
    <x v="1110"/>
    <b v="0"/>
    <n v="11"/>
    <b v="0"/>
    <s v="games/video games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d v="2016-01-08T04:53:10"/>
    <x v="1111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d v="2015-01-19T08:30:00"/>
    <x v="1112"/>
    <b v="0"/>
    <n v="312"/>
    <b v="0"/>
    <s v="games/video games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d v="2014-08-14T23:27:00"/>
    <x v="1113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d v="2013-10-09T08:18:07"/>
    <x v="1114"/>
    <b v="0"/>
    <n v="3"/>
    <b v="0"/>
    <s v="games/video games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d v="2016-03-30T15:41:35"/>
    <x v="111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d v="2012-06-09T20:20:08"/>
    <x v="1116"/>
    <b v="0"/>
    <n v="10"/>
    <b v="0"/>
    <s v="games/video games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d v="2015-12-25T14:21:53"/>
    <x v="1117"/>
    <b v="0"/>
    <n v="8"/>
    <b v="0"/>
    <s v="games/video games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d v="2014-04-05T02:59:39"/>
    <x v="1118"/>
    <b v="0"/>
    <n v="3"/>
    <b v="0"/>
    <s v="games/video games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d v="2014-04-06T19:01:04"/>
    <x v="1119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d v="2011-10-28T20:56:40"/>
    <x v="112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d v="2016-03-13T21:25:16"/>
    <x v="1121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d v="2013-05-30T16:53:45"/>
    <x v="1122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d v="2014-04-19T12:34:08"/>
    <x v="1123"/>
    <b v="0"/>
    <n v="3"/>
    <b v="0"/>
    <s v="games/video games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d v="2015-04-30T16:00:51"/>
    <x v="1124"/>
    <b v="0"/>
    <n v="7"/>
    <b v="0"/>
    <s v="games/mobile games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d v="2015-09-25T14:58:50"/>
    <x v="1125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d v="2016-07-14T07:51:34"/>
    <x v="1126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d v="2014-11-14T21:30:00"/>
    <x v="1127"/>
    <b v="0"/>
    <n v="23"/>
    <b v="0"/>
    <s v="games/mobile games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d v="2014-08-07T15:35:17"/>
    <x v="1128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d v="2016-06-05T06:21:33"/>
    <x v="1129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d v="2014-11-26T00:55:00"/>
    <x v="1130"/>
    <b v="0"/>
    <n v="3"/>
    <b v="0"/>
    <s v="games/mobile games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d v="2015-12-24T21:47:48"/>
    <x v="1131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d v="2017-01-01T02:46:11"/>
    <x v="1132"/>
    <b v="0"/>
    <n v="13"/>
    <b v="0"/>
    <s v="games/mobile games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d v="2014-07-31T09:46:21"/>
    <x v="1133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d v="2014-11-29T04:33:00"/>
    <x v="1134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d v="2016-08-06T23:44:54"/>
    <x v="1135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d v="2015-12-19T16:07:09"/>
    <x v="1136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d v="2016-04-23T19:40:21"/>
    <x v="1137"/>
    <b v="0"/>
    <n v="39"/>
    <b v="0"/>
    <s v="games/mobile games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d v="2017-01-21T21:45:31"/>
    <x v="1138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d v="2015-01-01T08:20:26"/>
    <x v="1139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d v="2015-08-06T11:05:21"/>
    <x v="1140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d v="2015-07-09T16:47:30"/>
    <x v="1141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d v="2015-02-17T00:08:47"/>
    <x v="1142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d v="2015-12-17T04:38:46"/>
    <x v="1143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d v="2015-04-29T04:22:00"/>
    <x v="1144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d v="2014-10-02T17:56:32"/>
    <x v="1145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d v="2014-05-02T22:52:53"/>
    <x v="1146"/>
    <b v="0"/>
    <n v="12"/>
    <b v="0"/>
    <s v="food/food trucks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d v="2014-10-19T23:19:43"/>
    <x v="1147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d v="2016-12-01T05:06:21"/>
    <x v="1148"/>
    <b v="0"/>
    <n v="3"/>
    <b v="0"/>
    <s v="food/food trucks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d v="2016-06-16T17:02:46"/>
    <x v="1149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d v="2016-01-08T22:54:35"/>
    <x v="1150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d v="2015-09-07T02:27:43"/>
    <x v="1151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d v="2015-05-15T17:01:52"/>
    <x v="1152"/>
    <b v="0"/>
    <n v="15"/>
    <b v="0"/>
    <s v="food/food trucks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d v="2015-06-18T17:08:25"/>
    <x v="1153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d v="2015-09-06T02:36:46"/>
    <x v="1154"/>
    <b v="0"/>
    <n v="3"/>
    <b v="0"/>
    <s v="food/food trucks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d v="2014-08-14T18:20:08"/>
    <x v="1155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d v="2015-02-24T01:42:42"/>
    <x v="1156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d v="2014-12-05T16:04:40"/>
    <x v="1157"/>
    <b v="0"/>
    <n v="3"/>
    <b v="0"/>
    <s v="food/food trucks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d v="2014-12-09T02:12:08"/>
    <x v="1158"/>
    <b v="0"/>
    <n v="3"/>
    <b v="0"/>
    <s v="food/food trucks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d v="2015-06-30T15:45:00"/>
    <x v="1159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d v="2015-03-28T02:43:06"/>
    <x v="1160"/>
    <b v="0"/>
    <n v="19"/>
    <b v="0"/>
    <s v="food/food trucks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d v="2015-05-19T15:06:29"/>
    <x v="1161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d v="2014-09-25T16:24:24"/>
    <x v="1162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d v="2014-08-09T17:22:00"/>
    <x v="1163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d v="2016-06-18T17:23:02"/>
    <x v="1164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d v="2014-07-06T05:08:50"/>
    <x v="1165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d v="2015-06-26T04:00:00"/>
    <x v="1166"/>
    <b v="0"/>
    <n v="8"/>
    <b v="0"/>
    <s v="food/food trucks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d v="2014-09-12T17:38:15"/>
    <x v="1167"/>
    <b v="0"/>
    <n v="16"/>
    <b v="0"/>
    <s v="food/food trucks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d v="2016-09-22T01:17:45"/>
    <x v="1168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d v="2015-02-22T08:29:23"/>
    <x v="1169"/>
    <b v="0"/>
    <n v="3"/>
    <b v="0"/>
    <s v="food/food trucks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d v="2015-05-30T21:26:11"/>
    <x v="1170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d v="2014-11-13T20:18:47"/>
    <x v="1171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d v="2014-08-20T16:22:32"/>
    <x v="117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d v="2015-08-03T04:27:37"/>
    <x v="1173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d v="2016-05-08T20:12:07"/>
    <x v="1174"/>
    <b v="0"/>
    <n v="19"/>
    <b v="0"/>
    <s v="food/food trucks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d v="2015-07-15T17:28:59"/>
    <x v="1175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d v="2017-03-06T13:00:00"/>
    <x v="1176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d v="2014-10-15T15:51:36"/>
    <x v="1177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d v="2014-08-16T21:44:12"/>
    <x v="1178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d v="2015-10-28T17:17:07"/>
    <x v="1179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d v="2014-06-28T19:21:54"/>
    <x v="1180"/>
    <b v="0"/>
    <n v="85"/>
    <b v="0"/>
    <s v="food/food trucks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d v="2015-03-01T08:08:41"/>
    <x v="1181"/>
    <b v="0"/>
    <n v="3"/>
    <b v="0"/>
    <s v="food/food trucks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d v="2017-01-12T16:42:00"/>
    <x v="1182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d v="2016-11-02T03:59:00"/>
    <x v="1183"/>
    <b v="0"/>
    <n v="3"/>
    <b v="0"/>
    <s v="food/food trucks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d v="2017-02-06T14:23:31"/>
    <x v="1184"/>
    <b v="0"/>
    <n v="375"/>
    <b v="1"/>
    <s v="photography/photobooks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d v="2015-06-08T04:00:00"/>
    <x v="1185"/>
    <b v="0"/>
    <n v="111"/>
    <b v="1"/>
    <s v="photography/photobooks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d v="2015-06-01T22:42:00"/>
    <x v="1186"/>
    <b v="0"/>
    <n v="123"/>
    <b v="1"/>
    <s v="photography/photobooks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d v="2015-05-17T18:00:00"/>
    <x v="1187"/>
    <b v="0"/>
    <n v="70"/>
    <b v="1"/>
    <s v="photography/photobooks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d v="2016-12-28T16:49:00"/>
    <x v="1188"/>
    <b v="0"/>
    <n v="85"/>
    <b v="1"/>
    <s v="photography/photobooks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d v="2016-06-29T23:29:55"/>
    <x v="1189"/>
    <b v="0"/>
    <n v="86"/>
    <b v="1"/>
    <s v="photography/photobooks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d v="2014-08-31T15:58:45"/>
    <x v="1190"/>
    <b v="0"/>
    <n v="13"/>
    <b v="1"/>
    <s v="photography/photobooks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d v="2016-03-20T13:29:20"/>
    <x v="1191"/>
    <b v="0"/>
    <n v="33"/>
    <b v="1"/>
    <s v="photography/photobooks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d v="2017-02-11T12:09:38"/>
    <x v="1192"/>
    <b v="0"/>
    <n v="15"/>
    <b v="1"/>
    <s v="photography/photobooks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d v="2016-04-09T17:37:33"/>
    <x v="1193"/>
    <b v="0"/>
    <n v="273"/>
    <b v="1"/>
    <s v="photography/photobooks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d v="2015-04-08T11:42:59"/>
    <x v="1194"/>
    <b v="0"/>
    <n v="714"/>
    <b v="1"/>
    <s v="photography/photobooks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d v="2015-12-20T09:00:00"/>
    <x v="1195"/>
    <b v="0"/>
    <n v="170"/>
    <b v="1"/>
    <s v="photography/photobooks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d v="2015-12-18T19:38:59"/>
    <x v="1196"/>
    <b v="0"/>
    <n v="512"/>
    <b v="1"/>
    <s v="photography/photobooks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d v="2016-06-13T05:59:00"/>
    <x v="1197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d v="2015-12-31T03:00:00"/>
    <x v="1198"/>
    <b v="0"/>
    <n v="167"/>
    <b v="1"/>
    <s v="photography/photobooks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d v="2015-07-08T18:30:00"/>
    <x v="1199"/>
    <b v="0"/>
    <n v="9"/>
    <b v="1"/>
    <s v="photography/photobooks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d v="2015-04-16T11:27:36"/>
    <x v="1200"/>
    <b v="0"/>
    <n v="103"/>
    <b v="1"/>
    <s v="photography/photobooks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d v="2016-07-15T14:34:06"/>
    <x v="1201"/>
    <b v="0"/>
    <n v="111"/>
    <b v="1"/>
    <s v="photography/photobooks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d v="2015-06-27T06:55:54"/>
    <x v="1202"/>
    <b v="0"/>
    <n v="271"/>
    <b v="1"/>
    <s v="photography/photobooks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d v="2015-05-31T14:45:27"/>
    <x v="1203"/>
    <b v="0"/>
    <n v="101"/>
    <b v="1"/>
    <s v="photography/photobooks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d v="2015-12-04T05:00:00"/>
    <x v="1204"/>
    <b v="0"/>
    <n v="57"/>
    <b v="1"/>
    <s v="photography/photobooks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d v="2015-06-13T12:09:11"/>
    <x v="1205"/>
    <b v="0"/>
    <n v="62"/>
    <b v="1"/>
    <s v="photography/photobooks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d v="2017-03-11T13:29:00"/>
    <x v="1206"/>
    <b v="0"/>
    <n v="32"/>
    <b v="1"/>
    <s v="photography/photobooks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d v="2016-03-31T10:00:00"/>
    <x v="1207"/>
    <b v="0"/>
    <n v="141"/>
    <b v="1"/>
    <s v="photography/photobooks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d v="2016-03-24T16:01:04"/>
    <x v="1208"/>
    <b v="0"/>
    <n v="75"/>
    <b v="1"/>
    <s v="photography/photobooks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d v="2017-02-25T20:18:25"/>
    <x v="1209"/>
    <b v="0"/>
    <n v="46"/>
    <b v="1"/>
    <s v="photography/photobooks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d v="2015-05-31T21:00:00"/>
    <x v="1210"/>
    <b v="0"/>
    <n v="103"/>
    <b v="1"/>
    <s v="photography/photobooks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d v="2016-06-09T20:47:41"/>
    <x v="121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d v="2015-11-27T01:00:00"/>
    <x v="1212"/>
    <b v="0"/>
    <n v="83"/>
    <b v="1"/>
    <s v="photography/photobooks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d v="2017-01-31T18:08:20"/>
    <x v="1213"/>
    <b v="0"/>
    <n v="108"/>
    <b v="1"/>
    <s v="photography/photobooks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d v="2015-06-09T20:10:05"/>
    <x v="1214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d v="2014-05-30T22:09:16"/>
    <x v="1215"/>
    <b v="0"/>
    <n v="549"/>
    <b v="1"/>
    <s v="photography/photobooks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d v="2015-10-02T23:03:00"/>
    <x v="1216"/>
    <b v="0"/>
    <n v="222"/>
    <b v="1"/>
    <s v="photography/photobooks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d v="2016-07-14T19:25:40"/>
    <x v="1217"/>
    <b v="0"/>
    <n v="183"/>
    <b v="1"/>
    <s v="photography/photobooks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d v="2015-11-01T03:00:00"/>
    <x v="1218"/>
    <b v="0"/>
    <n v="89"/>
    <b v="1"/>
    <s v="photography/photobooks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d v="2016-10-20T11:05:13"/>
    <x v="1219"/>
    <b v="0"/>
    <n v="253"/>
    <b v="1"/>
    <s v="photography/photobooks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d v="2015-08-25T15:05:12"/>
    <x v="1220"/>
    <b v="0"/>
    <n v="140"/>
    <b v="1"/>
    <s v="photography/photobooks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d v="2016-12-04T00:00:00"/>
    <x v="1221"/>
    <b v="0"/>
    <n v="103"/>
    <b v="1"/>
    <s v="photography/photobooks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d v="2016-04-01T04:00:00"/>
    <x v="1222"/>
    <b v="0"/>
    <n v="138"/>
    <b v="1"/>
    <s v="photography/photobooks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d v="2016-11-10T05:15:09"/>
    <x v="1223"/>
    <b v="0"/>
    <n v="191"/>
    <b v="1"/>
    <s v="photography/photobooks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d v="2014-06-06T13:11:42"/>
    <x v="1224"/>
    <b v="0"/>
    <n v="18"/>
    <b v="0"/>
    <s v="music/world music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d v="2013-10-22T21:44:38"/>
    <x v="1225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d v="2014-04-21T01:00:00"/>
    <x v="1226"/>
    <b v="0"/>
    <n v="40"/>
    <b v="0"/>
    <s v="music/world music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d v="2014-08-07T07:00:00"/>
    <x v="1227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d v="2011-09-28T17:30:08"/>
    <x v="1228"/>
    <b v="0"/>
    <n v="24"/>
    <b v="0"/>
    <s v="music/world music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d v="2012-04-16T16:00:00"/>
    <x v="1229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d v="2011-02-24T23:20:30"/>
    <x v="12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d v="2015-08-28T01:00:00"/>
    <x v="1231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d v="2013-10-06T20:21:10"/>
    <x v="1232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d v="2012-02-21T22:46:14"/>
    <x v="1233"/>
    <b v="0"/>
    <n v="6"/>
    <b v="0"/>
    <s v="music/world music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d v="2015-02-02T18:55:42"/>
    <x v="1234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d v="2013-12-15T03:14:59"/>
    <x v="1235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d v="2012-07-28T16:00:00"/>
    <x v="1236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d v="2012-08-24T06:47:45"/>
    <x v="1237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d v="2011-08-06T14:38:56"/>
    <x v="1238"/>
    <b v="0"/>
    <n v="3"/>
    <b v="0"/>
    <s v="music/world music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d v="2012-01-05T23:06:07"/>
    <x v="1239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d v="2013-07-12T21:51:00"/>
    <x v="1240"/>
    <b v="0"/>
    <n v="8"/>
    <b v="0"/>
    <s v="music/world music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d v="2014-11-03T05:59:00"/>
    <x v="1241"/>
    <b v="0"/>
    <n v="34"/>
    <b v="0"/>
    <s v="music/world music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d v="2011-09-11T13:18:00"/>
    <x v="124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d v="2011-07-08T21:00:00"/>
    <x v="1243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d v="2013-04-22T21:00:00"/>
    <x v="1244"/>
    <b v="1"/>
    <n v="45"/>
    <b v="1"/>
    <s v="music/rock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d v="2014-06-14T14:23:54"/>
    <x v="1245"/>
    <b v="1"/>
    <n v="17"/>
    <b v="1"/>
    <s v="music/rock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d v="2011-12-06T02:02:29"/>
    <x v="1246"/>
    <b v="1"/>
    <n v="31"/>
    <b v="1"/>
    <s v="music/rock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d v="2013-05-06T07:00:55"/>
    <x v="1247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d v="2014-06-13T06:59:00"/>
    <x v="1248"/>
    <b v="1"/>
    <n v="59"/>
    <b v="1"/>
    <s v="music/rock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d v="2012-07-07T17:46:51"/>
    <x v="1249"/>
    <b v="1"/>
    <n v="81"/>
    <b v="1"/>
    <s v="music/rock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d v="2014-09-06T15:25:31"/>
    <x v="1250"/>
    <b v="1"/>
    <n v="508"/>
    <b v="1"/>
    <s v="music/rock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d v="2011-09-25T19:32:47"/>
    <x v="1251"/>
    <b v="1"/>
    <n v="74"/>
    <b v="1"/>
    <s v="music/rock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d v="2013-10-24T23:42:49"/>
    <x v="1252"/>
    <b v="1"/>
    <n v="141"/>
    <b v="1"/>
    <s v="music/rock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d v="2014-09-03T18:48:27"/>
    <x v="1253"/>
    <b v="1"/>
    <n v="711"/>
    <b v="1"/>
    <s v="music/rock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d v="2011-01-01T04:59:00"/>
    <x v="1254"/>
    <b v="1"/>
    <n v="141"/>
    <b v="1"/>
    <s v="music/rock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d v="2013-12-01T21:17:32"/>
    <x v="1255"/>
    <b v="1"/>
    <n v="109"/>
    <b v="1"/>
    <s v="music/rock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d v="2012-02-12T22:03:51"/>
    <x v="1256"/>
    <b v="1"/>
    <n v="361"/>
    <b v="1"/>
    <s v="music/rock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d v="2011-04-03T01:03:10"/>
    <x v="1257"/>
    <b v="1"/>
    <n v="176"/>
    <b v="1"/>
    <s v="music/rock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d v="2013-08-31T14:40:12"/>
    <x v="1258"/>
    <b v="1"/>
    <n v="670"/>
    <b v="1"/>
    <s v="music/rock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d v="2014-06-09T03:59:00"/>
    <x v="1259"/>
    <b v="1"/>
    <n v="96"/>
    <b v="1"/>
    <s v="music/rock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d v="2014-02-26T20:13:40"/>
    <x v="1260"/>
    <b v="1"/>
    <n v="74"/>
    <b v="1"/>
    <s v="music/rock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d v="2014-01-29T08:13:47"/>
    <x v="1261"/>
    <b v="1"/>
    <n v="52"/>
    <b v="1"/>
    <s v="music/rock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d v="2014-02-16T18:18:12"/>
    <x v="1262"/>
    <b v="1"/>
    <n v="105"/>
    <b v="1"/>
    <s v="music/rock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d v="2014-03-29T01:00:00"/>
    <x v="1263"/>
    <b v="1"/>
    <n v="41"/>
    <b v="1"/>
    <s v="music/rock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d v="2013-10-29T15:54:43"/>
    <x v="1264"/>
    <b v="1"/>
    <n v="34"/>
    <b v="1"/>
    <s v="music/rock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d v="2010-11-30T15:43:35"/>
    <x v="1265"/>
    <b v="1"/>
    <n v="66"/>
    <b v="1"/>
    <s v="music/rock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d v="2014-01-11T21:02:25"/>
    <x v="1266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d v="2013-07-24T14:02:38"/>
    <x v="1267"/>
    <b v="1"/>
    <n v="159"/>
    <b v="1"/>
    <s v="music/rock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d v="2013-09-20T20:17:27"/>
    <x v="1268"/>
    <b v="1"/>
    <n v="182"/>
    <b v="1"/>
    <s v="music/rock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d v="2016-04-16T00:00:00"/>
    <x v="1269"/>
    <b v="1"/>
    <n v="206"/>
    <b v="1"/>
    <s v="music/rock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d v="2012-03-25T19:34:02"/>
    <x v="1270"/>
    <b v="1"/>
    <n v="169"/>
    <b v="1"/>
    <s v="music/rock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d v="2013-11-13T17:24:19"/>
    <x v="1271"/>
    <b v="1"/>
    <n v="31"/>
    <b v="1"/>
    <s v="music/rock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d v="2010-06-15T04:00:00"/>
    <x v="1272"/>
    <b v="1"/>
    <n v="28"/>
    <b v="1"/>
    <s v="music/rock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d v="2014-08-31T17:31:31"/>
    <x v="1273"/>
    <b v="1"/>
    <n v="54"/>
    <b v="1"/>
    <s v="music/rock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d v="2012-08-30T16:33:45"/>
    <x v="1274"/>
    <b v="1"/>
    <n v="467"/>
    <b v="1"/>
    <s v="music/rock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d v="2013-08-07T20:49:47"/>
    <x v="1275"/>
    <b v="1"/>
    <n v="389"/>
    <b v="1"/>
    <s v="music/rock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d v="2009-09-01T04:00:00"/>
    <x v="1276"/>
    <b v="1"/>
    <n v="68"/>
    <b v="1"/>
    <s v="music/rock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d v="2012-09-04T13:29:07"/>
    <x v="1277"/>
    <b v="1"/>
    <n v="413"/>
    <b v="1"/>
    <s v="music/rock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d v="2014-06-25T02:00:00"/>
    <x v="1278"/>
    <b v="1"/>
    <n v="190"/>
    <b v="1"/>
    <s v="music/rock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d v="2014-03-24T01:22:50"/>
    <x v="1279"/>
    <b v="1"/>
    <n v="189"/>
    <b v="1"/>
    <s v="music/rock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d v="2011-03-01T18:10:54"/>
    <x v="1280"/>
    <b v="1"/>
    <n v="130"/>
    <b v="1"/>
    <s v="music/rock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d v="2013-07-28T17:50:36"/>
    <x v="1281"/>
    <b v="1"/>
    <n v="74"/>
    <b v="1"/>
    <s v="music/rock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d v="2013-12-09T04:59:00"/>
    <x v="1282"/>
    <b v="1"/>
    <n v="274"/>
    <b v="1"/>
    <s v="music/rock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d v="2013-03-11T04:00:00"/>
    <x v="1283"/>
    <b v="1"/>
    <n v="22"/>
    <b v="1"/>
    <s v="music/rock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d v="2016-12-31T16:59:00"/>
    <x v="1284"/>
    <b v="0"/>
    <n v="31"/>
    <b v="1"/>
    <s v="theater/plays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d v="2015-06-20T13:59:35"/>
    <x v="1285"/>
    <b v="0"/>
    <n v="63"/>
    <b v="1"/>
    <s v="theater/plays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d v="2015-02-17T14:00:00"/>
    <x v="1286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d v="2015-06-12T14:54:16"/>
    <x v="1287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d v="2016-08-10T04:00:00"/>
    <x v="1288"/>
    <b v="0"/>
    <n v="61"/>
    <b v="1"/>
    <s v="theater/plays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d v="2017-01-04T03:14:05"/>
    <x v="1289"/>
    <b v="0"/>
    <n v="52"/>
    <b v="1"/>
    <s v="theater/plays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d v="2015-04-23T06:59:00"/>
    <x v="1290"/>
    <b v="0"/>
    <n v="86"/>
    <b v="1"/>
    <s v="theater/plays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d v="2015-04-07T07:00:00"/>
    <x v="1291"/>
    <b v="0"/>
    <n v="42"/>
    <b v="1"/>
    <s v="theater/plays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d v="2015-10-06T22:59:00"/>
    <x v="1292"/>
    <b v="0"/>
    <n v="52"/>
    <b v="1"/>
    <s v="theater/plays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d v="2015-11-14T17:49:31"/>
    <x v="1293"/>
    <b v="0"/>
    <n v="120"/>
    <b v="1"/>
    <s v="theater/plays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d v="2015-10-19T11:00:00"/>
    <x v="1294"/>
    <b v="0"/>
    <n v="22"/>
    <b v="1"/>
    <s v="theater/plays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d v="2015-07-29T17:00:00"/>
    <x v="1295"/>
    <b v="0"/>
    <n v="64"/>
    <b v="1"/>
    <s v="theater/plays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d v="2016-03-14T00:12:53"/>
    <x v="1296"/>
    <b v="0"/>
    <n v="23"/>
    <b v="1"/>
    <s v="theater/plays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d v="2016-05-01T17:55:58"/>
    <x v="1297"/>
    <b v="0"/>
    <n v="238"/>
    <b v="1"/>
    <s v="theater/plays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d v="2016-04-28T16:20:32"/>
    <x v="1298"/>
    <b v="0"/>
    <n v="33"/>
    <b v="1"/>
    <s v="theater/plays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d v="2015-07-14T19:32:39"/>
    <x v="1299"/>
    <b v="0"/>
    <n v="32"/>
    <b v="1"/>
    <s v="theater/plays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d v="2016-06-01T18:57:00"/>
    <x v="1300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d v="2015-07-21T03:00:00"/>
    <x v="1301"/>
    <b v="0"/>
    <n v="29"/>
    <b v="1"/>
    <s v="theater/plays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d v="2016-12-01T02:23:31"/>
    <x v="1302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d v="2016-07-31T11:00:00"/>
    <x v="1303"/>
    <b v="0"/>
    <n v="108"/>
    <b v="1"/>
    <s v="theater/plays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d v="2017-03-13T03:40:05"/>
    <x v="1304"/>
    <b v="0"/>
    <n v="104"/>
    <b v="0"/>
    <s v="technology/wearables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d v="2016-07-21T17:30:00"/>
    <x v="1305"/>
    <b v="0"/>
    <n v="86"/>
    <b v="0"/>
    <s v="technology/wearables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d v="2014-12-04T10:58:54"/>
    <x v="1306"/>
    <b v="0"/>
    <n v="356"/>
    <b v="0"/>
    <s v="technology/wearables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d v="2016-02-17T12:04:39"/>
    <x v="1307"/>
    <b v="0"/>
    <n v="45"/>
    <b v="0"/>
    <s v="technology/wearables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d v="2016-10-08T14:43:32"/>
    <x v="1308"/>
    <b v="0"/>
    <n v="38"/>
    <b v="0"/>
    <s v="technology/wearables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d v="2015-10-15T21:11:08"/>
    <x v="1309"/>
    <b v="0"/>
    <n v="35"/>
    <b v="0"/>
    <s v="technology/wearables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d v="2016-08-19T16:00:50"/>
    <x v="1310"/>
    <b v="0"/>
    <n v="24"/>
    <b v="0"/>
    <s v="technology/wearables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d v="2016-11-30T20:15:19"/>
    <x v="1311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d v="2015-04-18T16:52:02"/>
    <x v="131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d v="2016-03-03T17:01:54"/>
    <x v="1313"/>
    <b v="0"/>
    <n v="122"/>
    <b v="0"/>
    <s v="technology/wearables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d v="2016-10-21T16:04:20"/>
    <x v="1314"/>
    <b v="0"/>
    <n v="11"/>
    <b v="0"/>
    <s v="technology/wearables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d v="2015-11-06T01:00:00"/>
    <x v="1315"/>
    <b v="0"/>
    <n v="248"/>
    <b v="0"/>
    <s v="technology/wearables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d v="2016-02-28T23:05:09"/>
    <x v="1316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d v="2016-07-21T14:00:00"/>
    <x v="1317"/>
    <b v="0"/>
    <n v="19"/>
    <b v="0"/>
    <s v="technology/wearables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d v="2015-01-11T01:02:52"/>
    <x v="1318"/>
    <b v="0"/>
    <n v="135"/>
    <b v="0"/>
    <s v="technology/wearables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d v="2014-07-11T16:00:00"/>
    <x v="1319"/>
    <b v="0"/>
    <n v="9"/>
    <b v="0"/>
    <s v="technology/wearables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d v="2016-12-30T23:00:00"/>
    <x v="1320"/>
    <b v="0"/>
    <n v="3"/>
    <b v="0"/>
    <s v="technology/wearables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d v="2016-12-23T17:58:57"/>
    <x v="1321"/>
    <b v="0"/>
    <n v="7"/>
    <b v="0"/>
    <s v="technology/wearables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d v="2015-05-21T15:45:25"/>
    <x v="1322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d v="2016-04-26T06:55:00"/>
    <x v="1323"/>
    <b v="0"/>
    <n v="44"/>
    <b v="0"/>
    <s v="technology/wearables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d v="2016-10-13T15:12:32"/>
    <x v="1324"/>
    <b v="0"/>
    <n v="90"/>
    <b v="0"/>
    <s v="technology/wearables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d v="2016-12-30T02:03:55"/>
    <x v="132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d v="2015-01-15T19:00:28"/>
    <x v="1326"/>
    <b v="0"/>
    <n v="11"/>
    <b v="0"/>
    <s v="technology/wearables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d v="2015-05-29T16:17:15"/>
    <x v="1327"/>
    <b v="0"/>
    <n v="41"/>
    <b v="0"/>
    <s v="technology/wearables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d v="2016-10-14T15:25:34"/>
    <x v="1328"/>
    <b v="0"/>
    <n v="15"/>
    <b v="0"/>
    <s v="technology/wearables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d v="2014-12-02T06:19:05"/>
    <x v="1329"/>
    <b v="0"/>
    <n v="9"/>
    <b v="0"/>
    <s v="technology/wearables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d v="2016-07-02T04:00:00"/>
    <x v="1330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d v="2016-08-17T12:05:54"/>
    <x v="1331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d v="2017-01-27T01:26:48"/>
    <x v="1332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d v="2014-07-16T02:33:45"/>
    <x v="1333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d v="2016-03-11T18:34:47"/>
    <x v="1334"/>
    <b v="0"/>
    <n v="276"/>
    <b v="0"/>
    <s v="technology/wearables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d v="2015-12-05T22:28:22"/>
    <x v="1335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d v="2014-12-17T20:43:48"/>
    <x v="1336"/>
    <b v="0"/>
    <n v="224"/>
    <b v="0"/>
    <s v="technology/wearables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d v="2017-03-03T13:51:19"/>
    <x v="1337"/>
    <b v="0"/>
    <n v="140"/>
    <b v="0"/>
    <s v="technology/wearables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d v="2015-08-02T19:17:13"/>
    <x v="1338"/>
    <b v="0"/>
    <n v="15"/>
    <b v="0"/>
    <s v="technology/wearables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d v="2014-12-08T16:31:55"/>
    <x v="1339"/>
    <b v="0"/>
    <n v="37"/>
    <b v="0"/>
    <s v="technology/wearables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d v="2014-08-15T14:17:33"/>
    <x v="1340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d v="2016-10-01T14:58:37"/>
    <x v="1341"/>
    <b v="0"/>
    <n v="46"/>
    <b v="0"/>
    <s v="technology/wearables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d v="2015-07-17T19:35:39"/>
    <x v="1342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d v="2016-08-19T03:59:00"/>
    <x v="1343"/>
    <b v="0"/>
    <n v="323"/>
    <b v="0"/>
    <s v="technology/wearables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d v="2016-06-30T18:57:19"/>
    <x v="1344"/>
    <b v="0"/>
    <n v="139"/>
    <b v="1"/>
    <s v="publishing/nonfiction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d v="2014-07-14T19:32:39"/>
    <x v="1345"/>
    <b v="0"/>
    <n v="7"/>
    <b v="1"/>
    <s v="publishing/nonfiction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d v="2013-06-27T01:49:11"/>
    <x v="1346"/>
    <b v="0"/>
    <n v="149"/>
    <b v="1"/>
    <s v="publishing/nonfiction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d v="2015-03-07T15:18:45"/>
    <x v="1347"/>
    <b v="0"/>
    <n v="31"/>
    <b v="1"/>
    <s v="publishing/nonfiction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d v="2014-12-18T12:08:53"/>
    <x v="1348"/>
    <b v="0"/>
    <n v="26"/>
    <b v="1"/>
    <s v="publishing/nonfiction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d v="2015-12-16T06:59:00"/>
    <x v="1349"/>
    <b v="0"/>
    <n v="172"/>
    <b v="1"/>
    <s v="publishing/nonfiction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d v="2015-12-26T00:18:54"/>
    <x v="1350"/>
    <b v="0"/>
    <n v="78"/>
    <b v="1"/>
    <s v="publishing/nonfiction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d v="2016-02-12T17:45:44"/>
    <x v="1351"/>
    <b v="0"/>
    <n v="120"/>
    <b v="1"/>
    <s v="publishing/nonfiction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d v="2015-09-05T03:59:00"/>
    <x v="1352"/>
    <b v="0"/>
    <n v="227"/>
    <b v="1"/>
    <s v="publishing/nonfiction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d v="2013-03-11T00:00:00"/>
    <x v="1353"/>
    <b v="0"/>
    <n v="42"/>
    <b v="1"/>
    <s v="publishing/nonfiction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d v="2016-06-11T19:22:59"/>
    <x v="1354"/>
    <b v="0"/>
    <n v="64"/>
    <b v="1"/>
    <s v="publishing/nonfiction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d v="2012-11-30T10:00:00"/>
    <x v="1355"/>
    <b v="0"/>
    <n v="121"/>
    <b v="1"/>
    <s v="publishing/nonfiction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d v="2013-07-05T00:56:00"/>
    <x v="1356"/>
    <b v="0"/>
    <n v="87"/>
    <b v="1"/>
    <s v="publishing/nonfiction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d v="2013-03-01T05:59:00"/>
    <x v="1357"/>
    <b v="0"/>
    <n v="65"/>
    <b v="1"/>
    <s v="publishing/nonfiction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d v="2011-06-25T13:42:03"/>
    <x v="1358"/>
    <b v="0"/>
    <n v="49"/>
    <b v="1"/>
    <s v="publishing/nonfiction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d v="2011-07-06T19:33:10"/>
    <x v="1359"/>
    <b v="0"/>
    <n v="19"/>
    <b v="1"/>
    <s v="publishing/nonfiction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d v="2012-08-02T21:37:00"/>
    <x v="1360"/>
    <b v="0"/>
    <n v="81"/>
    <b v="1"/>
    <s v="publishing/nonfiction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d v="2014-06-21T17:12:52"/>
    <x v="1361"/>
    <b v="0"/>
    <n v="264"/>
    <b v="1"/>
    <s v="publishing/nonfiction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d v="2013-09-07T22:25:31"/>
    <x v="1362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d v="2016-02-15T07:59:00"/>
    <x v="1363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d v="2015-01-07T16:41:46"/>
    <x v="1364"/>
    <b v="0"/>
    <n v="144"/>
    <b v="1"/>
    <s v="music/rock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d v="2015-03-16T16:35:52"/>
    <x v="1365"/>
    <b v="0"/>
    <n v="92"/>
    <b v="1"/>
    <s v="music/rock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d v="2014-11-27T00:54:23"/>
    <x v="1366"/>
    <b v="0"/>
    <n v="147"/>
    <b v="1"/>
    <s v="music/rock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d v="2015-11-14T01:04:10"/>
    <x v="1367"/>
    <b v="0"/>
    <n v="90"/>
    <b v="1"/>
    <s v="music/rock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d v="2015-06-15T04:34:54"/>
    <x v="1368"/>
    <b v="0"/>
    <n v="87"/>
    <b v="1"/>
    <s v="music/rock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d v="2014-04-11T14:15:46"/>
    <x v="1369"/>
    <b v="0"/>
    <n v="406"/>
    <b v="1"/>
    <s v="music/rock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d v="2013-10-16T00:04:50"/>
    <x v="137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d v="2015-05-07T18:12:22"/>
    <x v="1371"/>
    <b v="0"/>
    <n v="70"/>
    <b v="1"/>
    <s v="music/rock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d v="2012-07-12T17:45:32"/>
    <x v="137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d v="2016-12-30T22:50:33"/>
    <x v="1373"/>
    <b v="0"/>
    <n v="52"/>
    <b v="1"/>
    <s v="music/rock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d v="2016-03-25T02:53:08"/>
    <x v="1374"/>
    <b v="0"/>
    <n v="66"/>
    <b v="1"/>
    <s v="music/rock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d v="2017-01-15T01:35:19"/>
    <x v="1375"/>
    <b v="0"/>
    <n v="109"/>
    <b v="1"/>
    <s v="music/rock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d v="2016-12-03T17:03:26"/>
    <x v="1376"/>
    <b v="0"/>
    <n v="168"/>
    <b v="1"/>
    <s v="music/rock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d v="2017-02-03T04:11:00"/>
    <x v="1377"/>
    <b v="0"/>
    <n v="31"/>
    <b v="1"/>
    <s v="music/rock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d v="2016-08-01T18:13:30"/>
    <x v="1378"/>
    <b v="0"/>
    <n v="133"/>
    <b v="1"/>
    <s v="music/rock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d v="2015-06-05T11:47:56"/>
    <x v="1379"/>
    <b v="0"/>
    <n v="151"/>
    <b v="1"/>
    <s v="music/rock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d v="2015-06-09T02:00:00"/>
    <x v="1380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d v="2016-12-29T05:08:45"/>
    <x v="1381"/>
    <b v="0"/>
    <n v="73"/>
    <b v="1"/>
    <s v="music/rock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d v="2013-05-06T19:12:16"/>
    <x v="1382"/>
    <b v="0"/>
    <n v="148"/>
    <b v="1"/>
    <s v="music/rock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d v="2016-12-23T01:47:58"/>
    <x v="1383"/>
    <b v="0"/>
    <n v="93"/>
    <b v="1"/>
    <s v="music/rock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d v="2015-07-05T17:38:42"/>
    <x v="1384"/>
    <b v="0"/>
    <n v="63"/>
    <b v="1"/>
    <s v="music/rock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d v="2016-04-29T12:11:00"/>
    <x v="1385"/>
    <b v="0"/>
    <n v="134"/>
    <b v="1"/>
    <s v="music/rock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d v="2015-07-29T15:31:29"/>
    <x v="1386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d v="2015-06-03T04:30:00"/>
    <x v="1387"/>
    <b v="0"/>
    <n v="78"/>
    <b v="1"/>
    <s v="music/rock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d v="2016-10-17T16:14:00"/>
    <x v="1388"/>
    <b v="0"/>
    <n v="112"/>
    <b v="1"/>
    <s v="music/rock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d v="2016-08-13T11:32:37"/>
    <x v="1389"/>
    <b v="0"/>
    <n v="34"/>
    <b v="1"/>
    <s v="music/rock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d v="2015-04-27T17:12:00"/>
    <x v="1390"/>
    <b v="0"/>
    <n v="19"/>
    <b v="1"/>
    <s v="music/rock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d v="2015-08-22T04:59:00"/>
    <x v="1391"/>
    <b v="0"/>
    <n v="13"/>
    <b v="1"/>
    <s v="music/rock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d v="2016-03-03T03:43:06"/>
    <x v="1392"/>
    <b v="0"/>
    <n v="104"/>
    <b v="1"/>
    <s v="music/rock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d v="2016-08-01T16:22:03"/>
    <x v="1393"/>
    <b v="0"/>
    <n v="52"/>
    <b v="1"/>
    <s v="music/rock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d v="2017-03-01T03:00:00"/>
    <x v="1394"/>
    <b v="0"/>
    <n v="17"/>
    <b v="1"/>
    <s v="music/rock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d v="2017-01-14T21:48:01"/>
    <x v="1395"/>
    <b v="0"/>
    <n v="82"/>
    <b v="1"/>
    <s v="music/rock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d v="2015-02-13T23:58:02"/>
    <x v="1396"/>
    <b v="0"/>
    <n v="73"/>
    <b v="1"/>
    <s v="music/rock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d v="2016-10-27T21:19:00"/>
    <x v="1397"/>
    <b v="0"/>
    <n v="158"/>
    <b v="1"/>
    <s v="music/rock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d v="2016-07-05T20:58:54"/>
    <x v="1398"/>
    <b v="0"/>
    <n v="65"/>
    <b v="1"/>
    <s v="music/rock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d v="2014-10-07T00:06:13"/>
    <x v="1399"/>
    <b v="0"/>
    <n v="184"/>
    <b v="1"/>
    <s v="music/rock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d v="2016-06-12T05:30:00"/>
    <x v="1400"/>
    <b v="0"/>
    <n v="34"/>
    <b v="1"/>
    <s v="music/rock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d v="2013-05-26T23:54:34"/>
    <x v="1401"/>
    <b v="0"/>
    <n v="240"/>
    <b v="1"/>
    <s v="music/rock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d v="2015-05-01T00:16:51"/>
    <x v="1402"/>
    <b v="0"/>
    <n v="113"/>
    <b v="1"/>
    <s v="music/rock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d v="2013-07-26T01:30:35"/>
    <x v="1403"/>
    <b v="0"/>
    <n v="66"/>
    <b v="1"/>
    <s v="music/rock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d v="2015-02-22T12:14:45"/>
    <x v="1404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d v="2014-11-28T17:20:01"/>
    <x v="1405"/>
    <b v="1"/>
    <n v="17"/>
    <b v="0"/>
    <s v="publishing/translations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d v="2015-12-12T10:00:00"/>
    <x v="1406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d v="2014-08-12T12:52:58"/>
    <x v="1407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d v="2015-11-13T21:55:56"/>
    <x v="1408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d v="2015-01-01T04:12:15"/>
    <x v="1409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d v="2016-06-03T07:38:40"/>
    <x v="141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d v="2015-02-06T01:25:00"/>
    <x v="1411"/>
    <b v="0"/>
    <n v="3"/>
    <b v="0"/>
    <s v="publishing/translations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d v="2014-12-04T01:31:39"/>
    <x v="1412"/>
    <b v="0"/>
    <n v="13"/>
    <b v="0"/>
    <s v="publishing/translations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d v="2016-02-20T10:29:30"/>
    <x v="1413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d v="2017-01-03T06:04:27"/>
    <x v="1414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d v="2015-08-16T16:13:11"/>
    <x v="1415"/>
    <b v="0"/>
    <n v="9"/>
    <b v="0"/>
    <s v="publishing/translations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d v="2015-11-21T23:13:39"/>
    <x v="1416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d v="2015-09-15T11:11:00"/>
    <x v="1417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d v="2016-02-25T10:57:14"/>
    <x v="1418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d v="2016-10-09T10:56:59"/>
    <x v="14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d v="2016-06-28T16:01:26"/>
    <x v="1420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d v="2015-02-08T21:58:29"/>
    <x v="1421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d v="2016-09-21T05:45:04"/>
    <x v="1422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d v="2016-01-01T08:38:51"/>
    <x v="1423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d v="2016-11-15T18:13:22"/>
    <x v="1424"/>
    <b v="0"/>
    <n v="14"/>
    <b v="0"/>
    <s v="publishing/translations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d v="2015-04-29T03:09:19"/>
    <x v="1425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d v="2015-08-24T09:22:00"/>
    <x v="1426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d v="2016-09-18T20:26:25"/>
    <x v="1427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d v="2016-04-02T08:06:57"/>
    <x v="1428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d v="2015-04-10T01:27:22"/>
    <x v="1429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d v="2014-12-19T19:31:28"/>
    <x v="1430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d v="2015-11-26T06:03:36"/>
    <x v="1431"/>
    <b v="0"/>
    <n v="47"/>
    <b v="0"/>
    <s v="publishing/translations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d v="2015-07-20T18:43:48"/>
    <x v="1432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d v="2016-12-10T11:00:00"/>
    <x v="1433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d v="2015-06-08T15:00:00"/>
    <x v="1434"/>
    <b v="0"/>
    <n v="11"/>
    <b v="0"/>
    <s v="publishing/translations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d v="2015-10-11T18:43:40"/>
    <x v="1435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d v="2016-02-21T08:24:17"/>
    <x v="1436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d v="2014-07-13T04:59:00"/>
    <x v="1437"/>
    <b v="0"/>
    <n v="22"/>
    <b v="0"/>
    <s v="publishing/translations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d v="2016-04-27T13:55:00"/>
    <x v="1438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d v="2015-03-07T19:55:01"/>
    <x v="1439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d v="2016-05-26T17:57:43"/>
    <x v="1440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d v="2015-09-11T18:22:49"/>
    <x v="1441"/>
    <b v="0"/>
    <n v="3"/>
    <b v="0"/>
    <s v="publishing/translations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d v="2016-05-25T15:29:18"/>
    <x v="1442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d v="2017-01-02T22:13:29"/>
    <x v="1443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d v="2015-09-12T20:57:42"/>
    <x v="1444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d v="2015-06-14T13:00:55"/>
    <x v="144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d v="2016-04-21T10:44:38"/>
    <x v="1446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d v="2016-07-08T17:32:14"/>
    <x v="1447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d v="2015-05-22T05:25:00"/>
    <x v="144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d v="2015-05-10T19:28:25"/>
    <x v="1449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d v="2016-02-20T04:06:37"/>
    <x v="1450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d v="2014-11-19T00:00:59"/>
    <x v="1451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d v="2014-07-28T16:52:43"/>
    <x v="1452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d v="2017-04-15T15:42:27"/>
    <x v="1453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d v="2016-04-24T21:59:00"/>
    <x v="1454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d v="2014-09-05T13:39:00"/>
    <x v="1455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d v="2017-01-03T16:02:45"/>
    <x v="1456"/>
    <b v="0"/>
    <n v="3"/>
    <b v="0"/>
    <s v="publishing/translations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d v="2015-11-11T22:30:44"/>
    <x v="1457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d v="2014-08-11T04:00:00"/>
    <x v="1458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d v="2015-12-02T17:25:00"/>
    <x v="1459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d v="2014-11-30T23:45:00"/>
    <x v="1460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d v="2013-11-02T22:09:05"/>
    <x v="1481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d v="2012-09-07T07:51:00"/>
    <x v="1482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d v="2016-07-22T04:37:55"/>
    <x v="1483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d v="2012-07-21T14:51:00"/>
    <x v="1484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d v="2015-06-20T19:06:13"/>
    <x v="1485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d v="2015-02-27T04:02:41"/>
    <x v="1486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d v="2016-08-02T22:01:11"/>
    <x v="1487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d v="2014-01-05T13:31:00"/>
    <x v="1488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d v="2012-11-15T15:40:52"/>
    <x v="1489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d v="2013-10-02T13:27:54"/>
    <x v="1490"/>
    <b v="0"/>
    <n v="19"/>
    <b v="0"/>
    <s v="publishing/fiction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d v="2015-02-15T15:38:00"/>
    <x v="1491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d v="2011-06-18T21:14:06"/>
    <x v="1492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d v="2013-06-16T20:47:55"/>
    <x v="1493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d v="2015-04-03T15:38:00"/>
    <x v="1494"/>
    <b v="0"/>
    <n v="11"/>
    <b v="0"/>
    <s v="publishing/fiction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d v="2011-08-27T18:57:11"/>
    <x v="1495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d v="2014-09-16T11:24:19"/>
    <x v="1496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d v="2013-07-31T19:43:00"/>
    <x v="1497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d v="2014-09-03T23:36:18"/>
    <x v="149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d v="2016-08-05T00:10:33"/>
    <x v="1499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d v="2013-05-01T21:42:37"/>
    <x v="1500"/>
    <b v="0"/>
    <n v="15"/>
    <b v="0"/>
    <s v="publishing/fiction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d v="2015-07-08T14:00:23"/>
    <x v="1501"/>
    <b v="1"/>
    <n v="885"/>
    <b v="1"/>
    <s v="photography/photobooks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d v="2016-03-25T22:00:00"/>
    <x v="1502"/>
    <b v="1"/>
    <n v="329"/>
    <b v="1"/>
    <s v="photography/photobooks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d v="2016-10-23T08:20:01"/>
    <x v="1503"/>
    <b v="1"/>
    <n v="71"/>
    <b v="1"/>
    <s v="photography/photobooks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d v="2014-06-10T08:33:00"/>
    <x v="1504"/>
    <b v="1"/>
    <n v="269"/>
    <b v="1"/>
    <s v="photography/photobooks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d v="2016-03-22T20:01:00"/>
    <x v="1505"/>
    <b v="1"/>
    <n v="345"/>
    <b v="1"/>
    <s v="photography/photobooks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d v="2014-07-24T18:51:44"/>
    <x v="1506"/>
    <b v="1"/>
    <n v="43"/>
    <b v="1"/>
    <s v="photography/photobooks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d v="2010-05-15T08:10:00"/>
    <x v="1507"/>
    <b v="1"/>
    <n v="33"/>
    <b v="1"/>
    <s v="photography/photobooks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d v="2014-06-27T14:44:41"/>
    <x v="1508"/>
    <b v="1"/>
    <n v="211"/>
    <b v="1"/>
    <s v="photography/photobooks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d v="2017-02-14T22:59:00"/>
    <x v="1509"/>
    <b v="1"/>
    <n v="196"/>
    <b v="1"/>
    <s v="photography/photobooks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d v="2014-07-19T09:14:38"/>
    <x v="1510"/>
    <b v="1"/>
    <n v="405"/>
    <b v="1"/>
    <s v="photography/photobooks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d v="2015-11-18T15:00:04"/>
    <x v="1511"/>
    <b v="1"/>
    <n v="206"/>
    <b v="1"/>
    <s v="photography/photobooks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d v="2017-02-05T16:25:39"/>
    <x v="1512"/>
    <b v="1"/>
    <n v="335"/>
    <b v="1"/>
    <s v="photography/photobooks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d v="2014-07-16T15:17:46"/>
    <x v="1513"/>
    <b v="1"/>
    <n v="215"/>
    <b v="1"/>
    <s v="photography/photobooks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d v="2015-09-27T14:20:40"/>
    <x v="1514"/>
    <b v="1"/>
    <n v="176"/>
    <b v="1"/>
    <s v="photography/photobooks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d v="2016-03-16T05:04:57"/>
    <x v="1515"/>
    <b v="1"/>
    <n v="555"/>
    <b v="1"/>
    <s v="photography/photobooks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d v="2016-10-06T14:00:00"/>
    <x v="1516"/>
    <b v="1"/>
    <n v="116"/>
    <b v="1"/>
    <s v="photography/photobooks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d v="2014-12-06T06:00:00"/>
    <x v="1517"/>
    <b v="1"/>
    <n v="615"/>
    <b v="1"/>
    <s v="photography/photobooks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d v="2014-05-31T19:40:52"/>
    <x v="1518"/>
    <b v="1"/>
    <n v="236"/>
    <b v="1"/>
    <s v="photography/photobooks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d v="2014-06-20T21:59:00"/>
    <x v="1519"/>
    <b v="1"/>
    <n v="145"/>
    <b v="1"/>
    <s v="photography/photobooks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d v="2014-12-19T04:00:00"/>
    <x v="1520"/>
    <b v="1"/>
    <n v="167"/>
    <b v="1"/>
    <s v="photography/photobooks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d v="2016-06-07T04:01:31"/>
    <x v="1521"/>
    <b v="1"/>
    <n v="235"/>
    <b v="1"/>
    <s v="photography/photobooks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d v="2014-10-17T19:55:39"/>
    <x v="1522"/>
    <b v="1"/>
    <n v="452"/>
    <b v="1"/>
    <s v="photography/photobooks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d v="2014-12-23T00:00:00"/>
    <x v="1523"/>
    <b v="1"/>
    <n v="241"/>
    <b v="1"/>
    <s v="photography/photobooks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d v="2017-02-20T12:01:30"/>
    <x v="1524"/>
    <b v="1"/>
    <n v="28"/>
    <b v="1"/>
    <s v="photography/photobooks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d v="2016-08-18T16:52:18"/>
    <x v="1525"/>
    <b v="1"/>
    <n v="140"/>
    <b v="1"/>
    <s v="photography/photobooks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d v="2016-01-19T06:37:27"/>
    <x v="1526"/>
    <b v="1"/>
    <n v="280"/>
    <b v="1"/>
    <s v="photography/photobooks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d v="2017-03-14T13:24:46"/>
    <x v="1527"/>
    <b v="1"/>
    <n v="70"/>
    <b v="1"/>
    <s v="photography/photobooks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d v="2017-02-01T00:00:00"/>
    <x v="1528"/>
    <b v="1"/>
    <n v="160"/>
    <b v="1"/>
    <s v="photography/photobooks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d v="2015-03-19T14:05:20"/>
    <x v="1529"/>
    <b v="1"/>
    <n v="141"/>
    <b v="1"/>
    <s v="photography/photobooks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d v="2015-10-23T18:24:55"/>
    <x v="1530"/>
    <b v="1"/>
    <n v="874"/>
    <b v="1"/>
    <s v="photography/photobooks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d v="2014-12-01T03:00:00"/>
    <x v="1531"/>
    <b v="1"/>
    <n v="73"/>
    <b v="1"/>
    <s v="photography/photobooks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d v="2016-02-15T15:00:00"/>
    <x v="1532"/>
    <b v="1"/>
    <n v="294"/>
    <b v="1"/>
    <s v="photography/photobooks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d v="2016-05-02T03:59:00"/>
    <x v="1533"/>
    <b v="1"/>
    <n v="740"/>
    <b v="1"/>
    <s v="photography/photobooks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d v="2015-09-04T16:11:02"/>
    <x v="1534"/>
    <b v="1"/>
    <n v="369"/>
    <b v="1"/>
    <s v="photography/photobooks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d v="2016-05-23T22:00:00"/>
    <x v="1535"/>
    <b v="1"/>
    <n v="110"/>
    <b v="1"/>
    <s v="photography/photobooks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d v="2015-08-27T19:15:10"/>
    <x v="1536"/>
    <b v="1"/>
    <n v="455"/>
    <b v="1"/>
    <s v="photography/photobooks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d v="2016-08-06T18:00:00"/>
    <x v="1537"/>
    <b v="1"/>
    <n v="224"/>
    <b v="1"/>
    <s v="photography/photobooks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d v="2015-01-22T18:46:10"/>
    <x v="1538"/>
    <b v="1"/>
    <n v="46"/>
    <b v="1"/>
    <s v="photography/photobooks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d v="2017-01-03T22:03:39"/>
    <x v="1539"/>
    <b v="0"/>
    <n v="284"/>
    <b v="1"/>
    <s v="photography/photobooks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d v="2014-11-26T01:15:00"/>
    <x v="1540"/>
    <b v="1"/>
    <n v="98"/>
    <b v="1"/>
    <s v="photography/photobooks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d v="2014-12-31T17:05:38"/>
    <x v="1541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d v="2015-06-30T23:55:00"/>
    <x v="1542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d v="2014-11-22T13:13:54"/>
    <x v="1543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d v="2015-04-01T00:18:00"/>
    <x v="154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d v="2015-03-02T21:16:00"/>
    <x v="1545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d v="2014-09-17T05:06:39"/>
    <x v="1546"/>
    <b v="0"/>
    <n v="11"/>
    <b v="0"/>
    <s v="photography/nature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d v="2017-02-23T10:14:42"/>
    <x v="1547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d v="2015-11-08T22:10:20"/>
    <x v="1548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d v="2015-11-03T04:15:59"/>
    <x v="1549"/>
    <b v="0"/>
    <n v="6"/>
    <b v="0"/>
    <s v="photography/nature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d v="2016-05-12T10:47:14"/>
    <x v="1550"/>
    <b v="0"/>
    <n v="7"/>
    <b v="0"/>
    <s v="photography/nature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d v="2015-05-27T19:47:19"/>
    <x v="1551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d v="2014-10-01T03:59:00"/>
    <x v="1552"/>
    <b v="0"/>
    <n v="16"/>
    <b v="0"/>
    <s v="photography/nature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d v="2015-09-02T06:47:27"/>
    <x v="1553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d v="2015-08-02T06:03:10"/>
    <x v="1554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d v="2015-09-17T17:00:00"/>
    <x v="1555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d v="2016-07-04T03:40:24"/>
    <x v="1556"/>
    <b v="0"/>
    <n v="12"/>
    <b v="0"/>
    <s v="photography/nature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d v="2014-09-20T15:40:33"/>
    <x v="1557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d v="2015-08-28T12:12:00"/>
    <x v="1558"/>
    <b v="0"/>
    <n v="3"/>
    <b v="0"/>
    <s v="photography/nature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d v="2015-04-29T01:16:39"/>
    <x v="155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d v="2014-11-13T01:29:53"/>
    <x v="1560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d v="2013-11-07T02:00:03"/>
    <x v="1561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d v="2009-12-02T00:50:00"/>
    <x v="1562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d v="2014-03-14T16:49:11"/>
    <x v="1563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d v="2015-05-28T20:05:00"/>
    <x v="1564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d v="2011-06-08T17:31:01"/>
    <x v="1565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d v="2016-07-27T22:00:00"/>
    <x v="1566"/>
    <b v="0"/>
    <n v="59"/>
    <b v="0"/>
    <s v="publishing/art books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d v="2014-02-17T00:00:00"/>
    <x v="1567"/>
    <b v="0"/>
    <n v="13"/>
    <b v="0"/>
    <s v="publishing/art books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d v="2014-12-24T01:29:45"/>
    <x v="1568"/>
    <b v="0"/>
    <n v="22"/>
    <b v="0"/>
    <s v="publishing/art books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d v="2013-05-25T16:18:34"/>
    <x v="1569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d v="2016-04-08T18:31:22"/>
    <x v="1570"/>
    <b v="0"/>
    <n v="52"/>
    <b v="0"/>
    <s v="publishing/art books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d v="2015-06-19T18:28:03"/>
    <x v="1571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d v="2016-02-28T23:59:00"/>
    <x v="1572"/>
    <b v="0"/>
    <n v="3"/>
    <b v="0"/>
    <s v="publishing/art books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d v="2017-04-01T03:59:00"/>
    <x v="1573"/>
    <b v="0"/>
    <n v="3"/>
    <b v="0"/>
    <s v="publishing/art books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d v="2015-02-17T22:15:29"/>
    <x v="1574"/>
    <b v="0"/>
    <n v="6"/>
    <b v="0"/>
    <s v="publishing/art books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d v="2014-07-09T12:34:56"/>
    <x v="1575"/>
    <b v="0"/>
    <n v="35"/>
    <b v="0"/>
    <s v="publishing/art books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d v="2015-06-30T21:06:08"/>
    <x v="1576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d v="2012-07-24T20:20:48"/>
    <x v="1577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d v="2010-09-02T02:00:00"/>
    <x v="1578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d v="2013-08-28T23:54:51"/>
    <x v="1579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d v="2012-05-21T01:12:06"/>
    <x v="1580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d v="2015-12-19T10:46:30"/>
    <x v="1581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d v="2015-10-26T21:20:00"/>
    <x v="1582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d v="2014-09-25T21:43:11"/>
    <x v="1583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d v="2014-05-30T15:35:01"/>
    <x v="1584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d v="2016-12-25T11:00:00"/>
    <x v="1585"/>
    <b v="0"/>
    <n v="12"/>
    <b v="0"/>
    <s v="photography/places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d v="2015-04-05T01:30:22"/>
    <x v="1586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d v="2014-12-13T22:49:25"/>
    <x v="1587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d v="2015-01-31T20:12:00"/>
    <x v="1588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d v="2015-10-09T23:38:06"/>
    <x v="1589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d v="2015-09-23T20:34:24"/>
    <x v="1590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d v="2016-04-03T16:25:41"/>
    <x v="1591"/>
    <b v="0"/>
    <n v="92"/>
    <b v="0"/>
    <s v="photography/places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d v="2015-03-28T00:44:45"/>
    <x v="1592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d v="2015-02-28T20:17:35"/>
    <x v="1593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d v="2016-05-15T16:21:00"/>
    <x v="1594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d v="2014-06-18T20:13:00"/>
    <x v="1595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d v="2014-12-13T11:19:29"/>
    <x v="1596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d v="2016-09-20T08:29:57"/>
    <x v="15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d v="2015-07-26T16:00:58"/>
    <x v="159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d v="2016-04-08T11:56:16"/>
    <x v="1599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d v="2014-07-15T05:11:00"/>
    <x v="1600"/>
    <b v="0"/>
    <n v="9"/>
    <b v="0"/>
    <s v="photography/places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d v="2011-05-05T02:13:53"/>
    <x v="1601"/>
    <b v="0"/>
    <n v="56"/>
    <b v="1"/>
    <s v="music/rock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d v="2011-10-14T23:00:00"/>
    <x v="1602"/>
    <b v="0"/>
    <n v="32"/>
    <b v="1"/>
    <s v="music/rock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d v="2012-01-28T04:04:19"/>
    <x v="1603"/>
    <b v="0"/>
    <n v="30"/>
    <b v="1"/>
    <s v="music/rock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d v="2012-03-17T19:17:15"/>
    <x v="1604"/>
    <b v="0"/>
    <n v="70"/>
    <b v="1"/>
    <s v="music/rock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d v="2011-08-01T07:00:00"/>
    <x v="1605"/>
    <b v="0"/>
    <n v="44"/>
    <b v="1"/>
    <s v="music/rock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d v="2011-03-24T01:40:38"/>
    <x v="1606"/>
    <b v="0"/>
    <n v="92"/>
    <b v="1"/>
    <s v="music/rock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d v="2012-06-14T19:24:11"/>
    <x v="1607"/>
    <b v="0"/>
    <n v="205"/>
    <b v="1"/>
    <s v="music/rock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d v="2014-01-01T05:26:00"/>
    <x v="1608"/>
    <b v="0"/>
    <n v="23"/>
    <b v="1"/>
    <s v="music/rock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d v="2011-11-02T08:00:00"/>
    <x v="16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d v="2012-12-15T22:11:50"/>
    <x v="1610"/>
    <b v="0"/>
    <n v="112"/>
    <b v="1"/>
    <s v="music/rock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d v="2013-06-05T00:00:32"/>
    <x v="1611"/>
    <b v="0"/>
    <n v="27"/>
    <b v="1"/>
    <s v="music/rock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d v="2013-01-02T20:59:44"/>
    <x v="1612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d v="2012-07-22T01:40:02"/>
    <x v="1613"/>
    <b v="0"/>
    <n v="26"/>
    <b v="1"/>
    <s v="music/rock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d v="2014-08-03T17:00:00"/>
    <x v="1614"/>
    <b v="0"/>
    <n v="77"/>
    <b v="1"/>
    <s v="music/rock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d v="2011-12-13T02:13:16"/>
    <x v="1615"/>
    <b v="0"/>
    <n v="136"/>
    <b v="1"/>
    <s v="music/rock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d v="2012-11-22T22:00:00"/>
    <x v="1616"/>
    <b v="0"/>
    <n v="157"/>
    <b v="1"/>
    <s v="music/rock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d v="2013-11-01T19:00:00"/>
    <x v="1617"/>
    <b v="0"/>
    <n v="158"/>
    <b v="1"/>
    <s v="music/rock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d v="2013-03-08T15:42:15"/>
    <x v="1618"/>
    <b v="0"/>
    <n v="27"/>
    <b v="1"/>
    <s v="music/rock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d v="2014-09-15T04:28:06"/>
    <x v="1619"/>
    <b v="0"/>
    <n v="23"/>
    <b v="1"/>
    <s v="music/rock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d v="2013-02-23T08:09:00"/>
    <x v="1620"/>
    <b v="0"/>
    <n v="17"/>
    <b v="1"/>
    <s v="music/rock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d v="2012-05-28T03:59:00"/>
    <x v="1621"/>
    <b v="0"/>
    <n v="37"/>
    <b v="1"/>
    <s v="music/rock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d v="2014-12-17T07:59:00"/>
    <x v="1622"/>
    <b v="0"/>
    <n v="65"/>
    <b v="1"/>
    <s v="music/rock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d v="2013-08-27T16:31:29"/>
    <x v="1623"/>
    <b v="0"/>
    <n v="18"/>
    <b v="1"/>
    <s v="music/rock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d v="2013-01-09T08:48:55"/>
    <x v="1624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d v="2012-09-11T16:47:33"/>
    <x v="1625"/>
    <b v="0"/>
    <n v="104"/>
    <b v="1"/>
    <s v="music/rock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d v="2013-12-01T21:21:07"/>
    <x v="1626"/>
    <b v="0"/>
    <n v="108"/>
    <b v="1"/>
    <s v="music/rock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d v="2012-11-26T04:59:00"/>
    <x v="1627"/>
    <b v="0"/>
    <n v="38"/>
    <b v="1"/>
    <s v="music/rock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d v="2014-06-17T17:41:22"/>
    <x v="1628"/>
    <b v="0"/>
    <n v="88"/>
    <b v="1"/>
    <s v="music/rock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d v="2014-02-20T20:48:53"/>
    <x v="1629"/>
    <b v="0"/>
    <n v="82"/>
    <b v="1"/>
    <s v="music/rock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d v="2012-03-02T06:59:00"/>
    <x v="1630"/>
    <b v="0"/>
    <n v="126"/>
    <b v="1"/>
    <s v="music/rock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d v="2012-10-12T20:37:41"/>
    <x v="1631"/>
    <b v="0"/>
    <n v="133"/>
    <b v="1"/>
    <s v="music/rock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d v="2011-09-24T08:10:54"/>
    <x v="1632"/>
    <b v="0"/>
    <n v="47"/>
    <b v="1"/>
    <s v="music/rock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d v="2012-01-16T05:00:00"/>
    <x v="1633"/>
    <b v="0"/>
    <n v="58"/>
    <b v="1"/>
    <s v="music/rock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d v="2011-06-02T05:59:00"/>
    <x v="1634"/>
    <b v="0"/>
    <n v="32"/>
    <b v="1"/>
    <s v="music/rock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d v="2016-07-11T20:51:01"/>
    <x v="1635"/>
    <b v="0"/>
    <n v="37"/>
    <b v="1"/>
    <s v="music/rock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d v="2011-06-12T04:00:00"/>
    <x v="1636"/>
    <b v="0"/>
    <n v="87"/>
    <b v="1"/>
    <s v="music/rock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d v="2009-12-31T23:39:00"/>
    <x v="1637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d v="2013-02-28T21:25:00"/>
    <x v="1638"/>
    <b v="0"/>
    <n v="27"/>
    <b v="1"/>
    <s v="music/rock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d v="2012-03-03T15:39:25"/>
    <x v="1639"/>
    <b v="0"/>
    <n v="19"/>
    <b v="1"/>
    <s v="music/rock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d v="2010-08-03T01:59:00"/>
    <x v="1640"/>
    <b v="0"/>
    <n v="17"/>
    <b v="1"/>
    <s v="music/rock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d v="2014-12-19T14:19:04"/>
    <x v="1641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d v="2011-06-14T00:35:27"/>
    <x v="1642"/>
    <b v="0"/>
    <n v="28"/>
    <b v="1"/>
    <s v="music/pop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d v="2012-09-24T19:46:52"/>
    <x v="1643"/>
    <b v="0"/>
    <n v="37"/>
    <b v="1"/>
    <s v="music/pop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d v="2012-11-22T02:26:00"/>
    <x v="1644"/>
    <b v="0"/>
    <n v="128"/>
    <b v="1"/>
    <s v="music/pop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d v="2013-09-18T14:49:00"/>
    <x v="1645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d v="2014-08-14T18:11:00"/>
    <x v="1646"/>
    <b v="0"/>
    <n v="83"/>
    <b v="1"/>
    <s v="music/pop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d v="2012-06-09T09:49:37"/>
    <x v="1647"/>
    <b v="0"/>
    <n v="46"/>
    <b v="1"/>
    <s v="music/pop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d v="2011-03-20T15:54:42"/>
    <x v="1648"/>
    <b v="0"/>
    <n v="90"/>
    <b v="1"/>
    <s v="music/pop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d v="2014-05-23T16:25:55"/>
    <x v="1649"/>
    <b v="0"/>
    <n v="81"/>
    <b v="1"/>
    <s v="music/pop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d v="2013-10-09T10:27:17"/>
    <x v="1650"/>
    <b v="0"/>
    <n v="32"/>
    <b v="1"/>
    <s v="music/pop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d v="2011-04-26T06:59:00"/>
    <x v="1651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d v="2013-11-24T12:49:53"/>
    <x v="1652"/>
    <b v="0"/>
    <n v="70"/>
    <b v="1"/>
    <s v="music/pop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d v="2011-04-24T20:01:36"/>
    <x v="1653"/>
    <b v="0"/>
    <n v="168"/>
    <b v="1"/>
    <s v="music/pop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d v="2012-04-18T21:22:40"/>
    <x v="1654"/>
    <b v="0"/>
    <n v="34"/>
    <b v="1"/>
    <s v="music/pop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d v="2012-04-05T18:00:20"/>
    <x v="1655"/>
    <b v="0"/>
    <n v="48"/>
    <b v="1"/>
    <s v="music/pop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d v="2012-12-13T22:17:32"/>
    <x v="1656"/>
    <b v="0"/>
    <n v="48"/>
    <b v="1"/>
    <s v="music/pop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d v="2012-05-24T18:46:08"/>
    <x v="1657"/>
    <b v="0"/>
    <n v="221"/>
    <b v="1"/>
    <s v="music/pop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d v="2012-12-18T14:20:00"/>
    <x v="1658"/>
    <b v="0"/>
    <n v="107"/>
    <b v="1"/>
    <s v="music/pop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d v="2013-12-17T12:00:00"/>
    <x v="1659"/>
    <b v="0"/>
    <n v="45"/>
    <b v="1"/>
    <s v="music/pop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d v="2016-04-30T21:59:00"/>
    <x v="1660"/>
    <b v="0"/>
    <n v="36"/>
    <b v="1"/>
    <s v="music/pop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d v="2016-01-17T21:00:00"/>
    <x v="1661"/>
    <b v="0"/>
    <n v="101"/>
    <b v="1"/>
    <s v="music/pop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d v="2011-12-31T05:45:36"/>
    <x v="1662"/>
    <b v="0"/>
    <n v="62"/>
    <b v="1"/>
    <s v="music/pop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d v="2015-02-01T00:31:47"/>
    <x v="1663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d v="2012-03-16T03:59:00"/>
    <x v="1664"/>
    <b v="0"/>
    <n v="89"/>
    <b v="1"/>
    <s v="music/pop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d v="2011-02-22T03:00:00"/>
    <x v="1665"/>
    <b v="0"/>
    <n v="93"/>
    <b v="1"/>
    <s v="music/pop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d v="2013-03-28T05:04:33"/>
    <x v="1666"/>
    <b v="0"/>
    <n v="98"/>
    <b v="1"/>
    <s v="music/pop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d v="2014-03-11T06:59:00"/>
    <x v="1667"/>
    <b v="0"/>
    <n v="82"/>
    <b v="1"/>
    <s v="music/pop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d v="2011-11-28T04:35:39"/>
    <x v="1668"/>
    <b v="0"/>
    <n v="116"/>
    <b v="1"/>
    <s v="music/pop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d v="2016-05-31T21:14:36"/>
    <x v="1669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d v="2010-07-05T04:00:00"/>
    <x v="1670"/>
    <b v="0"/>
    <n v="23"/>
    <b v="1"/>
    <s v="music/pop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d v="2016-08-01T13:03:34"/>
    <x v="1671"/>
    <b v="0"/>
    <n v="77"/>
    <b v="1"/>
    <s v="music/pop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d v="2012-06-04T15:45:30"/>
    <x v="1672"/>
    <b v="0"/>
    <n v="49"/>
    <b v="1"/>
    <s v="music/pop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d v="2015-03-06T21:04:52"/>
    <x v="1673"/>
    <b v="0"/>
    <n v="59"/>
    <b v="1"/>
    <s v="music/pop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d v="2016-08-18T06:59:00"/>
    <x v="1674"/>
    <b v="0"/>
    <n v="113"/>
    <b v="1"/>
    <s v="music/pop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d v="2011-10-16T22:03:00"/>
    <x v="1675"/>
    <b v="0"/>
    <n v="34"/>
    <b v="1"/>
    <s v="music/pop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d v="2012-04-21T03:59:00"/>
    <x v="1676"/>
    <b v="0"/>
    <n v="42"/>
    <b v="1"/>
    <s v="music/pop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d v="2016-04-16T05:59:00"/>
    <x v="1677"/>
    <b v="0"/>
    <n v="42"/>
    <b v="1"/>
    <s v="music/pop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d v="2014-02-06T20:31:11"/>
    <x v="1678"/>
    <b v="0"/>
    <n v="49"/>
    <b v="1"/>
    <s v="music/pop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d v="2011-07-22T01:39:05"/>
    <x v="1679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d v="2014-07-12T18:11:07"/>
    <x v="1680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d v="2017-03-29T02:00:00"/>
    <x v="1681"/>
    <b v="0"/>
    <n v="884"/>
    <b v="0"/>
    <s v="music/faith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d v="2017-04-14T04:07:40"/>
    <x v="1682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d v="2017-04-07T18:45:38"/>
    <x v="1683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d v="2017-03-17T18:34:01"/>
    <x v="1684"/>
    <b v="0"/>
    <n v="101"/>
    <b v="0"/>
    <s v="music/faith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d v="2017-03-24T05:00:23"/>
    <x v="1685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d v="2017-04-27T19:15:19"/>
    <x v="1686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d v="2017-04-10T20:15:00"/>
    <x v="1687"/>
    <b v="0"/>
    <n v="39"/>
    <b v="0"/>
    <s v="music/faith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d v="2017-04-09T11:49:54"/>
    <x v="1688"/>
    <b v="0"/>
    <n v="7"/>
    <b v="0"/>
    <s v="music/faith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d v="2017-03-16T21:37:10"/>
    <x v="1689"/>
    <b v="0"/>
    <n v="14"/>
    <b v="0"/>
    <s v="music/faith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d v="2017-04-06T09:20:42"/>
    <x v="1690"/>
    <b v="0"/>
    <n v="11"/>
    <b v="0"/>
    <s v="music/faith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d v="2017-04-03T01:00:00"/>
    <x v="1691"/>
    <b v="0"/>
    <n v="38"/>
    <b v="0"/>
    <s v="music/faith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d v="2017-03-26T23:59:00"/>
    <x v="1692"/>
    <b v="0"/>
    <n v="15"/>
    <b v="0"/>
    <s v="music/faith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d v="2017-04-09T20:00:00"/>
    <x v="1693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d v="2017-03-27T04:36:00"/>
    <x v="169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d v="2017-04-10T01:00:00"/>
    <x v="1695"/>
    <b v="0"/>
    <n v="23"/>
    <b v="0"/>
    <s v="music/faith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d v="2017-04-01T00:40:11"/>
    <x v="1696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d v="2017-04-09T23:47:28"/>
    <x v="1697"/>
    <b v="0"/>
    <n v="22"/>
    <b v="0"/>
    <s v="music/faith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d v="2017-03-26T03:33:00"/>
    <x v="1698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d v="2017-04-11T20:44:05"/>
    <x v="1699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d v="2017-04-01T04:00:00"/>
    <x v="1700"/>
    <b v="0"/>
    <n v="79"/>
    <b v="0"/>
    <s v="music/faith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d v="2015-01-15T15:56:45"/>
    <x v="1701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d v="2015-03-30T19:52:30"/>
    <x v="1702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d v="2015-08-31T06:45:37"/>
    <x v="1703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d v="2015-02-16T03:21:13"/>
    <x v="1704"/>
    <b v="0"/>
    <n v="11"/>
    <b v="0"/>
    <s v="music/faith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d v="2015-09-09T16:00:00"/>
    <x v="1705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d v="2015-08-23T07:21:12"/>
    <x v="1706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d v="2016-03-28T16:18:15"/>
    <x v="1707"/>
    <b v="0"/>
    <n v="9"/>
    <b v="0"/>
    <s v="music/faith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d v="2016-05-01T20:48:26"/>
    <x v="1708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d v="2014-08-31T19:39:00"/>
    <x v="1709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d v="2016-01-18T13:00:00"/>
    <x v="1710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d v="2014-09-01T15:30:34"/>
    <x v="1711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d v="2015-06-30T21:55:53"/>
    <x v="1712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d v="2014-10-05T19:13:32"/>
    <x v="1713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d v="2015-05-01T22:02:41"/>
    <x v="1714"/>
    <b v="0"/>
    <n v="17"/>
    <b v="0"/>
    <s v="music/faith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d v="2015-03-31T03:22:00"/>
    <x v="171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d v="2016-12-09T14:51:39"/>
    <x v="1716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d v="2016-04-21T04:00:00"/>
    <x v="1717"/>
    <b v="0"/>
    <n v="41"/>
    <b v="0"/>
    <s v="music/faith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d v="2016-05-14T04:59:00"/>
    <x v="1718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d v="2014-09-17T12:49:51"/>
    <x v="1719"/>
    <b v="0"/>
    <n v="3"/>
    <b v="0"/>
    <s v="music/faith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d v="2014-11-09T19:47:51"/>
    <x v="1720"/>
    <b v="0"/>
    <n v="8"/>
    <b v="0"/>
    <s v="music/faith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d v="2015-12-11T11:04:23"/>
    <x v="1721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d v="2016-04-03T00:10:00"/>
    <x v="1722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d v="2015-07-01T06:00:00"/>
    <x v="1723"/>
    <b v="0"/>
    <n v="3"/>
    <b v="0"/>
    <s v="music/faith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d v="2014-10-30T22:22:42"/>
    <x v="1724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d v="2014-08-24T23:14:09"/>
    <x v="1725"/>
    <b v="0"/>
    <n v="9"/>
    <b v="0"/>
    <s v="music/faith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d v="2014-06-27T22:04:24"/>
    <x v="1726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d v="2015-04-05T11:00:00"/>
    <x v="172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d v="2015-10-21T15:01:14"/>
    <x v="1728"/>
    <b v="0"/>
    <n v="7"/>
    <b v="0"/>
    <s v="music/faith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d v="2016-06-10T01:15:06"/>
    <x v="1729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d v="2015-10-25T02:06:23"/>
    <x v="1730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d v="2015-06-11T15:00:00"/>
    <x v="1731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d v="2016-01-16T05:00:00"/>
    <x v="1732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d v="2016-09-13T21:30:00"/>
    <x v="1733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d v="2015-05-08T00:52:36"/>
    <x v="1734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d v="2016-08-07T19:32:25"/>
    <x v="173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d v="2015-11-08T21:40:33"/>
    <x v="1736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d v="2015-07-20T22:46:32"/>
    <x v="1737"/>
    <b v="0"/>
    <n v="15"/>
    <b v="0"/>
    <s v="music/faith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d v="2014-10-02T20:59:02"/>
    <x v="1738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d v="2016-05-04T19:58:52"/>
    <x v="1739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d v="2015-07-16T19:37:02"/>
    <x v="1740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d v="2015-06-10T15:04:31"/>
    <x v="1741"/>
    <b v="0"/>
    <n v="52"/>
    <b v="1"/>
    <s v="photography/photobooks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d v="2017-01-07T21:00:00"/>
    <x v="1742"/>
    <b v="0"/>
    <n v="34"/>
    <b v="1"/>
    <s v="photography/photobooks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d v="2016-08-27T03:59:00"/>
    <x v="1743"/>
    <b v="0"/>
    <n v="67"/>
    <b v="1"/>
    <s v="photography/photobooks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d v="2015-03-08T13:31:17"/>
    <x v="1744"/>
    <b v="0"/>
    <n v="70"/>
    <b v="1"/>
    <s v="photography/photobooks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d v="2016-12-22T02:00:00"/>
    <x v="1745"/>
    <b v="0"/>
    <n v="89"/>
    <b v="1"/>
    <s v="photography/photobooks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d v="2016-11-24T02:00:00"/>
    <x v="1746"/>
    <b v="0"/>
    <n v="107"/>
    <b v="1"/>
    <s v="photography/photobooks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d v="2015-11-13T15:00:00"/>
    <x v="1747"/>
    <b v="0"/>
    <n v="159"/>
    <b v="1"/>
    <s v="photography/photobooks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d v="2015-09-02T22:49:03"/>
    <x v="1748"/>
    <b v="0"/>
    <n v="181"/>
    <b v="1"/>
    <s v="photography/photobooks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d v="2017-03-01T19:00:00"/>
    <x v="1749"/>
    <b v="0"/>
    <n v="131"/>
    <b v="1"/>
    <s v="photography/photobooks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d v="2016-04-19T20:05:04"/>
    <x v="1750"/>
    <b v="0"/>
    <n v="125"/>
    <b v="1"/>
    <s v="photography/photobooks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d v="2015-03-19T17:45:23"/>
    <x v="1751"/>
    <b v="0"/>
    <n v="61"/>
    <b v="1"/>
    <s v="photography/photobooks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d v="2016-10-14T06:04:42"/>
    <x v="1752"/>
    <b v="0"/>
    <n v="90"/>
    <b v="1"/>
    <s v="photography/photobooks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d v="2016-03-21T16:59:28"/>
    <x v="1753"/>
    <b v="0"/>
    <n v="35"/>
    <b v="1"/>
    <s v="photography/photobooks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d v="2015-04-03T20:02:33"/>
    <x v="1754"/>
    <b v="0"/>
    <n v="90"/>
    <b v="1"/>
    <s v="photography/photobooks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d v="2015-10-05T18:56:01"/>
    <x v="1755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d v="2016-08-29T04:01:09"/>
    <x v="1756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d v="2017-01-28T19:29:00"/>
    <x v="1757"/>
    <b v="0"/>
    <n v="14"/>
    <b v="1"/>
    <s v="photography/photobooks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d v="2016-07-14T22:56:32"/>
    <x v="1758"/>
    <b v="0"/>
    <n v="27"/>
    <b v="1"/>
    <s v="photography/photobooks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d v="2015-03-25T18:53:49"/>
    <x v="1759"/>
    <b v="0"/>
    <n v="49"/>
    <b v="1"/>
    <s v="photography/photobooks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d v="2016-02-25T16:08:33"/>
    <x v="1760"/>
    <b v="0"/>
    <n v="102"/>
    <b v="1"/>
    <s v="photography/photobooks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d v="2015-09-12T13:37:40"/>
    <x v="1761"/>
    <b v="0"/>
    <n v="3"/>
    <b v="1"/>
    <s v="photography/photobooks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d v="2016-03-11T23:34:05"/>
    <x v="1762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d v="2016-10-23T20:50:40"/>
    <x v="1763"/>
    <b v="0"/>
    <n v="118"/>
    <b v="1"/>
    <s v="photography/photobooks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d v="2014-08-03T11:39:39"/>
    <x v="1764"/>
    <b v="1"/>
    <n v="39"/>
    <b v="0"/>
    <s v="photography/photobooks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d v="2014-08-13T23:31:52"/>
    <x v="1765"/>
    <b v="1"/>
    <n v="103"/>
    <b v="0"/>
    <s v="photography/photobooks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d v="2014-08-25T20:38:08"/>
    <x v="1766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d v="2014-08-03T15:48:04"/>
    <x v="1767"/>
    <b v="1"/>
    <n v="39"/>
    <b v="0"/>
    <s v="photography/photobooks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d v="2014-09-27T13:27:24"/>
    <x v="1768"/>
    <b v="1"/>
    <n v="15"/>
    <b v="0"/>
    <s v="photography/photobooks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d v="2015-01-13T19:39:19"/>
    <x v="1769"/>
    <b v="1"/>
    <n v="22"/>
    <b v="0"/>
    <s v="photography/photobooks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d v="2014-10-14T18:43:14"/>
    <x v="1770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d v="2014-10-23T23:30:40"/>
    <x v="1771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d v="2014-07-06T17:13:56"/>
    <x v="1772"/>
    <b v="1"/>
    <n v="19"/>
    <b v="0"/>
    <s v="photography/photobooks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d v="2015-01-19T18:14:58"/>
    <x v="1773"/>
    <b v="1"/>
    <n v="19"/>
    <b v="0"/>
    <s v="photography/photobooks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d v="2014-11-29T14:59:00"/>
    <x v="1774"/>
    <b v="1"/>
    <n v="13"/>
    <b v="0"/>
    <s v="photography/photobooks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d v="2014-10-24T23:26:00"/>
    <x v="1775"/>
    <b v="1"/>
    <n v="124"/>
    <b v="0"/>
    <s v="photography/photobooks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d v="2014-10-29T22:57:51"/>
    <x v="1776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d v="2015-02-20T08:34:13"/>
    <x v="1777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d v="2015-03-27T19:43:15"/>
    <x v="1778"/>
    <b v="1"/>
    <n v="15"/>
    <b v="0"/>
    <s v="photography/photobooks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d v="2016-09-02T16:36:20"/>
    <x v="1779"/>
    <b v="1"/>
    <n v="38"/>
    <b v="0"/>
    <s v="photography/photobooks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d v="2016-07-02T14:25:10"/>
    <x v="1780"/>
    <b v="1"/>
    <n v="152"/>
    <b v="0"/>
    <s v="photography/photobooks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d v="2016-09-15T14:49:05"/>
    <x v="1781"/>
    <b v="1"/>
    <n v="24"/>
    <b v="0"/>
    <s v="photography/photobooks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d v="2016-02-21T13:48:09"/>
    <x v="1782"/>
    <b v="1"/>
    <n v="76"/>
    <b v="0"/>
    <s v="photography/photobooks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d v="2015-05-21T22:47:58"/>
    <x v="1783"/>
    <b v="1"/>
    <n v="185"/>
    <b v="0"/>
    <s v="photography/photobooks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d v="2015-01-31T03:25:00"/>
    <x v="1784"/>
    <b v="1"/>
    <n v="33"/>
    <b v="0"/>
    <s v="photography/photobooks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d v="2014-10-16T00:00:00"/>
    <x v="1785"/>
    <b v="1"/>
    <n v="108"/>
    <b v="0"/>
    <s v="photography/photobooks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d v="2014-12-15T13:12:57"/>
    <x v="1786"/>
    <b v="1"/>
    <n v="29"/>
    <b v="0"/>
    <s v="photography/photobooks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d v="2015-04-04T14:43:57"/>
    <x v="1787"/>
    <b v="1"/>
    <n v="24"/>
    <b v="0"/>
    <s v="photography/photobooks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d v="2014-10-31T22:45:42"/>
    <x v="1788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d v="2015-01-12T06:00:03"/>
    <x v="1789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d v="2015-02-05T16:11:18"/>
    <x v="1790"/>
    <b v="1"/>
    <n v="15"/>
    <b v="0"/>
    <s v="photography/photobooks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d v="2015-01-29T17:46:05"/>
    <x v="1791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d v="2015-08-10T06:59:00"/>
    <x v="1792"/>
    <b v="1"/>
    <n v="139"/>
    <b v="0"/>
    <s v="photography/photobooks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d v="2014-11-27T22:24:00"/>
    <x v="1793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d v="2015-02-11T13:13:42"/>
    <x v="1794"/>
    <b v="1"/>
    <n v="18"/>
    <b v="0"/>
    <s v="photography/photobooks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d v="2016-10-14T16:00:00"/>
    <x v="1795"/>
    <b v="1"/>
    <n v="81"/>
    <b v="0"/>
    <s v="photography/photobooks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d v="2016-07-24T10:32:46"/>
    <x v="1796"/>
    <b v="1"/>
    <n v="86"/>
    <b v="0"/>
    <s v="photography/photobooks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d v="2016-12-15T13:39:49"/>
    <x v="1797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d v="2016-02-04T07:50:33"/>
    <x v="1798"/>
    <b v="1"/>
    <n v="37"/>
    <b v="0"/>
    <s v="photography/photobooks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d v="2014-11-11T21:13:28"/>
    <x v="1799"/>
    <b v="1"/>
    <n v="6"/>
    <b v="0"/>
    <s v="photography/photobooks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d v="2016-10-10T14:32:50"/>
    <x v="1800"/>
    <b v="1"/>
    <n v="113"/>
    <b v="0"/>
    <s v="photography/photobooks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d v="2015-12-15T12:10:00"/>
    <x v="1801"/>
    <b v="1"/>
    <n v="37"/>
    <b v="0"/>
    <s v="photography/photobooks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d v="2015-06-27T21:59:00"/>
    <x v="1802"/>
    <b v="1"/>
    <n v="18"/>
    <b v="0"/>
    <s v="photography/photobooks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d v="2015-02-14T01:43:02"/>
    <x v="1803"/>
    <b v="1"/>
    <n v="75"/>
    <b v="0"/>
    <s v="photography/photobooks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d v="2015-11-14T17:16:44"/>
    <x v="1804"/>
    <b v="1"/>
    <n v="52"/>
    <b v="0"/>
    <s v="photography/photobooks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d v="2015-10-02T18:00:00"/>
    <x v="1805"/>
    <b v="1"/>
    <n v="122"/>
    <b v="0"/>
    <s v="photography/photobooks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d v="2014-09-30T15:19:09"/>
    <x v="1806"/>
    <b v="1"/>
    <n v="8"/>
    <b v="0"/>
    <s v="photography/photobooks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d v="2014-09-28T01:38:33"/>
    <x v="1807"/>
    <b v="1"/>
    <n v="8"/>
    <b v="0"/>
    <s v="photography/photobooks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d v="2017-02-11T16:20:30"/>
    <x v="1808"/>
    <b v="1"/>
    <n v="96"/>
    <b v="0"/>
    <s v="photography/photobooks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d v="2015-03-01T21:47:19"/>
    <x v="1809"/>
    <b v="1"/>
    <n v="9"/>
    <b v="0"/>
    <s v="photography/photobooks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d v="2014-08-21T21:50:26"/>
    <x v="1810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d v="2014-10-24T04:00:00"/>
    <x v="1811"/>
    <b v="0"/>
    <n v="26"/>
    <b v="0"/>
    <s v="photography/photobooks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d v="2016-07-03T07:38:56"/>
    <x v="1812"/>
    <b v="0"/>
    <n v="23"/>
    <b v="0"/>
    <s v="photography/photobooks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d v="2014-08-08T21:20:12"/>
    <x v="1813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d v="2015-02-28T07:32:16"/>
    <x v="1814"/>
    <b v="0"/>
    <n v="140"/>
    <b v="0"/>
    <s v="photography/photobooks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d v="2015-07-01T21:45:37"/>
    <x v="1815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d v="2016-07-25T19:00:00"/>
    <x v="1816"/>
    <b v="0"/>
    <n v="6"/>
    <b v="0"/>
    <s v="photography/photobooks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d v="2017-01-30T06:59:00"/>
    <x v="181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d v="2015-04-03T04:37:30"/>
    <x v="1818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d v="2014-07-30T18:03:16"/>
    <x v="1819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d v="2015-04-01T01:01:30"/>
    <x v="1820"/>
    <b v="0"/>
    <n v="8"/>
    <b v="0"/>
    <s v="photography/photobooks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d v="2012-03-03T07:39:27"/>
    <x v="1821"/>
    <b v="0"/>
    <n v="57"/>
    <b v="1"/>
    <s v="music/rock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d v="2014-01-31T19:01:00"/>
    <x v="1822"/>
    <b v="0"/>
    <n v="11"/>
    <b v="1"/>
    <s v="music/rock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d v="2012-10-24T16:26:16"/>
    <x v="1823"/>
    <b v="0"/>
    <n v="33"/>
    <b v="1"/>
    <s v="music/rock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d v="2014-01-08T02:08:00"/>
    <x v="1824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d v="2013-07-11T20:01:43"/>
    <x v="1825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d v="2014-02-17T22:10:17"/>
    <x v="1826"/>
    <b v="0"/>
    <n v="38"/>
    <b v="1"/>
    <s v="music/rock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d v="2011-03-03T07:49:21"/>
    <x v="1827"/>
    <b v="0"/>
    <n v="96"/>
    <b v="1"/>
    <s v="music/rock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d v="2014-05-09T22:00:00"/>
    <x v="1828"/>
    <b v="0"/>
    <n v="48"/>
    <b v="1"/>
    <s v="music/rock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d v="2011-01-21T22:00:00"/>
    <x v="1829"/>
    <b v="0"/>
    <n v="33"/>
    <b v="1"/>
    <s v="music/rock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d v="2014-02-24T16:25:07"/>
    <x v="1830"/>
    <b v="0"/>
    <n v="226"/>
    <b v="1"/>
    <s v="music/rock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d v="2012-05-12T23:54:23"/>
    <x v="1831"/>
    <b v="0"/>
    <n v="14"/>
    <b v="1"/>
    <s v="music/rock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d v="2011-03-04T12:57:07"/>
    <x v="1832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d v="2013-03-02T07:59:00"/>
    <x v="183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d v="2015-01-24T23:08:15"/>
    <x v="1834"/>
    <b v="0"/>
    <n v="90"/>
    <b v="1"/>
    <s v="music/rock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d v="2016-03-31T15:51:11"/>
    <x v="1835"/>
    <b v="0"/>
    <n v="11"/>
    <b v="1"/>
    <s v="music/rock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d v="2013-02-17T19:25:29"/>
    <x v="1836"/>
    <b v="0"/>
    <n v="55"/>
    <b v="1"/>
    <s v="music/rock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d v="2012-03-18T00:08:55"/>
    <x v="1837"/>
    <b v="0"/>
    <n v="30"/>
    <b v="1"/>
    <s v="music/rock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d v="2011-10-01T03:00:00"/>
    <x v="1838"/>
    <b v="0"/>
    <n v="28"/>
    <b v="1"/>
    <s v="music/rock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d v="2016-10-01T17:19:42"/>
    <x v="1839"/>
    <b v="0"/>
    <n v="45"/>
    <b v="1"/>
    <s v="music/rock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d v="2013-05-07T04:59:00"/>
    <x v="1840"/>
    <b v="0"/>
    <n v="13"/>
    <b v="1"/>
    <s v="music/rock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d v="2014-05-20T04:59:00"/>
    <x v="1841"/>
    <b v="0"/>
    <n v="40"/>
    <b v="1"/>
    <s v="music/rock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d v="2015-03-02T05:59:00"/>
    <x v="1842"/>
    <b v="0"/>
    <n v="21"/>
    <b v="1"/>
    <s v="music/rock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d v="2011-02-20T23:52:34"/>
    <x v="1843"/>
    <b v="0"/>
    <n v="134"/>
    <b v="1"/>
    <s v="music/rock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d v="2011-06-11T03:00:00"/>
    <x v="184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d v="2016-06-17T04:55:00"/>
    <x v="1845"/>
    <b v="0"/>
    <n v="19"/>
    <b v="1"/>
    <s v="music/rock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d v="2012-12-15T15:36:17"/>
    <x v="1846"/>
    <b v="0"/>
    <n v="209"/>
    <b v="1"/>
    <s v="music/rock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d v="2015-04-21T05:40:32"/>
    <x v="1847"/>
    <b v="0"/>
    <n v="38"/>
    <b v="1"/>
    <s v="music/rock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d v="2011-07-31T06:59:00"/>
    <x v="1848"/>
    <b v="0"/>
    <n v="24"/>
    <b v="1"/>
    <s v="music/rock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d v="2012-10-17T20:17:39"/>
    <x v="1849"/>
    <b v="0"/>
    <n v="8"/>
    <b v="1"/>
    <s v="music/rock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d v="2014-07-10T23:01:40"/>
    <x v="1850"/>
    <b v="0"/>
    <n v="179"/>
    <b v="1"/>
    <s v="music/rock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d v="2014-07-28T01:00:00"/>
    <x v="1851"/>
    <b v="0"/>
    <n v="26"/>
    <b v="1"/>
    <s v="music/rock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d v="2015-04-25T00:00:00"/>
    <x v="1852"/>
    <b v="0"/>
    <n v="131"/>
    <b v="1"/>
    <s v="music/rock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d v="2012-11-14T02:26:57"/>
    <x v="1853"/>
    <b v="0"/>
    <n v="14"/>
    <b v="1"/>
    <s v="music/rock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d v="2013-05-24T00:30:37"/>
    <x v="1854"/>
    <b v="0"/>
    <n v="174"/>
    <b v="1"/>
    <s v="music/rock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d v="2014-01-06T12:55:40"/>
    <x v="1855"/>
    <b v="0"/>
    <n v="191"/>
    <b v="1"/>
    <s v="music/rock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d v="2014-07-18T20:31:12"/>
    <x v="1856"/>
    <b v="0"/>
    <n v="38"/>
    <b v="1"/>
    <s v="music/rock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d v="2014-09-12T18:26:53"/>
    <x v="1857"/>
    <b v="0"/>
    <n v="22"/>
    <b v="1"/>
    <s v="music/rock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d v="2011-12-16T05:48:41"/>
    <x v="1858"/>
    <b v="0"/>
    <n v="149"/>
    <b v="1"/>
    <s v="music/rock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d v="2011-09-22T18:28:49"/>
    <x v="1859"/>
    <b v="0"/>
    <n v="56"/>
    <b v="1"/>
    <s v="music/rock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d v="2014-02-06T17:01:24"/>
    <x v="1860"/>
    <b v="0"/>
    <n v="19"/>
    <b v="1"/>
    <s v="music/rock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d v="2015-01-26T07:12:21"/>
    <x v="186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d v="2017-03-08T07:30:00"/>
    <x v="1862"/>
    <b v="0"/>
    <n v="16"/>
    <b v="0"/>
    <s v="games/mobile games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d v="2014-06-12T19:08:05"/>
    <x v="1863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d v="2014-05-04T17:11:40"/>
    <x v="1864"/>
    <b v="0"/>
    <n v="48"/>
    <b v="0"/>
    <s v="games/mobile games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d v="2016-11-06T09:49:07"/>
    <x v="1865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d v="2017-03-01T04:00:00"/>
    <x v="1866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d v="2016-11-05T22:11:52"/>
    <x v="1867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d v="2015-12-15T07:59:00"/>
    <x v="1868"/>
    <b v="0"/>
    <n v="17"/>
    <b v="0"/>
    <s v="games/mobile games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d v="2017-01-04T00:04:09"/>
    <x v="186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d v="2016-01-31T04:17:00"/>
    <x v="1870"/>
    <b v="0"/>
    <n v="11"/>
    <b v="0"/>
    <s v="games/mobile games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d v="2014-11-20T19:48:21"/>
    <x v="1871"/>
    <b v="0"/>
    <n v="95"/>
    <b v="0"/>
    <s v="games/mobile games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d v="2015-06-30T03:06:42"/>
    <x v="1872"/>
    <b v="0"/>
    <n v="13"/>
    <b v="0"/>
    <s v="games/mobile games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d v="2015-07-08T16:45:00"/>
    <x v="1873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d v="2016-06-28T23:15:33"/>
    <x v="1874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d v="2016-08-06T21:35:08"/>
    <x v="1875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d v="2014-06-16T06:50:05"/>
    <x v="1876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d v="2015-03-01T00:42:05"/>
    <x v="1877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d v="2014-06-13T00:12:35"/>
    <x v="1878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d v="2016-03-14T14:35:29"/>
    <x v="187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d v="2016-03-30T12:36:20"/>
    <x v="1880"/>
    <b v="0"/>
    <n v="24"/>
    <b v="0"/>
    <s v="games/mobile games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d v="2015-03-10T02:39:49"/>
    <x v="1881"/>
    <b v="0"/>
    <n v="70"/>
    <b v="1"/>
    <s v="music/indie rock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d v="2012-07-10T23:48:00"/>
    <x v="1882"/>
    <b v="0"/>
    <n v="81"/>
    <b v="1"/>
    <s v="music/indie rock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d v="2012-04-08T21:45:08"/>
    <x v="1883"/>
    <b v="0"/>
    <n v="32"/>
    <b v="1"/>
    <s v="music/indie rock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d v="2012-11-27T12:00:00"/>
    <x v="1884"/>
    <b v="0"/>
    <n v="26"/>
    <b v="1"/>
    <s v="music/indie rock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d v="2012-08-10T22:00:00"/>
    <x v="1885"/>
    <b v="0"/>
    <n v="105"/>
    <b v="1"/>
    <s v="music/indie rock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d v="2014-11-12T22:45:38"/>
    <x v="1886"/>
    <b v="0"/>
    <n v="29"/>
    <b v="1"/>
    <s v="music/indie rock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d v="2015-12-03T21:30:00"/>
    <x v="1887"/>
    <b v="0"/>
    <n v="8"/>
    <b v="1"/>
    <s v="music/indie rock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d v="2010-06-01T04:59:00"/>
    <x v="1888"/>
    <b v="0"/>
    <n v="89"/>
    <b v="1"/>
    <s v="music/indie rock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d v="2013-03-11T18:02:26"/>
    <x v="1889"/>
    <b v="0"/>
    <n v="44"/>
    <b v="1"/>
    <s v="music/indie rock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d v="2012-12-15T18:52:08"/>
    <x v="1890"/>
    <b v="0"/>
    <n v="246"/>
    <b v="1"/>
    <s v="music/indie rock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d v="2010-07-22T06:00:00"/>
    <x v="1891"/>
    <b v="0"/>
    <n v="120"/>
    <b v="1"/>
    <s v="music/indie rock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d v="2011-06-07T15:18:01"/>
    <x v="1892"/>
    <b v="0"/>
    <n v="26"/>
    <b v="1"/>
    <s v="music/indie rock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d v="2011-04-16T03:59:00"/>
    <x v="1893"/>
    <b v="0"/>
    <n v="45"/>
    <b v="1"/>
    <s v="music/indie rock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d v="2012-02-12T21:43:03"/>
    <x v="1894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d v="2015-10-20T17:55:22"/>
    <x v="1895"/>
    <b v="0"/>
    <n v="47"/>
    <b v="1"/>
    <s v="music/indie rock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d v="2012-04-12T17:02:45"/>
    <x v="1896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d v="2014-03-04T21:00:00"/>
    <x v="1897"/>
    <b v="0"/>
    <n v="183"/>
    <b v="1"/>
    <s v="music/indie rock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d v="2016-02-01T18:00:00"/>
    <x v="1898"/>
    <b v="0"/>
    <n v="21"/>
    <b v="1"/>
    <s v="music/indie rock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d v="2015-03-25T21:36:06"/>
    <x v="1899"/>
    <b v="0"/>
    <n v="42"/>
    <b v="1"/>
    <s v="music/indie rock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d v="2012-10-06T09:59:00"/>
    <x v="1900"/>
    <b v="0"/>
    <n v="54"/>
    <b v="1"/>
    <s v="music/indie rock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d v="2015-05-22T13:00:00"/>
    <x v="1901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d v="2015-03-04T18:57:27"/>
    <x v="1902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d v="2017-01-27T18:29:51"/>
    <x v="1903"/>
    <b v="0"/>
    <n v="41"/>
    <b v="0"/>
    <s v="technology/gadgets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d v="2016-01-02T16:27:01"/>
    <x v="1904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d v="2014-09-07T22:13:14"/>
    <x v="1905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d v="2016-06-23T16:06:23"/>
    <x v="1906"/>
    <b v="0"/>
    <n v="99"/>
    <b v="0"/>
    <s v="technology/gadgets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d v="2014-05-23T14:05:25"/>
    <x v="1907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d v="2016-12-29T22:01:40"/>
    <x v="1908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d v="2014-10-23T10:17:59"/>
    <x v="1909"/>
    <b v="0"/>
    <n v="38"/>
    <b v="0"/>
    <s v="technology/gadgets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d v="2015-10-31T22:45:00"/>
    <x v="1910"/>
    <b v="0"/>
    <n v="285"/>
    <b v="0"/>
    <s v="technology/gadgets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d v="2014-08-09T00:48:54"/>
    <x v="1911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d v="2015-06-04T05:26:00"/>
    <x v="1912"/>
    <b v="0"/>
    <n v="42"/>
    <b v="0"/>
    <s v="technology/gadgets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d v="2014-10-08T12:16:18"/>
    <x v="1913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d v="2014-11-01T03:59:00"/>
    <x v="1914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d v="2014-09-02T01:10:22"/>
    <x v="1915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d v="2016-11-07T18:12:55"/>
    <x v="1916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d v="2017-02-10T06:28:53"/>
    <x v="1917"/>
    <b v="0"/>
    <n v="70"/>
    <b v="0"/>
    <s v="technology/gadgets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d v="2014-08-12T18:57:31"/>
    <x v="1918"/>
    <b v="0"/>
    <n v="9"/>
    <b v="0"/>
    <s v="technology/gadgets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d v="2015-05-19T21:00:49"/>
    <x v="1919"/>
    <b v="0"/>
    <n v="8"/>
    <b v="0"/>
    <s v="technology/gadgets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d v="2015-10-21T23:00:00"/>
    <x v="1920"/>
    <b v="0"/>
    <n v="105"/>
    <b v="0"/>
    <s v="technology/gadgets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d v="2012-07-14T05:19:03"/>
    <x v="1921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d v="2013-12-12T06:08:27"/>
    <x v="1922"/>
    <b v="0"/>
    <n v="64"/>
    <b v="1"/>
    <s v="music/indie rock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d v="2011-09-27T04:59:00"/>
    <x v="1923"/>
    <b v="0"/>
    <n v="13"/>
    <b v="1"/>
    <s v="music/indie rock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d v="2014-01-15T19:33:00"/>
    <x v="1924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d v="2013-10-11T00:00:00"/>
    <x v="1925"/>
    <b v="0"/>
    <n v="52"/>
    <b v="1"/>
    <s v="music/indie rock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d v="2010-11-02T00:26:00"/>
    <x v="1926"/>
    <b v="0"/>
    <n v="107"/>
    <b v="1"/>
    <s v="music/indie rock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d v="2012-03-08T04:59:00"/>
    <x v="1927"/>
    <b v="0"/>
    <n v="11"/>
    <b v="1"/>
    <s v="music/indie rock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d v="2013-05-07T15:33:14"/>
    <x v="1928"/>
    <b v="0"/>
    <n v="34"/>
    <b v="1"/>
    <s v="music/indie rock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d v="2011-07-05T00:31:06"/>
    <x v="1929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d v="2013-07-07T13:24:42"/>
    <x v="1930"/>
    <b v="0"/>
    <n v="26"/>
    <b v="1"/>
    <s v="music/indie rock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d v="2012-05-22T03:30:00"/>
    <x v="1931"/>
    <b v="0"/>
    <n v="50"/>
    <b v="1"/>
    <s v="music/indie rock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d v="2012-01-24T19:26:13"/>
    <x v="1932"/>
    <b v="0"/>
    <n v="80"/>
    <b v="1"/>
    <s v="music/indie rock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d v="2014-09-27T03:08:27"/>
    <x v="1933"/>
    <b v="0"/>
    <n v="110"/>
    <b v="1"/>
    <s v="music/indie rock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d v="2011-12-25T05:00:00"/>
    <x v="1934"/>
    <b v="0"/>
    <n v="77"/>
    <b v="1"/>
    <s v="music/indie rock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d v="2014-06-21T04:59:00"/>
    <x v="1935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d v="2011-12-06T05:59:00"/>
    <x v="1936"/>
    <b v="0"/>
    <n v="145"/>
    <b v="1"/>
    <s v="music/indie rock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d v="2012-06-15T03:59:00"/>
    <x v="1937"/>
    <b v="0"/>
    <n v="29"/>
    <b v="1"/>
    <s v="music/indie rock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d v="2013-07-02T05:00:00"/>
    <x v="1938"/>
    <b v="0"/>
    <n v="114"/>
    <b v="1"/>
    <s v="music/indie rock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d v="2013-03-10T22:38:28"/>
    <x v="1939"/>
    <b v="0"/>
    <n v="96"/>
    <b v="1"/>
    <s v="music/indie rock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d v="2011-06-15T03:59:00"/>
    <x v="1940"/>
    <b v="0"/>
    <n v="31"/>
    <b v="1"/>
    <s v="music/indie rock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d v="2014-05-15T06:58:51"/>
    <x v="1941"/>
    <b v="1"/>
    <n v="4883"/>
    <b v="1"/>
    <s v="technology/hardware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d v="2011-07-04T19:52:20"/>
    <x v="1942"/>
    <b v="1"/>
    <n v="95"/>
    <b v="1"/>
    <s v="technology/hardware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d v="2016-08-11T06:28:36"/>
    <x v="1943"/>
    <b v="1"/>
    <n v="2478"/>
    <b v="1"/>
    <s v="technology/hardware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d v="2014-05-01T14:01:30"/>
    <x v="1944"/>
    <b v="1"/>
    <n v="1789"/>
    <b v="1"/>
    <s v="technology/hardware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d v="2015-07-12T06:02:38"/>
    <x v="1945"/>
    <b v="1"/>
    <n v="680"/>
    <b v="1"/>
    <s v="technology/hardware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d v="2014-04-20T02:36:01"/>
    <x v="1946"/>
    <b v="1"/>
    <n v="70"/>
    <b v="1"/>
    <s v="technology/hardware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d v="2009-11-23T05:59:00"/>
    <x v="1947"/>
    <b v="1"/>
    <n v="23"/>
    <b v="1"/>
    <s v="technology/hardware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d v="2016-06-06T17:02:00"/>
    <x v="1948"/>
    <b v="1"/>
    <n v="4245"/>
    <b v="1"/>
    <s v="technology/hardware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d v="2014-07-10T10:09:11"/>
    <x v="1949"/>
    <b v="1"/>
    <n v="943"/>
    <b v="1"/>
    <s v="technology/hardware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d v="2011-04-22T04:21:13"/>
    <x v="1950"/>
    <b v="1"/>
    <n v="1876"/>
    <b v="1"/>
    <s v="technology/hardware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d v="2016-11-07T11:05:37"/>
    <x v="1951"/>
    <b v="1"/>
    <n v="834"/>
    <b v="1"/>
    <s v="technology/hardware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d v="2013-10-16T14:33:35"/>
    <x v="1952"/>
    <b v="1"/>
    <n v="682"/>
    <b v="1"/>
    <s v="technology/hardware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d v="2012-03-02T03:00:00"/>
    <x v="1953"/>
    <b v="1"/>
    <n v="147"/>
    <b v="1"/>
    <s v="technology/hardware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d v="2016-03-12T05:00:00"/>
    <x v="1954"/>
    <b v="1"/>
    <n v="415"/>
    <b v="1"/>
    <s v="technology/hardware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d v="2012-05-23T19:00:00"/>
    <x v="1955"/>
    <b v="1"/>
    <n v="290"/>
    <b v="1"/>
    <s v="technology/hardware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d v="2015-04-18T21:10:05"/>
    <x v="1956"/>
    <b v="1"/>
    <n v="365"/>
    <b v="1"/>
    <s v="technology/hardware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d v="2012-10-27T02:21:53"/>
    <x v="1957"/>
    <b v="1"/>
    <n v="660"/>
    <b v="1"/>
    <s v="technology/hardware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d v="2013-03-23T22:42:41"/>
    <x v="1958"/>
    <b v="1"/>
    <n v="1356"/>
    <b v="1"/>
    <s v="technology/hardware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d v="2014-10-01T00:00:00"/>
    <x v="1959"/>
    <b v="1"/>
    <n v="424"/>
    <b v="1"/>
    <s v="technology/hardware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d v="2014-12-21T08:42:21"/>
    <x v="1960"/>
    <b v="1"/>
    <n v="33"/>
    <b v="1"/>
    <s v="technology/hardware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d v="2012-10-06T03:59:00"/>
    <x v="1961"/>
    <b v="1"/>
    <n v="1633"/>
    <b v="1"/>
    <s v="technology/hardware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d v="2014-05-13T18:43:56"/>
    <x v="1962"/>
    <b v="1"/>
    <n v="306"/>
    <b v="1"/>
    <s v="technology/hardware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d v="2014-09-16T10:18:54"/>
    <x v="1963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d v="2016-04-22T06:32:52"/>
    <x v="1964"/>
    <b v="1"/>
    <n v="1281"/>
    <b v="1"/>
    <s v="technology/hardware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d v="2012-01-12T01:00:00"/>
    <x v="1965"/>
    <b v="1"/>
    <n v="103"/>
    <b v="1"/>
    <s v="technology/hardware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d v="2014-08-14T12:58:18"/>
    <x v="1966"/>
    <b v="1"/>
    <n v="1513"/>
    <b v="1"/>
    <s v="technology/hardware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d v="2014-05-01T15:55:29"/>
    <x v="1967"/>
    <b v="1"/>
    <n v="405"/>
    <b v="1"/>
    <s v="technology/hardware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d v="2016-12-03T15:05:15"/>
    <x v="1968"/>
    <b v="1"/>
    <n v="510"/>
    <b v="1"/>
    <s v="technology/hardware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d v="2016-08-05T19:01:08"/>
    <x v="1969"/>
    <b v="1"/>
    <n v="1887"/>
    <b v="1"/>
    <s v="technology/hardware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d v="2013-04-20T03:38:21"/>
    <x v="1970"/>
    <b v="1"/>
    <n v="701"/>
    <b v="1"/>
    <s v="technology/hardware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d v="2013-11-15T04:00:00"/>
    <x v="1971"/>
    <b v="1"/>
    <n v="3863"/>
    <b v="1"/>
    <s v="technology/hardware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d v="2012-11-18T01:17:24"/>
    <x v="1972"/>
    <b v="1"/>
    <n v="238"/>
    <b v="1"/>
    <s v="technology/hardware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d v="2016-08-06T07:00:00"/>
    <x v="1973"/>
    <b v="1"/>
    <n v="2051"/>
    <b v="1"/>
    <s v="technology/hardware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d v="2013-08-19T08:01:09"/>
    <x v="1974"/>
    <b v="1"/>
    <n v="402"/>
    <b v="1"/>
    <s v="technology/hardware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d v="2013-03-10T18:07:31"/>
    <x v="1975"/>
    <b v="1"/>
    <n v="253"/>
    <b v="1"/>
    <s v="technology/hardware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d v="2013-07-13T21:35:25"/>
    <x v="1976"/>
    <b v="1"/>
    <n v="473"/>
    <b v="1"/>
    <s v="technology/hardware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d v="2015-12-19T07:59:00"/>
    <x v="1977"/>
    <b v="1"/>
    <n v="821"/>
    <b v="1"/>
    <s v="technology/hardware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d v="2012-06-12T07:00:00"/>
    <x v="1978"/>
    <b v="1"/>
    <n v="388"/>
    <b v="1"/>
    <s v="technology/hardware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d v="2015-11-19T04:59:00"/>
    <x v="1979"/>
    <b v="1"/>
    <n v="813"/>
    <b v="1"/>
    <s v="technology/hardware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d v="2016-04-03T12:01:02"/>
    <x v="1980"/>
    <b v="1"/>
    <n v="1945"/>
    <b v="1"/>
    <s v="technology/hardware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d v="2014-07-09T17:24:25"/>
    <x v="1981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d v="2016-12-04T15:04:47"/>
    <x v="1982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d v="2016-09-02T07:00:00"/>
    <x v="1983"/>
    <b v="0"/>
    <n v="16"/>
    <b v="0"/>
    <s v="photography/people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d v="2014-11-30T19:58:01"/>
    <x v="1984"/>
    <b v="0"/>
    <n v="7"/>
    <b v="0"/>
    <s v="photography/people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d v="2016-08-02T23:00:00"/>
    <x v="1985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d v="2016-03-14T09:24:43"/>
    <x v="1986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d v="2015-03-01T15:21:16"/>
    <x v="1987"/>
    <b v="0"/>
    <n v="28"/>
    <b v="0"/>
    <s v="photography/people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d v="2015-08-20T18:19:02"/>
    <x v="1988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d v="2016-12-11T16:20:08"/>
    <x v="1989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d v="2016-02-13T04:42:12"/>
    <x v="1990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d v="2015-07-03T21:26:26"/>
    <x v="1991"/>
    <b v="0"/>
    <n v="3"/>
    <b v="0"/>
    <s v="photography/people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d v="2015-02-18T03:26:31"/>
    <x v="1992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d v="2015-12-21T14:07:17"/>
    <x v="1993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d v="2016-12-07T01:09:02"/>
    <x v="1994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d v="2015-07-16T21:38:56"/>
    <x v="1995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d v="2014-07-10T19:40:11"/>
    <x v="1996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d v="2014-08-26T22:20:12"/>
    <x v="1997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d v="2014-08-01T02:50:38"/>
    <x v="1998"/>
    <b v="0"/>
    <n v="3"/>
    <b v="0"/>
    <s v="photography/people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d v="2014-11-13T12:35:08"/>
    <x v="1999"/>
    <b v="0"/>
    <n v="7"/>
    <b v="0"/>
    <s v="photography/people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d v="2016-01-06T22:50:13"/>
    <x v="2000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d v="2015-06-12T20:00:00"/>
    <x v="2001"/>
    <b v="1"/>
    <n v="1637"/>
    <b v="1"/>
    <s v="technology/hardware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d v="2017-01-23T17:05:43"/>
    <x v="2002"/>
    <b v="1"/>
    <n v="1375"/>
    <b v="1"/>
    <s v="technology/hardware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d v="2010-07-02T23:00:00"/>
    <x v="2003"/>
    <b v="1"/>
    <n v="17"/>
    <b v="1"/>
    <s v="technology/hardware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d v="2014-07-10T14:31:03"/>
    <x v="2004"/>
    <b v="1"/>
    <n v="354"/>
    <b v="1"/>
    <s v="technology/hardware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d v="2013-10-16T03:59:00"/>
    <x v="2005"/>
    <b v="1"/>
    <n v="191"/>
    <b v="1"/>
    <s v="technology/hardware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d v="2014-12-03T13:00:45"/>
    <x v="2006"/>
    <b v="1"/>
    <n v="303"/>
    <b v="1"/>
    <s v="technology/hardware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d v="2010-08-24T04:00:00"/>
    <x v="2007"/>
    <b v="1"/>
    <n v="137"/>
    <b v="1"/>
    <s v="technology/hardware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d v="2011-09-19T14:30:22"/>
    <x v="2008"/>
    <b v="1"/>
    <n v="41"/>
    <b v="1"/>
    <s v="technology/hardware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d v="2016-11-23T08:45:43"/>
    <x v="2009"/>
    <b v="1"/>
    <n v="398"/>
    <b v="1"/>
    <s v="technology/hardware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d v="2016-08-18T23:54:51"/>
    <x v="2010"/>
    <b v="1"/>
    <n v="1737"/>
    <b v="1"/>
    <s v="technology/hardware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d v="2016-01-11T23:00:00"/>
    <x v="2011"/>
    <b v="1"/>
    <n v="971"/>
    <b v="1"/>
    <s v="technology/hardware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d v="2015-02-05T19:44:01"/>
    <x v="2012"/>
    <b v="1"/>
    <n v="183"/>
    <b v="1"/>
    <s v="technology/hardware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d v="2016-07-08T23:03:34"/>
    <x v="2013"/>
    <b v="1"/>
    <n v="4562"/>
    <b v="1"/>
    <s v="technology/hardware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d v="2013-03-25T04:08:59"/>
    <x v="2014"/>
    <b v="1"/>
    <n v="26457"/>
    <b v="1"/>
    <s v="technology/hardware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d v="2011-09-09T21:02:43"/>
    <x v="2015"/>
    <b v="1"/>
    <n v="162"/>
    <b v="1"/>
    <s v="technology/hardware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d v="2013-03-09T21:08:19"/>
    <x v="2016"/>
    <b v="1"/>
    <n v="479"/>
    <b v="1"/>
    <s v="technology/hardware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d v="2012-03-24T04:00:00"/>
    <x v="2017"/>
    <b v="1"/>
    <n v="426"/>
    <b v="1"/>
    <s v="technology/hardware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d v="2015-08-13T08:46:49"/>
    <x v="2018"/>
    <b v="1"/>
    <n v="450"/>
    <b v="1"/>
    <s v="technology/hardware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d v="2016-09-22T17:00:21"/>
    <x v="2019"/>
    <b v="1"/>
    <n v="1780"/>
    <b v="1"/>
    <s v="technology/hardware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d v="2014-05-14T23:04:00"/>
    <x v="2020"/>
    <b v="1"/>
    <n v="122"/>
    <b v="1"/>
    <s v="technology/hardware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d v="2014-09-24T01:41:37"/>
    <x v="2021"/>
    <b v="1"/>
    <n v="95"/>
    <b v="1"/>
    <s v="technology/hardware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d v="2016-06-11T13:39:32"/>
    <x v="2022"/>
    <b v="1"/>
    <n v="325"/>
    <b v="1"/>
    <s v="technology/hardware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d v="2015-06-11T10:05:53"/>
    <x v="2023"/>
    <b v="1"/>
    <n v="353"/>
    <b v="1"/>
    <s v="technology/hardware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d v="2012-08-13T03:00:00"/>
    <x v="2024"/>
    <b v="1"/>
    <n v="105"/>
    <b v="1"/>
    <s v="technology/hardware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d v="2015-06-11T04:25:46"/>
    <x v="2025"/>
    <b v="1"/>
    <n v="729"/>
    <b v="1"/>
    <s v="technology/hardware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d v="2014-04-21T03:59:00"/>
    <x v="2026"/>
    <b v="1"/>
    <n v="454"/>
    <b v="1"/>
    <s v="technology/hardware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d v="2015-03-30T18:31:59"/>
    <x v="2027"/>
    <b v="1"/>
    <n v="539"/>
    <b v="1"/>
    <s v="technology/hardware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d v="2010-03-15T21:55:00"/>
    <x v="2028"/>
    <b v="1"/>
    <n v="79"/>
    <b v="1"/>
    <s v="technology/hardware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d v="2014-08-27T00:31:21"/>
    <x v="2029"/>
    <b v="1"/>
    <n v="94"/>
    <b v="1"/>
    <s v="technology/hardware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d v="2012-11-29T23:54:56"/>
    <x v="2030"/>
    <b v="1"/>
    <n v="625"/>
    <b v="1"/>
    <s v="technology/hardware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d v="2015-01-09T01:00:00"/>
    <x v="2031"/>
    <b v="1"/>
    <n v="508"/>
    <b v="1"/>
    <s v="technology/hardware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d v="2016-12-15T05:00:00"/>
    <x v="2032"/>
    <b v="1"/>
    <n v="531"/>
    <b v="1"/>
    <s v="technology/hardware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d v="2014-04-26T01:58:38"/>
    <x v="2033"/>
    <b v="1"/>
    <n v="158"/>
    <b v="1"/>
    <s v="technology/hardware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d v="2015-05-07T06:58:00"/>
    <x v="2034"/>
    <b v="1"/>
    <n v="508"/>
    <b v="1"/>
    <s v="technology/hardware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d v="2015-12-19T01:00:00"/>
    <x v="2035"/>
    <b v="1"/>
    <n v="644"/>
    <b v="1"/>
    <s v="technology/hardware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d v="2014-05-09T20:45:19"/>
    <x v="2036"/>
    <b v="1"/>
    <n v="848"/>
    <b v="1"/>
    <s v="technology/hardware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d v="2013-12-30T06:02:33"/>
    <x v="2037"/>
    <b v="1"/>
    <n v="429"/>
    <b v="1"/>
    <s v="technology/hardware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d v="2013-07-01T18:00:00"/>
    <x v="2038"/>
    <b v="1"/>
    <n v="204"/>
    <b v="1"/>
    <s v="technology/hardware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d v="2016-12-01T04:59:00"/>
    <x v="2039"/>
    <b v="1"/>
    <n v="379"/>
    <b v="1"/>
    <s v="technology/hardware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d v="2013-11-15T23:15:03"/>
    <x v="2040"/>
    <b v="1"/>
    <n v="271"/>
    <b v="1"/>
    <s v="technology/hardware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d v="2016-11-10T13:37:07"/>
    <x v="2041"/>
    <b v="0"/>
    <n v="120"/>
    <b v="1"/>
    <s v="technology/hardware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d v="2016-01-22T16:59:34"/>
    <x v="2042"/>
    <b v="0"/>
    <n v="140"/>
    <b v="1"/>
    <s v="technology/hardware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d v="2016-12-11T04:59:00"/>
    <x v="2043"/>
    <b v="0"/>
    <n v="193"/>
    <b v="1"/>
    <s v="technology/hardware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d v="2015-06-13T16:25:14"/>
    <x v="2044"/>
    <b v="0"/>
    <n v="180"/>
    <b v="1"/>
    <s v="technology/hardware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d v="2012-07-09T02:07:27"/>
    <x v="2045"/>
    <b v="0"/>
    <n v="263"/>
    <b v="1"/>
    <s v="technology/hardware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d v="2013-05-23T04:07:24"/>
    <x v="2046"/>
    <b v="0"/>
    <n v="217"/>
    <b v="1"/>
    <s v="technology/hardware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d v="2015-04-17T00:00:00"/>
    <x v="2047"/>
    <b v="0"/>
    <n v="443"/>
    <b v="1"/>
    <s v="technology/hardware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d v="2013-05-23T15:38:11"/>
    <x v="2048"/>
    <b v="0"/>
    <n v="1373"/>
    <b v="1"/>
    <s v="technology/hardware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d v="2013-12-02T22:59:00"/>
    <x v="2049"/>
    <b v="0"/>
    <n v="742"/>
    <b v="1"/>
    <s v="technology/hardware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d v="2015-05-31T01:42:58"/>
    <x v="2050"/>
    <b v="0"/>
    <n v="170"/>
    <b v="1"/>
    <s v="technology/hardware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d v="2013-12-26T00:32:17"/>
    <x v="2051"/>
    <b v="0"/>
    <n v="242"/>
    <b v="1"/>
    <s v="technology/hardware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d v="2016-02-20T02:00:53"/>
    <x v="2052"/>
    <b v="0"/>
    <n v="541"/>
    <b v="1"/>
    <s v="technology/hardware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d v="2015-11-25T15:49:11"/>
    <x v="2053"/>
    <b v="0"/>
    <n v="121"/>
    <b v="1"/>
    <s v="technology/hardware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d v="2014-05-02T12:30:10"/>
    <x v="2054"/>
    <b v="0"/>
    <n v="621"/>
    <b v="1"/>
    <s v="technology/hardware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d v="2014-12-03T04:00:00"/>
    <x v="2055"/>
    <b v="0"/>
    <n v="101"/>
    <b v="1"/>
    <s v="technology/hardware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d v="2013-04-17T18:15:42"/>
    <x v="2056"/>
    <b v="0"/>
    <n v="554"/>
    <b v="1"/>
    <s v="technology/hardware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d v="2016-02-26T11:52:12"/>
    <x v="2057"/>
    <b v="0"/>
    <n v="666"/>
    <b v="1"/>
    <s v="technology/hardware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d v="2015-03-02T20:00:00"/>
    <x v="2058"/>
    <b v="0"/>
    <n v="410"/>
    <b v="1"/>
    <s v="technology/hardware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d v="2016-01-31T21:59:00"/>
    <x v="2059"/>
    <b v="0"/>
    <n v="375"/>
    <b v="1"/>
    <s v="technology/hardware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d v="2014-07-23T15:25:50"/>
    <x v="2060"/>
    <b v="0"/>
    <n v="1364"/>
    <b v="1"/>
    <s v="technology/hardware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d v="2016-12-31T18:20:54"/>
    <x v="2061"/>
    <b v="0"/>
    <n v="35"/>
    <b v="1"/>
    <s v="technology/hardware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d v="2016-03-24T08:11:38"/>
    <x v="2062"/>
    <b v="0"/>
    <n v="203"/>
    <b v="1"/>
    <s v="technology/hardware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d v="2016-05-15T17:35:01"/>
    <x v="2063"/>
    <b v="0"/>
    <n v="49"/>
    <b v="1"/>
    <s v="technology/hardware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d v="2013-05-31T12:00:00"/>
    <x v="2064"/>
    <b v="0"/>
    <n v="5812"/>
    <b v="1"/>
    <s v="technology/hardware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d v="2013-12-25T08:00:29"/>
    <x v="2065"/>
    <b v="0"/>
    <n v="1556"/>
    <b v="1"/>
    <s v="technology/hardware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d v="2014-08-23T18:31:23"/>
    <x v="2066"/>
    <b v="0"/>
    <n v="65"/>
    <b v="1"/>
    <s v="technology/hardware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d v="2015-05-24T20:29:36"/>
    <x v="2067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d v="2016-10-20T20:11:55"/>
    <x v="2068"/>
    <b v="0"/>
    <n v="76"/>
    <b v="1"/>
    <s v="technology/hardware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d v="2016-01-02T23:19:51"/>
    <x v="2069"/>
    <b v="0"/>
    <n v="263"/>
    <b v="1"/>
    <s v="technology/hardware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d v="2016-06-28T15:45:23"/>
    <x v="2070"/>
    <b v="0"/>
    <n v="1530"/>
    <b v="1"/>
    <s v="technology/hardware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d v="2016-10-02T06:41:24"/>
    <x v="2071"/>
    <b v="0"/>
    <n v="278"/>
    <b v="1"/>
    <s v="technology/hardware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d v="2016-05-07T13:57:12"/>
    <x v="2072"/>
    <b v="0"/>
    <n v="350"/>
    <b v="1"/>
    <s v="technology/hardware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d v="2015-05-08T16:01:58"/>
    <x v="2073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d v="2016-05-06T19:49:42"/>
    <x v="2074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d v="2013-07-25T16:21:28"/>
    <x v="2075"/>
    <b v="0"/>
    <n v="8200"/>
    <b v="1"/>
    <s v="technology/hardware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d v="2014-07-23T21:08:09"/>
    <x v="2076"/>
    <b v="0"/>
    <n v="8359"/>
    <b v="1"/>
    <s v="technology/hardware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d v="2015-06-05T21:00:00"/>
    <x v="2077"/>
    <b v="0"/>
    <n v="188"/>
    <b v="1"/>
    <s v="technology/hardware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d v="2016-12-18T18:30:57"/>
    <x v="2078"/>
    <b v="0"/>
    <n v="48"/>
    <b v="1"/>
    <s v="technology/hardware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d v="2015-06-25T19:00:00"/>
    <x v="2079"/>
    <b v="0"/>
    <n v="607"/>
    <b v="1"/>
    <s v="technology/hardware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d v="2015-11-11T23:58:20"/>
    <x v="208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d v="2012-05-16T04:59:00"/>
    <x v="2081"/>
    <b v="0"/>
    <n v="55"/>
    <b v="1"/>
    <s v="music/indie rock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d v="2011-11-24T03:53:16"/>
    <x v="2082"/>
    <b v="0"/>
    <n v="38"/>
    <b v="1"/>
    <s v="music/indie rock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d v="2012-06-04T17:19:55"/>
    <x v="2083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d v="2014-05-04T06:59:00"/>
    <x v="2084"/>
    <b v="0"/>
    <n v="46"/>
    <b v="1"/>
    <s v="music/indie rock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d v="2012-07-15T20:03:07"/>
    <x v="2085"/>
    <b v="0"/>
    <n v="83"/>
    <b v="1"/>
    <s v="music/indie rock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d v="2011-12-14T04:59:00"/>
    <x v="2086"/>
    <b v="0"/>
    <n v="35"/>
    <b v="1"/>
    <s v="music/indie rock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d v="2011-09-08T04:54:18"/>
    <x v="2087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d v="2010-09-11T03:59:00"/>
    <x v="2088"/>
    <b v="0"/>
    <n v="75"/>
    <b v="1"/>
    <s v="music/indie rock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d v="2013-08-02T01:49:54"/>
    <x v="2089"/>
    <b v="0"/>
    <n v="62"/>
    <b v="1"/>
    <s v="music/indie rock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d v="2013-02-24T09:09:15"/>
    <x v="2090"/>
    <b v="0"/>
    <n v="160"/>
    <b v="1"/>
    <s v="music/indie rock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d v="2011-03-01T20:00:00"/>
    <x v="2091"/>
    <b v="0"/>
    <n v="246"/>
    <b v="1"/>
    <s v="music/indie rock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d v="2011-10-07T16:58:52"/>
    <x v="2092"/>
    <b v="0"/>
    <n v="55"/>
    <b v="1"/>
    <s v="music/indie rock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d v="2012-12-22T21:30:32"/>
    <x v="2093"/>
    <b v="0"/>
    <n v="23"/>
    <b v="1"/>
    <s v="music/indie rock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d v="2012-03-05T03:00:00"/>
    <x v="2094"/>
    <b v="0"/>
    <n v="72"/>
    <b v="1"/>
    <s v="music/indie rock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d v="2011-10-02T17:36:13"/>
    <x v="2095"/>
    <b v="0"/>
    <n v="22"/>
    <b v="1"/>
    <s v="music/indie rock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d v="2012-10-26T03:59:00"/>
    <x v="2096"/>
    <b v="0"/>
    <n v="14"/>
    <b v="1"/>
    <s v="music/indie rock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d v="2011-12-01T15:02:15"/>
    <x v="2097"/>
    <b v="0"/>
    <n v="38"/>
    <b v="1"/>
    <s v="music/indie rock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d v="2012-03-08T02:43:55"/>
    <x v="2098"/>
    <b v="0"/>
    <n v="32"/>
    <b v="1"/>
    <s v="music/indie rock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d v="2015-07-02T03:40:00"/>
    <x v="2099"/>
    <b v="0"/>
    <n v="63"/>
    <b v="1"/>
    <s v="music/indie rock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d v="2012-06-30T03:59:00"/>
    <x v="2100"/>
    <b v="0"/>
    <n v="27"/>
    <b v="1"/>
    <s v="music/indie rock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d v="2012-02-13T03:35:14"/>
    <x v="2101"/>
    <b v="0"/>
    <n v="44"/>
    <b v="1"/>
    <s v="music/indie rock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d v="2011-05-05T20:50:48"/>
    <x v="2102"/>
    <b v="0"/>
    <n v="38"/>
    <b v="1"/>
    <s v="music/indie rock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d v="2012-11-09T19:07:07"/>
    <x v="2103"/>
    <b v="0"/>
    <n v="115"/>
    <b v="1"/>
    <s v="music/indie rock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d v="2013-05-31T00:00:00"/>
    <x v="210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d v="2014-11-21T04:00:00"/>
    <x v="2105"/>
    <b v="0"/>
    <n v="99"/>
    <b v="1"/>
    <s v="music/indie rock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d v="2013-01-26T05:09:34"/>
    <x v="2106"/>
    <b v="0"/>
    <n v="44"/>
    <b v="1"/>
    <s v="music/indie rock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d v="2014-11-12T18:03:13"/>
    <x v="2107"/>
    <b v="0"/>
    <n v="58"/>
    <b v="1"/>
    <s v="music/indie rock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d v="2012-09-10T03:55:00"/>
    <x v="2108"/>
    <b v="0"/>
    <n v="191"/>
    <b v="1"/>
    <s v="music/indie rock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d v="2015-07-05T17:00:17"/>
    <x v="2109"/>
    <b v="0"/>
    <n v="40"/>
    <b v="1"/>
    <s v="music/indie rock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d v="2014-05-28T04:59:00"/>
    <x v="2110"/>
    <b v="0"/>
    <n v="38"/>
    <b v="1"/>
    <s v="music/indie rock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d v="2011-08-15T01:00:00"/>
    <x v="2111"/>
    <b v="0"/>
    <n v="39"/>
    <b v="1"/>
    <s v="music/indie rock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d v="2013-04-15T22:16:33"/>
    <x v="2112"/>
    <b v="0"/>
    <n v="11"/>
    <b v="1"/>
    <s v="music/indie rock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d v="2014-09-23T20:46:16"/>
    <x v="2113"/>
    <b v="0"/>
    <n v="107"/>
    <b v="1"/>
    <s v="music/indie rock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d v="2010-12-09T04:59:00"/>
    <x v="2114"/>
    <b v="0"/>
    <n v="147"/>
    <b v="1"/>
    <s v="music/indie rock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d v="2011-02-20T01:56:41"/>
    <x v="2115"/>
    <b v="0"/>
    <n v="36"/>
    <b v="1"/>
    <s v="music/indie rock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d v="2012-10-02T18:40:03"/>
    <x v="2116"/>
    <b v="0"/>
    <n v="92"/>
    <b v="1"/>
    <s v="music/indie rock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d v="2015-10-27T04:59:00"/>
    <x v="2117"/>
    <b v="0"/>
    <n v="35"/>
    <b v="1"/>
    <s v="music/indie rock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d v="2011-07-24T20:08:56"/>
    <x v="2118"/>
    <b v="0"/>
    <n v="17"/>
    <b v="1"/>
    <s v="music/indie rock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d v="2012-08-16T03:07:25"/>
    <x v="2119"/>
    <b v="0"/>
    <n v="22"/>
    <b v="1"/>
    <s v="music/indie rock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d v="2014-01-01T23:08:56"/>
    <x v="2120"/>
    <b v="0"/>
    <n v="69"/>
    <b v="1"/>
    <s v="music/indie rock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d v="2017-01-11T17:49:08"/>
    <x v="2121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d v="2017-01-07T07:12:49"/>
    <x v="2122"/>
    <b v="0"/>
    <n v="3"/>
    <b v="0"/>
    <s v="games/video games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d v="2010-03-15T06:59:00"/>
    <x v="2123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d v="2010-11-30T05:00:00"/>
    <x v="2124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d v="2015-08-05T00:33:53"/>
    <x v="2125"/>
    <b v="0"/>
    <n v="27"/>
    <b v="0"/>
    <s v="games/video games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d v="2014-12-08T23:21:27"/>
    <x v="2126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d v="2015-03-12T11:07:43"/>
    <x v="2127"/>
    <b v="0"/>
    <n v="236"/>
    <b v="0"/>
    <s v="games/video games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d v="2014-09-21T18:32:49"/>
    <x v="2128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d v="2016-03-10T00:35:00"/>
    <x v="2129"/>
    <b v="0"/>
    <n v="12"/>
    <b v="0"/>
    <s v="games/video games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d v="2014-08-16T02:04:23"/>
    <x v="2130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d v="2015-07-12T04:58:11"/>
    <x v="2131"/>
    <b v="0"/>
    <n v="3"/>
    <b v="0"/>
    <s v="games/video games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d v="2014-02-03T11:41:32"/>
    <x v="2132"/>
    <b v="0"/>
    <n v="99"/>
    <b v="0"/>
    <s v="games/video games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d v="2011-04-24T06:59:00"/>
    <x v="2133"/>
    <b v="0"/>
    <n v="3"/>
    <b v="0"/>
    <s v="games/video games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d v="2013-04-27T21:16:31"/>
    <x v="2134"/>
    <b v="0"/>
    <n v="3"/>
    <b v="0"/>
    <s v="games/video games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d v="2012-10-04T23:07:13"/>
    <x v="2135"/>
    <b v="0"/>
    <n v="22"/>
    <b v="0"/>
    <s v="games/video games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d v="2013-10-19T12:13:06"/>
    <x v="2136"/>
    <b v="0"/>
    <n v="4"/>
    <b v="0"/>
    <s v="games/video games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d v="2014-12-05T18:30:29"/>
    <x v="2137"/>
    <b v="0"/>
    <n v="534"/>
    <b v="0"/>
    <s v="games/video games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d v="2013-11-09T01:18:59"/>
    <x v="2138"/>
    <b v="0"/>
    <n v="12"/>
    <b v="0"/>
    <s v="games/video games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d v="2016-11-03T18:00:08"/>
    <x v="2139"/>
    <b v="0"/>
    <n v="56"/>
    <b v="0"/>
    <s v="games/video games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d v="2013-01-11T20:00:24"/>
    <x v="2140"/>
    <b v="0"/>
    <n v="11"/>
    <b v="0"/>
    <s v="games/video games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d v="2014-11-14T06:39:19"/>
    <x v="2141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d v="2015-12-30T16:50:10"/>
    <x v="2142"/>
    <b v="0"/>
    <n v="12"/>
    <b v="0"/>
    <s v="games/video games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d v="2010-07-21T19:00:00"/>
    <x v="2143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d v="2013-09-14T13:07:20"/>
    <x v="2144"/>
    <b v="0"/>
    <n v="24"/>
    <b v="0"/>
    <s v="games/video games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d v="2013-11-27T06:41:54"/>
    <x v="2145"/>
    <b v="0"/>
    <n v="89"/>
    <b v="0"/>
    <s v="games/video games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d v="2016-02-11T16:18:30"/>
    <x v="2146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d v="2014-11-16T08:05:48"/>
    <x v="2147"/>
    <b v="0"/>
    <n v="55"/>
    <b v="0"/>
    <s v="games/video games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d v="2015-04-02T16:36:22"/>
    <x v="2148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d v="2010-07-31T00:00:00"/>
    <x v="2149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d v="2016-07-13T06:49:59"/>
    <x v="2150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d v="2016-06-29T20:20:14"/>
    <x v="2151"/>
    <b v="0"/>
    <n v="6"/>
    <b v="0"/>
    <s v="games/video games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d v="2014-03-15T18:58:29"/>
    <x v="2152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d v="2015-01-10T07:59:00"/>
    <x v="2153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d v="2014-01-28T15:10:27"/>
    <x v="2154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d v="2016-03-31T16:56:25"/>
    <x v="215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d v="2013-09-16T20:30:06"/>
    <x v="2156"/>
    <b v="0"/>
    <n v="83"/>
    <b v="0"/>
    <s v="games/video games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d v="2016-12-23T07:59:00"/>
    <x v="2157"/>
    <b v="0"/>
    <n v="57"/>
    <b v="0"/>
    <s v="games/video games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d v="2013-02-04T20:29:34"/>
    <x v="2158"/>
    <b v="0"/>
    <n v="311"/>
    <b v="0"/>
    <s v="games/video games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d v="2011-07-16T17:32:54"/>
    <x v="2159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d v="2012-05-19T17:05:05"/>
    <x v="2160"/>
    <b v="0"/>
    <n v="16"/>
    <b v="0"/>
    <s v="games/video games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d v="2015-09-23T20:27:39"/>
    <x v="2161"/>
    <b v="0"/>
    <n v="13"/>
    <b v="1"/>
    <s v="music/rock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d v="2014-07-24T18:23:11"/>
    <x v="2162"/>
    <b v="0"/>
    <n v="58"/>
    <b v="1"/>
    <s v="music/rock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d v="2015-06-08T03:50:00"/>
    <x v="2163"/>
    <b v="0"/>
    <n v="44"/>
    <b v="1"/>
    <s v="music/rock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d v="2016-06-25T03:59:00"/>
    <x v="2164"/>
    <b v="0"/>
    <n v="83"/>
    <b v="1"/>
    <s v="music/rock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d v="2016-04-08T15:00:35"/>
    <x v="2165"/>
    <b v="0"/>
    <n v="117"/>
    <b v="1"/>
    <s v="music/rock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d v="2014-12-05T21:06:58"/>
    <x v="2166"/>
    <b v="0"/>
    <n v="32"/>
    <b v="1"/>
    <s v="music/rock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d v="2012-09-15T01:35:37"/>
    <x v="216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d v="2017-02-10T05:00:00"/>
    <x v="2168"/>
    <b v="0"/>
    <n v="340"/>
    <b v="1"/>
    <s v="music/rock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d v="2017-03-02T16:49:11"/>
    <x v="2169"/>
    <b v="0"/>
    <n v="7"/>
    <b v="1"/>
    <s v="music/rock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d v="2015-08-22T18:00:22"/>
    <x v="2170"/>
    <b v="0"/>
    <n v="19"/>
    <b v="1"/>
    <s v="music/rock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d v="2015-06-22T05:00:00"/>
    <x v="2171"/>
    <b v="0"/>
    <n v="47"/>
    <b v="1"/>
    <s v="music/rock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d v="2015-04-18T13:55:20"/>
    <x v="2172"/>
    <b v="0"/>
    <n v="13"/>
    <b v="1"/>
    <s v="music/rock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d v="2013-09-10T03:59:00"/>
    <x v="2173"/>
    <b v="0"/>
    <n v="90"/>
    <b v="1"/>
    <s v="music/rock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d v="2016-05-05T13:01:47"/>
    <x v="2174"/>
    <b v="0"/>
    <n v="63"/>
    <b v="1"/>
    <s v="music/rock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d v="2016-07-21T00:13:06"/>
    <x v="2175"/>
    <b v="0"/>
    <n v="26"/>
    <b v="1"/>
    <s v="music/rock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d v="2015-05-02T15:11:49"/>
    <x v="2176"/>
    <b v="0"/>
    <n v="71"/>
    <b v="1"/>
    <s v="music/rock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d v="2016-06-06T06:01:07"/>
    <x v="2177"/>
    <b v="0"/>
    <n v="38"/>
    <b v="1"/>
    <s v="music/rock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d v="2017-01-18T15:16:37"/>
    <x v="2178"/>
    <b v="0"/>
    <n v="859"/>
    <b v="1"/>
    <s v="music/rock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d v="2015-04-11T04:06:32"/>
    <x v="2179"/>
    <b v="0"/>
    <n v="21"/>
    <b v="1"/>
    <s v="music/rock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d v="2015-11-13T17:04:28"/>
    <x v="2180"/>
    <b v="0"/>
    <n v="78"/>
    <b v="1"/>
    <s v="music/rock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d v="2017-02-21T00:07:33"/>
    <x v="2181"/>
    <b v="0"/>
    <n v="53"/>
    <b v="1"/>
    <s v="games/tabletop games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d v="2014-10-02T21:37:05"/>
    <x v="2182"/>
    <b v="0"/>
    <n v="356"/>
    <b v="1"/>
    <s v="games/tabletop games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d v="2017-02-09T05:00:00"/>
    <x v="2183"/>
    <b v="0"/>
    <n v="279"/>
    <b v="1"/>
    <s v="games/tabletop games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d v="2016-01-25T16:00:00"/>
    <x v="2184"/>
    <b v="1"/>
    <n v="266"/>
    <b v="1"/>
    <s v="games/tabletop games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d v="2013-03-26T08:23:59"/>
    <x v="2185"/>
    <b v="0"/>
    <n v="623"/>
    <b v="1"/>
    <s v="games/tabletop games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d v="2016-09-07T02:00:00"/>
    <x v="2186"/>
    <b v="0"/>
    <n v="392"/>
    <b v="1"/>
    <s v="games/tabletop games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d v="2015-04-03T03:59:00"/>
    <x v="2187"/>
    <b v="1"/>
    <n v="3562"/>
    <b v="1"/>
    <s v="games/tabletop games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d v="2016-10-25T17:00:00"/>
    <x v="2188"/>
    <b v="0"/>
    <n v="514"/>
    <b v="1"/>
    <s v="games/tabletop games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d v="2016-04-21T22:00:00"/>
    <x v="2189"/>
    <b v="0"/>
    <n v="88"/>
    <b v="1"/>
    <s v="games/tabletop games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d v="2016-03-23T06:59:00"/>
    <x v="2190"/>
    <b v="0"/>
    <n v="537"/>
    <b v="1"/>
    <s v="games/tabletop games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d v="2017-02-14T20:00:27"/>
    <x v="2191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d v="2016-12-15T23:00:00"/>
    <x v="2192"/>
    <b v="0"/>
    <n v="3238"/>
    <b v="1"/>
    <s v="games/tabletop games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d v="2016-11-21T04:59:00"/>
    <x v="2193"/>
    <b v="0"/>
    <n v="897"/>
    <b v="1"/>
    <s v="games/tabletop games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d v="2016-03-26T17:11:30"/>
    <x v="2194"/>
    <b v="0"/>
    <n v="878"/>
    <b v="1"/>
    <s v="games/tabletop games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d v="2015-08-11T18:31:40"/>
    <x v="2195"/>
    <b v="0"/>
    <n v="115"/>
    <b v="1"/>
    <s v="games/tabletop games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d v="2016-12-02T07:00:00"/>
    <x v="2196"/>
    <b v="0"/>
    <n v="234"/>
    <b v="1"/>
    <s v="games/tabletop games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d v="2015-02-28T14:00:59"/>
    <x v="2197"/>
    <b v="0"/>
    <n v="4330"/>
    <b v="1"/>
    <s v="games/tabletop games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d v="2015-11-14T13:20:00"/>
    <x v="2198"/>
    <b v="0"/>
    <n v="651"/>
    <b v="1"/>
    <s v="games/tabletop games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d v="2015-10-15T09:59:58"/>
    <x v="2199"/>
    <b v="1"/>
    <n v="251"/>
    <b v="1"/>
    <s v="games/tabletop games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d v="2015-07-06T03:00:00"/>
    <x v="2200"/>
    <b v="0"/>
    <n v="263"/>
    <b v="1"/>
    <s v="games/tabletop games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d v="2013-01-16T20:19:25"/>
    <x v="2201"/>
    <b v="0"/>
    <n v="28"/>
    <b v="1"/>
    <s v="music/electronic music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d v="2012-11-01T20:22:48"/>
    <x v="2202"/>
    <b v="0"/>
    <n v="721"/>
    <b v="1"/>
    <s v="music/electronic music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d v="2015-09-24T20:38:02"/>
    <x v="2203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d v="2013-03-09T07:28:39"/>
    <x v="2204"/>
    <b v="0"/>
    <n v="73"/>
    <b v="1"/>
    <s v="music/electronic music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d v="2012-06-01T19:43:09"/>
    <x v="2205"/>
    <b v="0"/>
    <n v="27"/>
    <b v="1"/>
    <s v="music/electronic music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d v="2012-04-16T06:10:24"/>
    <x v="2206"/>
    <b v="0"/>
    <n v="34"/>
    <b v="1"/>
    <s v="music/electronic music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d v="2012-04-07T04:00:00"/>
    <x v="2208"/>
    <b v="0"/>
    <n v="24"/>
    <b v="1"/>
    <s v="music/electronic music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d v="2014-04-14T23:00:00"/>
    <x v="2209"/>
    <b v="0"/>
    <n v="15"/>
    <b v="1"/>
    <s v="music/electronic music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d v="2012-04-14T17:36:00"/>
    <x v="2210"/>
    <b v="0"/>
    <n v="72"/>
    <b v="1"/>
    <s v="music/electronic music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d v="2014-04-10T06:59:00"/>
    <x v="2211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d v="2013-11-04T01:00:00"/>
    <x v="2212"/>
    <b v="0"/>
    <n v="123"/>
    <b v="1"/>
    <s v="music/electronic music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d v="2015-05-15T19:49:39"/>
    <x v="2213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d v="2014-02-06T19:00:48"/>
    <x v="2214"/>
    <b v="0"/>
    <n v="24"/>
    <b v="1"/>
    <s v="music/electronic music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d v="2012-03-13T06:59:00"/>
    <x v="2215"/>
    <b v="0"/>
    <n v="33"/>
    <b v="1"/>
    <s v="music/electronic music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d v="2015-07-23T18:02:25"/>
    <x v="2216"/>
    <b v="0"/>
    <n v="14"/>
    <b v="1"/>
    <s v="music/electronic music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d v="2015-11-02T08:00:00"/>
    <x v="2217"/>
    <b v="0"/>
    <n v="9"/>
    <b v="1"/>
    <s v="music/electronic music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d v="2012-08-29T00:00:00"/>
    <x v="2218"/>
    <b v="0"/>
    <n v="76"/>
    <b v="1"/>
    <s v="music/electronic music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d v="2015-08-19T17:15:12"/>
    <x v="2219"/>
    <b v="0"/>
    <n v="19"/>
    <b v="1"/>
    <s v="music/electronic music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d v="2013-07-27T01:27:16"/>
    <x v="2220"/>
    <b v="0"/>
    <n v="69"/>
    <b v="1"/>
    <s v="music/electronic music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d v="2016-04-23T00:00:00"/>
    <x v="2221"/>
    <b v="0"/>
    <n v="218"/>
    <b v="1"/>
    <s v="games/tabletop games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d v="2012-01-28T18:54:07"/>
    <x v="2222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d v="2015-06-27T15:22:48"/>
    <x v="2223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d v="2016-10-29T19:00:00"/>
    <x v="2224"/>
    <b v="0"/>
    <n v="296"/>
    <b v="1"/>
    <s v="games/tabletop games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d v="2014-09-21T19:00:15"/>
    <x v="2225"/>
    <b v="0"/>
    <n v="1204"/>
    <b v="1"/>
    <s v="games/tabletop games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d v="2016-02-12T04:59:00"/>
    <x v="2226"/>
    <b v="0"/>
    <n v="321"/>
    <b v="1"/>
    <s v="games/tabletop games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d v="2013-11-13T20:22:35"/>
    <x v="2227"/>
    <b v="0"/>
    <n v="301"/>
    <b v="1"/>
    <s v="games/tabletop games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d v="2015-08-16T06:40:36"/>
    <x v="2228"/>
    <b v="0"/>
    <n v="144"/>
    <b v="1"/>
    <s v="games/tabletop games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d v="2013-09-03T04:00:00"/>
    <x v="2229"/>
    <b v="0"/>
    <n v="539"/>
    <b v="1"/>
    <s v="games/tabletop games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d v="2014-04-25T21:08:47"/>
    <x v="2230"/>
    <b v="0"/>
    <n v="498"/>
    <b v="1"/>
    <s v="games/tabletop games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d v="2013-06-25T05:00:00"/>
    <x v="2231"/>
    <b v="0"/>
    <n v="1113"/>
    <b v="1"/>
    <s v="games/tabletop games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d v="2014-07-19T03:00:00"/>
    <x v="2232"/>
    <b v="0"/>
    <n v="988"/>
    <b v="1"/>
    <s v="games/tabletop games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d v="2015-12-14T00:00:00"/>
    <x v="2233"/>
    <b v="0"/>
    <n v="391"/>
    <b v="1"/>
    <s v="games/tabletop games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d v="2017-01-05T19:47:27"/>
    <x v="2234"/>
    <b v="0"/>
    <n v="28"/>
    <b v="1"/>
    <s v="games/tabletop games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d v="2015-03-28T23:31:51"/>
    <x v="2235"/>
    <b v="0"/>
    <n v="147"/>
    <b v="1"/>
    <s v="games/tabletop games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d v="2016-02-01T14:48:43"/>
    <x v="2236"/>
    <b v="0"/>
    <n v="680"/>
    <b v="1"/>
    <s v="games/tabletop games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d v="2014-11-12T07:59:00"/>
    <x v="2237"/>
    <b v="0"/>
    <n v="983"/>
    <b v="1"/>
    <s v="games/tabletop games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d v="2017-03-10T14:55:16"/>
    <x v="2238"/>
    <b v="0"/>
    <n v="79"/>
    <b v="1"/>
    <s v="games/tabletop games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d v="2013-12-01T04:02:00"/>
    <x v="2239"/>
    <b v="0"/>
    <n v="426"/>
    <b v="1"/>
    <s v="games/tabletop games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d v="2016-04-22T19:49:04"/>
    <x v="2240"/>
    <b v="0"/>
    <n v="96"/>
    <b v="1"/>
    <s v="games/tabletop games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d v="2017-03-02T19:51:40"/>
    <x v="2241"/>
    <b v="0"/>
    <n v="163"/>
    <b v="1"/>
    <s v="games/tabletop games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d v="2013-11-27T03:02:00"/>
    <x v="2242"/>
    <b v="0"/>
    <n v="2525"/>
    <b v="1"/>
    <s v="games/tabletop games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d v="2017-03-13T03:00:00"/>
    <x v="2243"/>
    <b v="0"/>
    <n v="2035"/>
    <b v="1"/>
    <s v="games/tabletop games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d v="2016-10-16T20:30:00"/>
    <x v="2244"/>
    <b v="0"/>
    <n v="290"/>
    <b v="1"/>
    <s v="games/tabletop games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d v="2014-02-21T18:00:00"/>
    <x v="2245"/>
    <b v="0"/>
    <n v="1980"/>
    <b v="1"/>
    <s v="games/tabletop games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d v="2015-09-04T19:00:10"/>
    <x v="2246"/>
    <b v="0"/>
    <n v="57"/>
    <b v="1"/>
    <s v="games/tabletop games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d v="2015-07-29T15:59:25"/>
    <x v="2247"/>
    <b v="0"/>
    <n v="380"/>
    <b v="1"/>
    <s v="games/tabletop games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d v="2016-12-14T21:01:18"/>
    <x v="2248"/>
    <b v="0"/>
    <n v="128"/>
    <b v="1"/>
    <s v="games/tabletop games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d v="2013-04-02T15:52:45"/>
    <x v="2249"/>
    <b v="0"/>
    <n v="180"/>
    <b v="1"/>
    <s v="games/tabletop games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d v="2016-12-03T01:07:53"/>
    <x v="2250"/>
    <b v="0"/>
    <n v="571"/>
    <b v="1"/>
    <s v="games/tabletop games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d v="2014-08-16T08:17:57"/>
    <x v="2251"/>
    <b v="0"/>
    <n v="480"/>
    <b v="1"/>
    <s v="games/tabletop games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d v="2016-08-06T07:52:18"/>
    <x v="2252"/>
    <b v="0"/>
    <n v="249"/>
    <b v="1"/>
    <s v="games/tabletop games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d v="2015-11-18T16:09:07"/>
    <x v="2253"/>
    <b v="0"/>
    <n v="84"/>
    <b v="1"/>
    <s v="games/tabletop games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d v="2017-01-24T15:32:48"/>
    <x v="2254"/>
    <b v="0"/>
    <n v="197"/>
    <b v="1"/>
    <s v="games/tabletop games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d v="2016-05-07T22:50:51"/>
    <x v="2255"/>
    <b v="0"/>
    <n v="271"/>
    <b v="1"/>
    <s v="games/tabletop games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d v="2016-11-22T10:50:46"/>
    <x v="225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d v="2016-06-19T23:00:00"/>
    <x v="2257"/>
    <b v="0"/>
    <n v="169"/>
    <b v="1"/>
    <s v="games/tabletop games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d v="2015-06-11T18:01:27"/>
    <x v="2258"/>
    <b v="0"/>
    <n v="205"/>
    <b v="1"/>
    <s v="games/tabletop games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d v="2016-12-08T19:18:56"/>
    <x v="2259"/>
    <b v="0"/>
    <n v="206"/>
    <b v="1"/>
    <s v="games/tabletop games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d v="2014-03-26T23:24:10"/>
    <x v="2260"/>
    <b v="0"/>
    <n v="84"/>
    <b v="1"/>
    <s v="games/tabletop games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d v="2017-02-14T17:23:40"/>
    <x v="2261"/>
    <b v="0"/>
    <n v="210"/>
    <b v="1"/>
    <s v="games/tabletop games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d v="2014-11-18T00:00:00"/>
    <x v="2262"/>
    <b v="0"/>
    <n v="181"/>
    <b v="1"/>
    <s v="games/tabletop games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d v="2015-01-31T19:58:33"/>
    <x v="2263"/>
    <b v="0"/>
    <n v="60"/>
    <b v="1"/>
    <s v="games/tabletop games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d v="2016-05-23T03:00:00"/>
    <x v="2264"/>
    <b v="0"/>
    <n v="445"/>
    <b v="1"/>
    <s v="games/tabletop games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d v="2016-11-22T20:28:27"/>
    <x v="2265"/>
    <b v="0"/>
    <n v="17"/>
    <b v="1"/>
    <s v="games/tabletop games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d v="2016-04-27T02:00:00"/>
    <x v="2266"/>
    <b v="0"/>
    <n v="194"/>
    <b v="1"/>
    <s v="games/tabletop games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d v="2014-12-21T01:00:00"/>
    <x v="2267"/>
    <b v="0"/>
    <n v="404"/>
    <b v="1"/>
    <s v="games/tabletop games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d v="2017-03-12T01:58:35"/>
    <x v="2268"/>
    <b v="0"/>
    <n v="194"/>
    <b v="1"/>
    <s v="games/tabletop games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d v="2017-03-07T05:00:00"/>
    <x v="2269"/>
    <b v="0"/>
    <n v="902"/>
    <b v="1"/>
    <s v="games/tabletop games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d v="2017-01-10T21:59:00"/>
    <x v="2270"/>
    <b v="0"/>
    <n v="1670"/>
    <b v="1"/>
    <s v="games/tabletop games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d v="2016-12-10T00:00:04"/>
    <x v="2271"/>
    <b v="0"/>
    <n v="1328"/>
    <b v="1"/>
    <s v="games/tabletop games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d v="2015-12-07T16:47:16"/>
    <x v="2272"/>
    <b v="0"/>
    <n v="944"/>
    <b v="1"/>
    <s v="games/tabletop games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d v="2017-03-12T12:10:42"/>
    <x v="2273"/>
    <b v="0"/>
    <n v="147"/>
    <b v="1"/>
    <s v="games/tabletop games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d v="2014-02-23T12:00:57"/>
    <x v="2274"/>
    <b v="0"/>
    <n v="99"/>
    <b v="1"/>
    <s v="games/tabletop games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d v="2014-12-22T14:47:59"/>
    <x v="2275"/>
    <b v="0"/>
    <n v="79"/>
    <b v="1"/>
    <s v="games/tabletop games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d v="2014-01-05T15:38:09"/>
    <x v="2276"/>
    <b v="0"/>
    <n v="75"/>
    <b v="1"/>
    <s v="games/tabletop games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d v="2012-02-27T16:17:03"/>
    <x v="2277"/>
    <b v="0"/>
    <n v="207"/>
    <b v="1"/>
    <s v="games/tabletop games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d v="2016-01-03T22:59:00"/>
    <x v="2278"/>
    <b v="0"/>
    <n v="102"/>
    <b v="1"/>
    <s v="games/tabletop games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d v="2015-02-04T04:00:00"/>
    <x v="2279"/>
    <b v="0"/>
    <n v="32"/>
    <b v="1"/>
    <s v="games/tabletop games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d v="2015-09-17T14:59:51"/>
    <x v="2280"/>
    <b v="0"/>
    <n v="480"/>
    <b v="1"/>
    <s v="games/tabletop games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d v="2011-07-25T06:50:00"/>
    <x v="2281"/>
    <b v="0"/>
    <n v="11"/>
    <b v="1"/>
    <s v="music/rock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d v="2016-01-14T04:11:26"/>
    <x v="2282"/>
    <b v="0"/>
    <n v="12"/>
    <b v="1"/>
    <s v="music/rock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d v="2012-05-09T02:00:04"/>
    <x v="2283"/>
    <b v="0"/>
    <n v="48"/>
    <b v="1"/>
    <s v="music/rock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d v="2011-03-12T04:00:00"/>
    <x v="2284"/>
    <b v="0"/>
    <n v="59"/>
    <b v="1"/>
    <s v="music/rock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d v="2012-06-29T04:27:23"/>
    <x v="2285"/>
    <b v="0"/>
    <n v="79"/>
    <b v="1"/>
    <s v="music/rock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d v="2013-09-06T03:59:00"/>
    <x v="2286"/>
    <b v="0"/>
    <n v="14"/>
    <b v="1"/>
    <s v="music/rock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d v="2014-06-23T16:01:00"/>
    <x v="2287"/>
    <b v="0"/>
    <n v="106"/>
    <b v="1"/>
    <s v="music/rock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d v="2012-06-26T18:00:00"/>
    <x v="2288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d v="2013-12-06T23:22:00"/>
    <x v="2289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d v="2009-12-01T17:00:00"/>
    <x v="2290"/>
    <b v="0"/>
    <n v="29"/>
    <b v="1"/>
    <s v="music/rock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d v="2012-04-23T04:00:00"/>
    <x v="2291"/>
    <b v="0"/>
    <n v="43"/>
    <b v="1"/>
    <s v="music/rock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d v="2012-04-18T16:44:36"/>
    <x v="2292"/>
    <b v="0"/>
    <n v="46"/>
    <b v="1"/>
    <s v="music/rock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d v="2012-09-25T03:59:00"/>
    <x v="2293"/>
    <b v="0"/>
    <n v="27"/>
    <b v="1"/>
    <s v="music/rock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d v="2013-01-20T17:21:20"/>
    <x v="2294"/>
    <b v="0"/>
    <n v="112"/>
    <b v="1"/>
    <s v="music/rock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d v="2013-01-26T22:54:16"/>
    <x v="2295"/>
    <b v="0"/>
    <n v="34"/>
    <b v="1"/>
    <s v="music/rock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d v="2012-02-23T17:33:46"/>
    <x v="2296"/>
    <b v="0"/>
    <n v="145"/>
    <b v="1"/>
    <s v="music/rock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d v="2012-03-14T03:59:00"/>
    <x v="2297"/>
    <b v="0"/>
    <n v="19"/>
    <b v="1"/>
    <s v="music/rock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d v="2014-03-26T19:10:33"/>
    <x v="2298"/>
    <b v="0"/>
    <n v="288"/>
    <b v="1"/>
    <s v="music/rock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d v="2011-02-06T00:46:49"/>
    <x v="2299"/>
    <b v="0"/>
    <n v="14"/>
    <b v="1"/>
    <s v="music/rock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d v="2012-06-28T17:26:56"/>
    <x v="2300"/>
    <b v="0"/>
    <n v="7"/>
    <b v="1"/>
    <s v="music/rock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d v="2013-06-21T03:31:36"/>
    <x v="2301"/>
    <b v="1"/>
    <n v="211"/>
    <b v="1"/>
    <s v="music/indie rock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d v="2013-12-31T07:00:00"/>
    <x v="2302"/>
    <b v="1"/>
    <n v="85"/>
    <b v="1"/>
    <s v="music/indie rock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d v="2011-12-13T03:39:56"/>
    <x v="2303"/>
    <b v="1"/>
    <n v="103"/>
    <b v="1"/>
    <s v="music/indie rock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d v="2011-01-01T04:59:00"/>
    <x v="2304"/>
    <b v="1"/>
    <n v="113"/>
    <b v="1"/>
    <s v="music/indie rock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d v="2014-08-08T18:00:00"/>
    <x v="2305"/>
    <b v="1"/>
    <n v="167"/>
    <b v="1"/>
    <s v="music/indie rock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d v="2012-03-10T04:02:09"/>
    <x v="2306"/>
    <b v="1"/>
    <n v="73"/>
    <b v="1"/>
    <s v="music/indie rock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d v="2012-05-05T19:15:28"/>
    <x v="2307"/>
    <b v="1"/>
    <n v="75"/>
    <b v="1"/>
    <s v="music/indie rock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d v="2014-08-29T01:00:00"/>
    <x v="2308"/>
    <b v="1"/>
    <n v="614"/>
    <b v="1"/>
    <s v="music/indie rock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d v="2013-03-09T23:42:17"/>
    <x v="2309"/>
    <b v="1"/>
    <n v="107"/>
    <b v="1"/>
    <s v="music/indie rock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d v="2013-03-21T18:03:35"/>
    <x v="2310"/>
    <b v="1"/>
    <n v="1224"/>
    <b v="1"/>
    <s v="music/indie rock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d v="2014-05-07T00:06:29"/>
    <x v="2311"/>
    <b v="1"/>
    <n v="104"/>
    <b v="1"/>
    <s v="music/indie rock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d v="2014-04-18T23:00:00"/>
    <x v="2312"/>
    <b v="1"/>
    <n v="79"/>
    <b v="1"/>
    <s v="music/indie rock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d v="2012-05-03T23:00:26"/>
    <x v="2313"/>
    <b v="1"/>
    <n v="157"/>
    <b v="1"/>
    <s v="music/indie rock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d v="2012-06-07T13:14:17"/>
    <x v="2314"/>
    <b v="1"/>
    <n v="50"/>
    <b v="1"/>
    <s v="music/indie rock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d v="2012-05-05T17:25:43"/>
    <x v="2315"/>
    <b v="1"/>
    <n v="64"/>
    <b v="1"/>
    <s v="music/indie rock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d v="2009-12-09T18:24:00"/>
    <x v="2316"/>
    <b v="1"/>
    <n v="200"/>
    <b v="1"/>
    <s v="music/indie rock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d v="2010-02-15T05:00:00"/>
    <x v="2317"/>
    <b v="1"/>
    <n v="22"/>
    <b v="1"/>
    <s v="music/indie rock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d v="2009-09-26T03:59:00"/>
    <x v="2318"/>
    <b v="1"/>
    <n v="163"/>
    <b v="1"/>
    <s v="music/indie rock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d v="2013-12-15T01:58:05"/>
    <x v="2319"/>
    <b v="1"/>
    <n v="77"/>
    <b v="1"/>
    <s v="music/indie rock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d v="2014-04-02T18:36:40"/>
    <x v="2320"/>
    <b v="1"/>
    <n v="89"/>
    <b v="1"/>
    <s v="music/indie rock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d v="2017-04-04T05:15:01"/>
    <x v="2321"/>
    <b v="0"/>
    <n v="64"/>
    <b v="0"/>
    <s v="food/small batch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d v="2017-04-09T20:29:29"/>
    <x v="2322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d v="2017-03-20T18:07:27"/>
    <x v="2323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d v="2017-03-26T20:14:45"/>
    <x v="2324"/>
    <b v="0"/>
    <n v="61"/>
    <b v="0"/>
    <s v="food/small batch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d v="2017-03-29T23:32:11"/>
    <x v="2325"/>
    <b v="0"/>
    <n v="7"/>
    <b v="0"/>
    <s v="food/small batch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d v="2017-04-30T17:00:00"/>
    <x v="2326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d v="2014-08-26T22:00:40"/>
    <x v="2327"/>
    <b v="1"/>
    <n v="3355"/>
    <b v="1"/>
    <s v="food/small batch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d v="2015-06-14T18:45:37"/>
    <x v="2328"/>
    <b v="1"/>
    <n v="537"/>
    <b v="1"/>
    <s v="food/small batch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d v="2014-07-17T14:59:06"/>
    <x v="2329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d v="2015-12-25T00:00:00"/>
    <x v="2330"/>
    <b v="1"/>
    <n v="163"/>
    <b v="1"/>
    <s v="food/small batch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d v="2014-08-18T00:08:10"/>
    <x v="2331"/>
    <b v="1"/>
    <n v="283"/>
    <b v="1"/>
    <s v="food/small batch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d v="2015-02-06T15:04:31"/>
    <x v="2332"/>
    <b v="1"/>
    <n v="352"/>
    <b v="1"/>
    <s v="food/small batch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d v="2014-05-29T17:50:00"/>
    <x v="2333"/>
    <b v="1"/>
    <n v="94"/>
    <b v="1"/>
    <s v="food/small batch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d v="2014-11-05T17:34:00"/>
    <x v="2334"/>
    <b v="1"/>
    <n v="67"/>
    <b v="1"/>
    <s v="food/small batch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d v="2014-06-11T13:44:03"/>
    <x v="2335"/>
    <b v="1"/>
    <n v="221"/>
    <b v="1"/>
    <s v="food/small batch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d v="2014-03-08T22:11:35"/>
    <x v="2336"/>
    <b v="1"/>
    <n v="2165"/>
    <b v="1"/>
    <s v="food/small batch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d v="2014-06-26T15:22:23"/>
    <x v="2337"/>
    <b v="1"/>
    <n v="179"/>
    <b v="1"/>
    <s v="food/small batch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d v="2014-06-29T21:31:24"/>
    <x v="2338"/>
    <b v="1"/>
    <n v="123"/>
    <b v="1"/>
    <s v="food/small batch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d v="2016-12-19T07:59:00"/>
    <x v="2339"/>
    <b v="1"/>
    <n v="1104"/>
    <b v="1"/>
    <s v="food/small batch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d v="2016-10-30T15:25:38"/>
    <x v="2340"/>
    <b v="1"/>
    <n v="403"/>
    <b v="1"/>
    <s v="food/small batch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d v="2015-07-12T19:31:44"/>
    <x v="2341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d v="2014-10-06T05:00:00"/>
    <x v="2342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d v="2016-01-08T19:47:00"/>
    <x v="2343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d v="2016-06-24T17:27:49"/>
    <x v="2344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d v="2015-03-31T23:39:00"/>
    <x v="2345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d v="2016-10-17T19:10:31"/>
    <x v="2346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d v="2016-08-25T14:34:36"/>
    <x v="2347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d v="2016-02-20T22:22:18"/>
    <x v="234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d v="2015-08-11T18:37:08"/>
    <x v="2349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d v="2017-01-03T20:12:50"/>
    <x v="235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d v="2015-04-30T02:25:39"/>
    <x v="2351"/>
    <b v="0"/>
    <n v="7"/>
    <b v="0"/>
    <s v="technology/web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d v="2015-06-06T15:12:32"/>
    <x v="23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d v="2015-04-21T16:13:42"/>
    <x v="2353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d v="2015-01-10T17:21:00"/>
    <x v="2354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d v="2015-05-02T22:02:16"/>
    <x v="2355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d v="2015-06-05T18:48:24"/>
    <x v="2356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d v="2015-10-17T14:52:58"/>
    <x v="2357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d v="2015-01-31T00:39:00"/>
    <x v="2358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d v="2015-08-03T15:35:24"/>
    <x v="2359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d v="2016-02-07T16:58:00"/>
    <x v="236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d v="2016-04-30T22:00:00"/>
    <x v="2361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d v="2014-12-11T16:31:10"/>
    <x v="2362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d v="2015-12-29T00:16:40"/>
    <x v="2363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d v="2015-10-26T22:25:56"/>
    <x v="2364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d v="2016-01-17T23:00:00"/>
    <x v="236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d v="2015-10-21T12:45:33"/>
    <x v="2366"/>
    <b v="0"/>
    <n v="27"/>
    <b v="0"/>
    <s v="technology/web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d v="2016-04-25T22:16:56"/>
    <x v="2367"/>
    <b v="0"/>
    <n v="14"/>
    <b v="0"/>
    <s v="technology/web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d v="2015-04-14T16:19:25"/>
    <x v="2368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d v="2016-02-10T19:30:11"/>
    <x v="2369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d v="2014-12-18T04:32:21"/>
    <x v="2370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d v="2015-06-25T18:39:56"/>
    <x v="2371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d v="2015-04-24T01:39:31"/>
    <x v="2372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d v="2015-08-29T15:53:44"/>
    <x v="2373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d v="2015-02-12T20:14:20"/>
    <x v="2374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d v="2016-09-09T20:03:57"/>
    <x v="2375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d v="2015-12-10T22:12:46"/>
    <x v="2376"/>
    <b v="0"/>
    <n v="4"/>
    <b v="0"/>
    <s v="technology/web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d v="2016-11-25T21:53:03"/>
    <x v="2377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d v="2015-08-26T00:18:50"/>
    <x v="2378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d v="2015-10-05T00:23:36"/>
    <x v="2379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d v="2015-10-01T19:02:22"/>
    <x v="2380"/>
    <b v="0"/>
    <n v="3"/>
    <b v="0"/>
    <s v="technology/web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d v="2015-04-10T22:27:28"/>
    <x v="2381"/>
    <b v="0"/>
    <n v="7"/>
    <b v="0"/>
    <s v="technology/web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d v="2015-08-04T04:30:03"/>
    <x v="2382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d v="2015-02-22T01:21:47"/>
    <x v="2383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d v="2014-11-14T02:37:23"/>
    <x v="2384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d v="2015-08-05T16:50:32"/>
    <x v="2385"/>
    <b v="0"/>
    <n v="7"/>
    <b v="0"/>
    <s v="technology/web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d v="2015-01-10T20:07:04"/>
    <x v="2386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d v="2016-07-22T15:02:20"/>
    <x v="2387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d v="2015-01-15T19:29:00"/>
    <x v="2388"/>
    <b v="0"/>
    <n v="8"/>
    <b v="0"/>
    <s v="technology/web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d v="2015-07-25T21:59:00"/>
    <x v="2389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d v="2015-01-04T06:17:44"/>
    <x v="2390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d v="2015-03-31T18:04:04"/>
    <x v="2391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d v="2015-10-29T02:53:43"/>
    <x v="2392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d v="2015-08-08T15:33:37"/>
    <x v="2393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d v="2015-02-26T08:41:33"/>
    <x v="2394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d v="2017-01-10T08:57:00"/>
    <x v="2395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d v="2015-10-15T20:22:38"/>
    <x v="2396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d v="2015-01-02T21:14:16"/>
    <x v="2397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d v="2015-07-02T21:59:44"/>
    <x v="2398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d v="2014-12-18T20:28:26"/>
    <x v="2399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d v="2016-04-14T06:26:04"/>
    <x v="2400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d v="2016-03-05T19:44:56"/>
    <x v="2401"/>
    <b v="0"/>
    <n v="9"/>
    <b v="0"/>
    <s v="food/food trucks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d v="2015-05-13T16:18:51"/>
    <x v="2402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d v="2016-03-30T20:10:58"/>
    <x v="2403"/>
    <b v="0"/>
    <n v="12"/>
    <b v="0"/>
    <s v="food/food trucks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d v="2016-01-03T00:56:47"/>
    <x v="2404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d v="2016-09-03T14:02:55"/>
    <x v="240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d v="2015-01-19T02:39:50"/>
    <x v="2406"/>
    <b v="0"/>
    <n v="16"/>
    <b v="0"/>
    <s v="food/food trucks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d v="2015-04-11T06:00:00"/>
    <x v="2407"/>
    <b v="0"/>
    <n v="33"/>
    <b v="0"/>
    <s v="food/food trucks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d v="2014-11-06T04:22:37"/>
    <x v="2408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d v="2015-08-18T21:01:15"/>
    <x v="2409"/>
    <b v="0"/>
    <n v="6"/>
    <b v="0"/>
    <s v="food/food trucks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d v="2015-09-07T09:47:55"/>
    <x v="2410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d v="2015-08-25T17:34:42"/>
    <x v="2411"/>
    <b v="0"/>
    <n v="3"/>
    <b v="0"/>
    <s v="food/food trucks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d v="2016-11-26T18:41:13"/>
    <x v="2412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d v="2014-05-31T23:30:00"/>
    <x v="2413"/>
    <b v="0"/>
    <n v="3"/>
    <b v="0"/>
    <s v="food/food trucks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d v="2015-08-22T03:59:00"/>
    <x v="2414"/>
    <b v="0"/>
    <n v="13"/>
    <b v="0"/>
    <s v="food/food trucks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d v="2016-07-15T20:42:26"/>
    <x v="2415"/>
    <b v="0"/>
    <n v="6"/>
    <b v="0"/>
    <s v="food/food trucks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d v="2015-03-14T15:00:00"/>
    <x v="2416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d v="2014-08-10T21:13:07"/>
    <x v="241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d v="2015-03-24T19:34:04"/>
    <x v="2418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d v="2015-02-18T17:43:09"/>
    <x v="241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d v="2014-11-10T01:41:35"/>
    <x v="2420"/>
    <b v="0"/>
    <n v="36"/>
    <b v="0"/>
    <s v="food/food trucks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d v="2015-02-21T16:29:56"/>
    <x v="2421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d v="2015-03-11T16:23:56"/>
    <x v="2422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d v="2014-12-31T16:54:50"/>
    <x v="2423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d v="2014-10-27T21:25:08"/>
    <x v="2424"/>
    <b v="0"/>
    <n v="9"/>
    <b v="0"/>
    <s v="food/food trucks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d v="2016-05-27T22:04:00"/>
    <x v="2425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d v="2015-08-08T04:04:52"/>
    <x v="2426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d v="2016-03-23T06:38:53"/>
    <x v="2427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d v="2015-03-12T17:49:11"/>
    <x v="2428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d v="2017-02-05T16:44:00"/>
    <x v="2429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d v="2016-02-12T03:08:24"/>
    <x v="2430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d v="2016-06-28T02:23:33"/>
    <x v="2431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d v="2015-03-08T05:14:57"/>
    <x v="2432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d v="2016-02-27T21:35:43"/>
    <x v="243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d v="2015-08-04T04:27:54"/>
    <x v="243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d v="2015-10-05T06:39:46"/>
    <x v="2435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d v="2016-01-29T14:46:10"/>
    <x v="2436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d v="2015-03-17T18:00:00"/>
    <x v="2437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d v="2015-12-07T22:57:42"/>
    <x v="2438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d v="2015-10-18T19:38:49"/>
    <x v="243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d v="2016-02-13T21:35:13"/>
    <x v="2440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d v="2015-07-23T04:59:00"/>
    <x v="2441"/>
    <b v="0"/>
    <n v="109"/>
    <b v="1"/>
    <s v="food/small batch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d v="2015-03-19T15:00:28"/>
    <x v="2442"/>
    <b v="0"/>
    <n v="372"/>
    <b v="1"/>
    <s v="food/small batch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d v="2014-08-15T15:00:22"/>
    <x v="2443"/>
    <b v="0"/>
    <n v="311"/>
    <b v="1"/>
    <s v="food/small batch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d v="2016-05-25T18:06:31"/>
    <x v="2444"/>
    <b v="0"/>
    <n v="61"/>
    <b v="1"/>
    <s v="food/small batch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d v="2015-09-26T04:33:41"/>
    <x v="2445"/>
    <b v="0"/>
    <n v="115"/>
    <b v="1"/>
    <s v="food/small batch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d v="2016-11-26T15:27:51"/>
    <x v="2446"/>
    <b v="0"/>
    <n v="111"/>
    <b v="1"/>
    <s v="food/small batch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d v="2016-11-12T04:00:00"/>
    <x v="2447"/>
    <b v="0"/>
    <n v="337"/>
    <b v="1"/>
    <s v="food/small batch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d v="2016-08-31T05:36:00"/>
    <x v="2448"/>
    <b v="0"/>
    <n v="9"/>
    <b v="1"/>
    <s v="food/small batch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d v="2014-11-30T04:25:15"/>
    <x v="2449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d v="2014-10-28T03:11:00"/>
    <x v="2450"/>
    <b v="0"/>
    <n v="102"/>
    <b v="1"/>
    <s v="food/small batch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d v="2017-03-05T21:48:10"/>
    <x v="2451"/>
    <b v="0"/>
    <n v="186"/>
    <b v="1"/>
    <s v="food/small batch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d v="2015-12-29T23:00:00"/>
    <x v="2452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d v="2017-02-02T16:36:49"/>
    <x v="2453"/>
    <b v="0"/>
    <n v="67"/>
    <b v="1"/>
    <s v="food/small batch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d v="2017-03-11T04:50:08"/>
    <x v="2454"/>
    <b v="0"/>
    <n v="130"/>
    <b v="1"/>
    <s v="food/small batch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d v="2016-04-20T18:45:50"/>
    <x v="2455"/>
    <b v="0"/>
    <n v="16"/>
    <b v="1"/>
    <s v="food/small batch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d v="2017-02-25T23:03:59"/>
    <x v="2456"/>
    <b v="0"/>
    <n v="67"/>
    <b v="1"/>
    <s v="food/small batch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d v="2016-03-24T13:27:36"/>
    <x v="2457"/>
    <b v="0"/>
    <n v="124"/>
    <b v="1"/>
    <s v="food/small batch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d v="2016-06-09T19:00:00"/>
    <x v="2458"/>
    <b v="0"/>
    <n v="80"/>
    <b v="1"/>
    <s v="food/small batch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d v="2016-03-23T14:18:05"/>
    <x v="2459"/>
    <b v="0"/>
    <n v="282"/>
    <b v="1"/>
    <s v="food/small batch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d v="2017-01-03T04:17:00"/>
    <x v="2460"/>
    <b v="0"/>
    <n v="68"/>
    <b v="1"/>
    <s v="food/small batch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d v="2011-10-01T03:00:00"/>
    <x v="2461"/>
    <b v="0"/>
    <n v="86"/>
    <b v="1"/>
    <s v="music/indie rock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d v="2012-07-19T04:28:16"/>
    <x v="2462"/>
    <b v="0"/>
    <n v="115"/>
    <b v="1"/>
    <s v="music/indie rock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d v="2013-04-16T19:00:00"/>
    <x v="2463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d v="2015-09-30T19:29:00"/>
    <x v="2464"/>
    <b v="0"/>
    <n v="43"/>
    <b v="1"/>
    <s v="music/indie rock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d v="2012-09-23T17:15:48"/>
    <x v="2465"/>
    <b v="0"/>
    <n v="48"/>
    <b v="1"/>
    <s v="music/indie rock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d v="2013-05-09T02:27:33"/>
    <x v="2466"/>
    <b v="0"/>
    <n v="52"/>
    <b v="1"/>
    <s v="music/indie rock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d v="2012-05-10T17:00:00"/>
    <x v="2467"/>
    <b v="0"/>
    <n v="43"/>
    <b v="1"/>
    <s v="music/indie rock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d v="2012-10-28T05:00:00"/>
    <x v="2468"/>
    <b v="0"/>
    <n v="58"/>
    <b v="1"/>
    <s v="music/indie rock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d v="2011-02-08T10:18:49"/>
    <x v="2469"/>
    <b v="0"/>
    <n v="47"/>
    <b v="1"/>
    <s v="music/indie rock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d v="2012-05-24T01:47:35"/>
    <x v="2470"/>
    <b v="0"/>
    <n v="36"/>
    <b v="1"/>
    <s v="music/indie rock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d v="2012-01-25T23:49:52"/>
    <x v="2471"/>
    <b v="0"/>
    <n v="17"/>
    <b v="1"/>
    <s v="music/indie rock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d v="2010-09-04T01:03:00"/>
    <x v="2472"/>
    <b v="0"/>
    <n v="104"/>
    <b v="1"/>
    <s v="music/indie rock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d v="2012-11-10T18:57:49"/>
    <x v="2473"/>
    <b v="0"/>
    <n v="47"/>
    <b v="1"/>
    <s v="music/indie rock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d v="2010-10-11T00:16:16"/>
    <x v="2474"/>
    <b v="0"/>
    <n v="38"/>
    <b v="1"/>
    <s v="music/indie rock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d v="2010-07-10T22:00:00"/>
    <x v="2475"/>
    <b v="0"/>
    <n v="81"/>
    <b v="1"/>
    <s v="music/indie rock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d v="2014-11-03T08:52:50"/>
    <x v="2476"/>
    <b v="0"/>
    <n v="55"/>
    <b v="1"/>
    <s v="music/indie rock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d v="2012-08-12T16:35:45"/>
    <x v="2477"/>
    <b v="0"/>
    <n v="41"/>
    <b v="1"/>
    <s v="music/indie rock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d v="2013-01-13T22:48:33"/>
    <x v="2478"/>
    <b v="0"/>
    <n v="79"/>
    <b v="1"/>
    <s v="music/indie rock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d v="2012-07-28T02:00:00"/>
    <x v="2479"/>
    <b v="0"/>
    <n v="16"/>
    <b v="1"/>
    <s v="music/indie rock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d v="2015-10-10T22:28:04"/>
    <x v="2480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d v="2012-04-30T15:30:08"/>
    <x v="2481"/>
    <b v="0"/>
    <n v="95"/>
    <b v="1"/>
    <s v="music/indie rock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d v="2011-08-01T18:46:23"/>
    <x v="2482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d v="2012-05-01T17:00:03"/>
    <x v="2483"/>
    <b v="0"/>
    <n v="19"/>
    <b v="1"/>
    <s v="music/indie rock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d v="2011-09-15T22:00:03"/>
    <x v="2484"/>
    <b v="0"/>
    <n v="90"/>
    <b v="1"/>
    <s v="music/indie rock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d v="2011-10-12T23:57:59"/>
    <x v="2485"/>
    <b v="0"/>
    <n v="41"/>
    <b v="1"/>
    <s v="music/indie rock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d v="2012-04-22T16:59:36"/>
    <x v="2486"/>
    <b v="0"/>
    <n v="30"/>
    <b v="1"/>
    <s v="music/indie rock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d v="2012-05-27T01:59:57"/>
    <x v="2487"/>
    <b v="0"/>
    <n v="38"/>
    <b v="1"/>
    <s v="music/indie rock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d v="2011-11-16T16:11:48"/>
    <x v="2488"/>
    <b v="0"/>
    <n v="65"/>
    <b v="1"/>
    <s v="music/indie rock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d v="2013-05-09T16:33:59"/>
    <x v="248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d v="2012-06-23T05:27:56"/>
    <x v="2490"/>
    <b v="0"/>
    <n v="16"/>
    <b v="1"/>
    <s v="music/indie rock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d v="2011-01-16T01:51:00"/>
    <x v="2491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d v="2012-06-16T09:59:00"/>
    <x v="2492"/>
    <b v="0"/>
    <n v="27"/>
    <b v="1"/>
    <s v="music/indie rock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d v="2013-04-29T04:02:20"/>
    <x v="2493"/>
    <b v="0"/>
    <n v="259"/>
    <b v="1"/>
    <s v="music/indie rock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d v="2012-05-23T15:29:04"/>
    <x v="2494"/>
    <b v="0"/>
    <n v="39"/>
    <b v="1"/>
    <s v="music/indie rock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d v="2012-06-06T22:42:55"/>
    <x v="2495"/>
    <b v="0"/>
    <n v="42"/>
    <b v="1"/>
    <s v="music/indie rock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d v="2013-03-29T22:54:52"/>
    <x v="2496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d v="2011-08-05T21:05:38"/>
    <x v="2497"/>
    <b v="0"/>
    <n v="56"/>
    <b v="1"/>
    <s v="music/indie rock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d v="2015-01-27T23:13:07"/>
    <x v="2498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d v="2012-12-31T18:00:00"/>
    <x v="2499"/>
    <b v="0"/>
    <n v="170"/>
    <b v="1"/>
    <s v="music/indie rock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d v="2012-06-23T18:32:55"/>
    <x v="2500"/>
    <b v="0"/>
    <n v="29"/>
    <b v="1"/>
    <s v="music/indie rock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d v="2015-09-27T18:38:24"/>
    <x v="2501"/>
    <b v="0"/>
    <n v="7"/>
    <b v="0"/>
    <s v="food/restaurants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d v="2014-09-21T19:48:38"/>
    <x v="2502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d v="2016-06-07T21:06:00"/>
    <x v="2503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d v="2014-11-15T01:22:14"/>
    <x v="250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d v="2015-03-14T00:20:16"/>
    <x v="2505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d v="2015-10-03T21:00:00"/>
    <x v="2506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d v="2015-05-11T01:45:04"/>
    <x v="2507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d v="2014-08-14T22:50:34"/>
    <x v="2508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d v="2015-04-20T18:25:49"/>
    <x v="2509"/>
    <b v="0"/>
    <n v="28"/>
    <b v="0"/>
    <s v="food/restaurants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d v="2015-05-14T23:56:12"/>
    <x v="2510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d v="2016-02-01T10:43:33"/>
    <x v="2511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d v="2014-12-13T21:02:41"/>
    <x v="2512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d v="2017-02-26T00:09:49"/>
    <x v="2513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d v="2014-08-20T09:21:17"/>
    <x v="2514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d v="2015-02-22T20:09:13"/>
    <x v="2515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d v="2014-11-29T16:40:52"/>
    <x v="2516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d v="2015-03-19T18:15:30"/>
    <x v="2517"/>
    <b v="0"/>
    <n v="33"/>
    <b v="0"/>
    <s v="food/restaurants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d v="2014-11-13T17:20:28"/>
    <x v="251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d v="2014-07-19T03:43:24"/>
    <x v="2519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d v="2016-10-15T19:21:00"/>
    <x v="2520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d v="2015-10-13T23:13:41"/>
    <x v="2521"/>
    <b v="0"/>
    <n v="132"/>
    <b v="1"/>
    <s v="music/classical music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d v="2016-04-22T14:52:00"/>
    <x v="2522"/>
    <b v="0"/>
    <n v="27"/>
    <b v="1"/>
    <s v="music/classical music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d v="2014-11-18T00:24:52"/>
    <x v="2523"/>
    <b v="0"/>
    <n v="26"/>
    <b v="1"/>
    <s v="music/classical music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d v="2014-12-21T04:30:00"/>
    <x v="2524"/>
    <b v="0"/>
    <n v="43"/>
    <b v="1"/>
    <s v="music/classical music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d v="2012-06-28T20:16:11"/>
    <x v="2525"/>
    <b v="0"/>
    <n v="80"/>
    <b v="1"/>
    <s v="music/classical music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d v="2014-12-08T04:59:00"/>
    <x v="2526"/>
    <b v="0"/>
    <n v="33"/>
    <b v="1"/>
    <s v="music/classical music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d v="2013-10-18T03:59:00"/>
    <x v="2527"/>
    <b v="0"/>
    <n v="71"/>
    <b v="1"/>
    <s v="music/classical music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d v="2015-08-20T11:00:00"/>
    <x v="2528"/>
    <b v="0"/>
    <n v="81"/>
    <b v="1"/>
    <s v="music/classical music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d v="2012-03-25T00:56:15"/>
    <x v="2529"/>
    <b v="0"/>
    <n v="76"/>
    <b v="1"/>
    <s v="music/classical music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d v="2015-04-20T04:50:00"/>
    <x v="2530"/>
    <b v="0"/>
    <n v="48"/>
    <b v="1"/>
    <s v="music/classical music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d v="2015-08-15T03:59:00"/>
    <x v="2531"/>
    <b v="0"/>
    <n v="61"/>
    <b v="1"/>
    <s v="music/classical music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d v="2012-08-16T20:22:46"/>
    <x v="2532"/>
    <b v="0"/>
    <n v="60"/>
    <b v="1"/>
    <s v="music/classical music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d v="2013-03-01T18:01:08"/>
    <x v="2533"/>
    <b v="0"/>
    <n v="136"/>
    <b v="1"/>
    <s v="music/classical music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d v="2010-01-01T06:00:00"/>
    <x v="2534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d v="2014-12-01T19:59:05"/>
    <x v="2535"/>
    <b v="0"/>
    <n v="78"/>
    <b v="1"/>
    <s v="music/classical music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d v="2013-07-30T02:32:46"/>
    <x v="253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d v="2011-08-01T15:34:15"/>
    <x v="2537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d v="2013-02-24T04:59:00"/>
    <x v="2538"/>
    <b v="0"/>
    <n v="185"/>
    <b v="1"/>
    <s v="music/classical music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d v="2015-02-02T21:39:12"/>
    <x v="2539"/>
    <b v="0"/>
    <n v="59"/>
    <b v="1"/>
    <s v="music/classical music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d v="2011-10-29T16:12:01"/>
    <x v="2540"/>
    <b v="0"/>
    <n v="27"/>
    <b v="1"/>
    <s v="music/classical music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d v="2013-09-26T10:46:58"/>
    <x v="2541"/>
    <b v="0"/>
    <n v="63"/>
    <b v="1"/>
    <s v="music/classical music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d v="2013-10-01T03:59:00"/>
    <x v="2542"/>
    <b v="0"/>
    <n v="13"/>
    <b v="1"/>
    <s v="music/classical music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d v="2011-01-02T03:00:00"/>
    <x v="2543"/>
    <b v="0"/>
    <n v="13"/>
    <b v="1"/>
    <s v="music/classical music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d v="2012-07-08T12:29:29"/>
    <x v="2544"/>
    <b v="0"/>
    <n v="57"/>
    <b v="1"/>
    <s v="music/classical music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d v="2015-02-27T00:30:00"/>
    <x v="2545"/>
    <b v="0"/>
    <n v="61"/>
    <b v="1"/>
    <s v="music/classical music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d v="2013-10-05T05:00:00"/>
    <x v="2546"/>
    <b v="0"/>
    <n v="65"/>
    <b v="1"/>
    <s v="music/classical music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d v="2012-04-04T17:33:23"/>
    <x v="2547"/>
    <b v="0"/>
    <n v="134"/>
    <b v="1"/>
    <s v="music/classical music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d v="2016-09-30T04:27:00"/>
    <x v="2548"/>
    <b v="0"/>
    <n v="37"/>
    <b v="1"/>
    <s v="music/classical music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d v="2013-05-31T17:00:00"/>
    <x v="2549"/>
    <b v="0"/>
    <n v="37"/>
    <b v="1"/>
    <s v="music/classical music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d v="2015-10-08T03:59:00"/>
    <x v="2550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d v="2012-03-21T20:48:00"/>
    <x v="2551"/>
    <b v="0"/>
    <n v="56"/>
    <b v="1"/>
    <s v="music/classical music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d v="2017-03-05T19:26:21"/>
    <x v="2552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d v="2012-09-21T04:46:47"/>
    <x v="2553"/>
    <b v="0"/>
    <n v="60"/>
    <b v="1"/>
    <s v="music/classical music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d v="2015-06-01T03:59:00"/>
    <x v="2554"/>
    <b v="0"/>
    <n v="67"/>
    <b v="1"/>
    <s v="music/classical music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d v="2012-05-28T15:43:13"/>
    <x v="2555"/>
    <b v="0"/>
    <n v="35"/>
    <b v="1"/>
    <s v="music/classical music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d v="2012-12-24T23:47:37"/>
    <x v="2556"/>
    <b v="0"/>
    <n v="34"/>
    <b v="1"/>
    <s v="music/classical music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d v="2014-05-15T17:53:06"/>
    <x v="2557"/>
    <b v="0"/>
    <n v="36"/>
    <b v="1"/>
    <s v="music/classical music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d v="2015-05-01T13:59:00"/>
    <x v="2558"/>
    <b v="0"/>
    <n v="18"/>
    <b v="1"/>
    <s v="music/classical music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d v="2011-11-15T19:37:00"/>
    <x v="2559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d v="2015-03-06T22:49:34"/>
    <x v="2560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d v="2015-10-13T12:41:29"/>
    <x v="2561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d v="2016-10-11T12:35:39"/>
    <x v="2562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d v="2015-07-30T03:20:51"/>
    <x v="2563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d v="2014-08-01T00:58:19"/>
    <x v="2564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d v="2016-05-09T20:50:00"/>
    <x v="2565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d v="2014-08-21T23:32:28"/>
    <x v="2566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d v="2015-04-23T21:05:38"/>
    <x v="2567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d v="2016-09-01T15:59:54"/>
    <x v="2568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d v="2015-09-17T02:31:52"/>
    <x v="2569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d v="2017-02-08T21:40:35"/>
    <x v="2570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d v="2016-05-19T08:12:01"/>
    <x v="257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d v="2015-04-13T02:51:57"/>
    <x v="2572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d v="2014-08-23T14:12:29"/>
    <x v="2573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d v="2016-05-18T19:49:05"/>
    <x v="2574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d v="2015-01-12T02:36:34"/>
    <x v="2575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d v="2015-04-10T23:14:07"/>
    <x v="2576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d v="2014-08-04T19:41:37"/>
    <x v="257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d v="2015-10-09T17:00:00"/>
    <x v="2578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d v="2014-09-15T19:55:03"/>
    <x v="2579"/>
    <b v="0"/>
    <n v="12"/>
    <b v="0"/>
    <s v="food/food trucks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d v="2015-05-16T03:00:00"/>
    <x v="2580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d v="2015-11-16T16:04:58"/>
    <x v="2581"/>
    <b v="0"/>
    <n v="11"/>
    <b v="0"/>
    <s v="food/food trucks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d v="2016-10-29T23:43:54"/>
    <x v="2582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d v="2015-03-16T17:28:00"/>
    <x v="2583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d v="2015-06-15T04:09:29"/>
    <x v="2584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d v="2014-07-05T23:07:12"/>
    <x v="2585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d v="2015-12-25T07:55:36"/>
    <x v="258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d v="2015-12-30T16:12:33"/>
    <x v="2587"/>
    <b v="0"/>
    <n v="6"/>
    <b v="0"/>
    <s v="food/food trucks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d v="2015-03-31T13:14:00"/>
    <x v="2588"/>
    <b v="0"/>
    <n v="8"/>
    <b v="0"/>
    <s v="food/food trucks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d v="2016-03-23T11:52:07"/>
    <x v="2589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d v="2016-01-26T14:08:17"/>
    <x v="2590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d v="2016-03-13T20:45:24"/>
    <x v="2591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d v="2014-10-05T19:13:41"/>
    <x v="2592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d v="2015-04-25T20:17:06"/>
    <x v="2593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d v="2014-08-07T23:13:48"/>
    <x v="2594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d v="2017-02-24T05:51:40"/>
    <x v="2595"/>
    <b v="0"/>
    <n v="19"/>
    <b v="0"/>
    <s v="food/food trucks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d v="2014-08-07T15:56:49"/>
    <x v="2596"/>
    <b v="0"/>
    <n v="27"/>
    <b v="0"/>
    <s v="food/food trucks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d v="2016-06-19T08:11:57"/>
    <x v="2597"/>
    <b v="0"/>
    <n v="7"/>
    <b v="0"/>
    <s v="food/food trucks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d v="2015-09-23T20:10:01"/>
    <x v="2598"/>
    <b v="0"/>
    <n v="14"/>
    <b v="0"/>
    <s v="food/food trucks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d v="2014-08-03T18:05:47"/>
    <x v="2599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d v="2016-03-25T20:36:40"/>
    <x v="2600"/>
    <b v="0"/>
    <n v="30"/>
    <b v="0"/>
    <s v="food/food trucks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d v="2012-09-13T03:59:00"/>
    <x v="2601"/>
    <b v="1"/>
    <n v="151"/>
    <b v="1"/>
    <s v="technology/space exploration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d v="2014-11-12T21:20:00"/>
    <x v="2602"/>
    <b v="1"/>
    <n v="489"/>
    <b v="1"/>
    <s v="technology/space exploration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d v="2016-06-17T12:59:50"/>
    <x v="2605"/>
    <b v="1"/>
    <n v="1762"/>
    <b v="1"/>
    <s v="technology/space exploration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d v="2014-04-29T17:06:22"/>
    <x v="2606"/>
    <b v="1"/>
    <n v="385"/>
    <b v="1"/>
    <s v="technology/space exploration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d v="2015-08-12T02:00:00"/>
    <x v="2607"/>
    <b v="1"/>
    <n v="398"/>
    <b v="1"/>
    <s v="technology/space exploration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d v="2017-03-15T00:00:00"/>
    <x v="2608"/>
    <b v="1"/>
    <n v="304"/>
    <b v="1"/>
    <s v="technology/space exploration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d v="2012-07-15T05:42:31"/>
    <x v="2609"/>
    <b v="1"/>
    <n v="676"/>
    <b v="1"/>
    <s v="technology/space exploration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d v="2016-08-22T06:59:00"/>
    <x v="2610"/>
    <b v="1"/>
    <n v="577"/>
    <b v="1"/>
    <s v="technology/space exploration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d v="2017-01-02T22:59:00"/>
    <x v="2611"/>
    <b v="1"/>
    <n v="3663"/>
    <b v="1"/>
    <s v="technology/space exploration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d v="2015-01-09T03:26:10"/>
    <x v="2612"/>
    <b v="1"/>
    <n v="294"/>
    <b v="1"/>
    <s v="technology/space exploration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d v="2012-09-21T19:38:14"/>
    <x v="2613"/>
    <b v="1"/>
    <n v="28"/>
    <b v="1"/>
    <s v="technology/space exploration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d v="2014-04-30T05:00:00"/>
    <x v="2614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d v="2016-04-30T12:00:00"/>
    <x v="2615"/>
    <b v="0"/>
    <n v="72"/>
    <b v="1"/>
    <s v="technology/space exploration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d v="2015-08-25T23:52:09"/>
    <x v="2616"/>
    <b v="1"/>
    <n v="238"/>
    <b v="1"/>
    <s v="technology/space exploration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d v="2014-10-20T20:59:11"/>
    <x v="2617"/>
    <b v="1"/>
    <n v="159"/>
    <b v="1"/>
    <s v="technology/space exploration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d v="2015-12-01T20:01:01"/>
    <x v="2618"/>
    <b v="1"/>
    <n v="77"/>
    <b v="1"/>
    <s v="technology/space exploration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d v="2015-10-11T01:00:00"/>
    <x v="2620"/>
    <b v="1"/>
    <n v="1251"/>
    <b v="1"/>
    <s v="technology/space exploration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d v="2015-05-21T17:56:28"/>
    <x v="2621"/>
    <b v="1"/>
    <n v="465"/>
    <b v="1"/>
    <s v="technology/space exploration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d v="2016-12-30T17:50:16"/>
    <x v="2622"/>
    <b v="0"/>
    <n v="74"/>
    <b v="1"/>
    <s v="technology/space exploration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d v="2012-09-13T10:07:02"/>
    <x v="2624"/>
    <b v="0"/>
    <n v="3468"/>
    <b v="1"/>
    <s v="technology/space exploration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d v="2016-11-09T20:26:48"/>
    <x v="2625"/>
    <b v="0"/>
    <n v="52"/>
    <b v="1"/>
    <s v="technology/space exploration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d v="2015-06-03T15:04:29"/>
    <x v="2626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d v="2015-11-26T20:54:21"/>
    <x v="2627"/>
    <b v="0"/>
    <n v="45"/>
    <b v="1"/>
    <s v="technology/space exploration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d v="2014-11-30T23:11:07"/>
    <x v="2628"/>
    <b v="0"/>
    <n v="21"/>
    <b v="1"/>
    <s v="technology/space exploration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d v="2015-05-14T12:55:22"/>
    <x v="2629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d v="2016-06-30T10:00:00"/>
    <x v="2630"/>
    <b v="0"/>
    <n v="81"/>
    <b v="1"/>
    <s v="technology/space exploration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d v="2015-08-30T04:03:47"/>
    <x v="2631"/>
    <b v="0"/>
    <n v="286"/>
    <b v="1"/>
    <s v="technology/space exploration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d v="2016-05-29T01:28:59"/>
    <x v="2632"/>
    <b v="0"/>
    <n v="42"/>
    <b v="1"/>
    <s v="technology/space exploration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d v="2014-02-27T23:00:00"/>
    <x v="2633"/>
    <b v="0"/>
    <n v="199"/>
    <b v="1"/>
    <s v="technology/space exploration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d v="2016-09-29T15:45:21"/>
    <x v="2634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d v="2015-03-09T21:49:21"/>
    <x v="2635"/>
    <b v="0"/>
    <n v="84"/>
    <b v="1"/>
    <s v="technology/space exploration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d v="2016-10-16T01:00:00"/>
    <x v="2636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d v="2016-10-12T13:11:15"/>
    <x v="2637"/>
    <b v="0"/>
    <n v="26"/>
    <b v="1"/>
    <s v="technology/space exploration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d v="2015-01-15T21:54:55"/>
    <x v="2638"/>
    <b v="0"/>
    <n v="14"/>
    <b v="1"/>
    <s v="technology/space exploration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d v="2015-06-08T03:51:14"/>
    <x v="2640"/>
    <b v="0"/>
    <n v="69"/>
    <b v="1"/>
    <s v="technology/space exploration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d v="2014-09-15T20:09:00"/>
    <x v="2641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d v="2016-07-15T06:57:00"/>
    <x v="2642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d v="2016-12-21T07:59:00"/>
    <x v="2643"/>
    <b v="1"/>
    <n v="1501"/>
    <b v="0"/>
    <s v="technology/space exploration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d v="2014-11-08T21:13:23"/>
    <x v="2645"/>
    <b v="1"/>
    <n v="23"/>
    <b v="0"/>
    <s v="technology/space exploration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d v="2015-09-09T07:31:09"/>
    <x v="2646"/>
    <b v="1"/>
    <n v="535"/>
    <b v="0"/>
    <s v="technology/space exploration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d v="2015-08-14T06:16:59"/>
    <x v="2647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d v="2016-02-01T23:55:41"/>
    <x v="2649"/>
    <b v="0"/>
    <n v="3"/>
    <b v="0"/>
    <s v="technology/space exploration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d v="2015-12-17T19:20:09"/>
    <x v="2651"/>
    <b v="0"/>
    <n v="17"/>
    <b v="0"/>
    <s v="technology/space exploration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d v="2014-12-10T03:48:45"/>
    <x v="2652"/>
    <b v="0"/>
    <n v="11"/>
    <b v="0"/>
    <s v="technology/space exploration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d v="2014-06-13T04:00:00"/>
    <x v="2653"/>
    <b v="0"/>
    <n v="70"/>
    <b v="0"/>
    <s v="technology/space exploration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d v="2015-04-21T13:25:26"/>
    <x v="2654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d v="2016-02-09T20:00:00"/>
    <x v="2655"/>
    <b v="0"/>
    <n v="43"/>
    <b v="0"/>
    <s v="technology/space exploration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d v="2017-03-12T19:00:00"/>
    <x v="2656"/>
    <b v="0"/>
    <n v="152"/>
    <b v="0"/>
    <s v="technology/space exploration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d v="2016-08-03T01:30:00"/>
    <x v="2657"/>
    <b v="0"/>
    <n v="59"/>
    <b v="0"/>
    <s v="technology/space exploration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d v="2016-07-30T21:13:14"/>
    <x v="2658"/>
    <b v="0"/>
    <n v="4"/>
    <b v="0"/>
    <s v="technology/space exploration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d v="2015-11-24T18:06:58"/>
    <x v="2660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d v="2013-10-25T23:00:10"/>
    <x v="2661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d v="2015-08-21T17:55:13"/>
    <x v="2662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d v="2015-09-04T15:00:00"/>
    <x v="2663"/>
    <b v="0"/>
    <n v="56"/>
    <b v="1"/>
    <s v="technology/makerspaces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d v="2015-12-09T06:59:00"/>
    <x v="2664"/>
    <b v="0"/>
    <n v="104"/>
    <b v="1"/>
    <s v="technology/makerspaces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d v="2015-05-04T21:29:34"/>
    <x v="2665"/>
    <b v="0"/>
    <n v="46"/>
    <b v="1"/>
    <s v="technology/makerspaces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d v="2015-09-25T21:00:00"/>
    <x v="2666"/>
    <b v="0"/>
    <n v="206"/>
    <b v="1"/>
    <s v="technology/makerspaces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d v="2016-02-10T22:13:36"/>
    <x v="2667"/>
    <b v="0"/>
    <n v="18"/>
    <b v="1"/>
    <s v="technology/makerspaces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d v="2015-11-09T14:32:00"/>
    <x v="2668"/>
    <b v="0"/>
    <n v="28"/>
    <b v="1"/>
    <s v="technology/makerspaces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d v="2016-01-10T00:51:36"/>
    <x v="2669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d v="2014-07-29T00:29:40"/>
    <x v="2670"/>
    <b v="1"/>
    <n v="60"/>
    <b v="0"/>
    <s v="technology/makerspaces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d v="2014-12-19T19:38:00"/>
    <x v="2671"/>
    <b v="1"/>
    <n v="84"/>
    <b v="0"/>
    <s v="technology/makerspaces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d v="2015-12-28T06:00:00"/>
    <x v="2672"/>
    <b v="1"/>
    <n v="47"/>
    <b v="0"/>
    <s v="technology/makerspaces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d v="2014-10-29T22:45:00"/>
    <x v="2673"/>
    <b v="1"/>
    <n v="66"/>
    <b v="0"/>
    <s v="technology/makerspaces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d v="2016-07-05T04:59:00"/>
    <x v="2674"/>
    <b v="1"/>
    <n v="171"/>
    <b v="0"/>
    <s v="technology/makerspaces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d v="2014-11-10T21:34:49"/>
    <x v="2675"/>
    <b v="1"/>
    <n v="29"/>
    <b v="0"/>
    <s v="technology/makerspaces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d v="2016-05-22T14:59:34"/>
    <x v="2676"/>
    <b v="0"/>
    <n v="9"/>
    <b v="0"/>
    <s v="technology/makerspaces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d v="2014-07-03T00:42:23"/>
    <x v="2677"/>
    <b v="0"/>
    <n v="27"/>
    <b v="0"/>
    <s v="technology/makerspaces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d v="2015-09-24T19:09:25"/>
    <x v="2678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d v="2015-02-28T00:01:34"/>
    <x v="2679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d v="2016-04-06T04:04:51"/>
    <x v="2680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d v="2014-07-10T21:29:10"/>
    <x v="2681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d v="2014-11-22T05:59:00"/>
    <x v="2682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d v="2015-03-01T18:07:20"/>
    <x v="2683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d v="2014-08-09T21:57:05"/>
    <x v="2684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d v="2015-04-27T15:42:10"/>
    <x v="2685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d v="2014-09-30T23:23:43"/>
    <x v="2686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d v="2015-06-29T15:21:58"/>
    <x v="2687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d v="2015-02-24T03:00:00"/>
    <x v="2688"/>
    <b v="0"/>
    <n v="14"/>
    <b v="0"/>
    <s v="food/food trucks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d v="2016-07-30T23:04:50"/>
    <x v="2689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d v="2015-06-03T02:31:16"/>
    <x v="2690"/>
    <b v="0"/>
    <n v="118"/>
    <b v="0"/>
    <s v="food/food trucks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d v="2015-05-10T17:22:37"/>
    <x v="2691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d v="2015-03-25T07:01:00"/>
    <x v="2692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d v="2014-08-13T03:19:26"/>
    <x v="2693"/>
    <b v="0"/>
    <n v="3"/>
    <b v="0"/>
    <s v="food/food trucks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d v="2014-09-26T03:22:19"/>
    <x v="2694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d v="2015-04-14T03:21:58"/>
    <x v="2695"/>
    <b v="0"/>
    <n v="3"/>
    <b v="0"/>
    <s v="food/food trucks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d v="2014-12-25T20:16:00"/>
    <x v="2696"/>
    <b v="0"/>
    <n v="38"/>
    <b v="0"/>
    <s v="food/food trucks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d v="2015-08-02T22:00:00"/>
    <x v="2697"/>
    <b v="0"/>
    <n v="52"/>
    <b v="0"/>
    <s v="food/food trucks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d v="2014-06-27T21:33:28"/>
    <x v="2698"/>
    <b v="0"/>
    <n v="2"/>
    <b v="0"/>
    <s v="food/food trucks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d v="2014-08-08T21:31:03"/>
    <x v="2699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d v="2014-09-18T20:59:32"/>
    <x v="2700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d v="2017-04-07T17:35:34"/>
    <x v="2701"/>
    <b v="0"/>
    <n v="46"/>
    <b v="0"/>
    <s v="theater/spaces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d v="2017-04-05T18:14:37"/>
    <x v="2702"/>
    <b v="1"/>
    <n v="26"/>
    <b v="0"/>
    <s v="theater/spaces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d v="2017-03-22T15:33:50"/>
    <x v="2703"/>
    <b v="0"/>
    <n v="45"/>
    <b v="0"/>
    <s v="theater/spaces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d v="2017-04-05T19:41:54"/>
    <x v="2704"/>
    <b v="0"/>
    <n v="7"/>
    <b v="0"/>
    <s v="theater/spaces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d v="2017-03-24T20:59:18"/>
    <x v="2705"/>
    <b v="0"/>
    <n v="8"/>
    <b v="0"/>
    <s v="theater/spaces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d v="2014-10-16T06:59:00"/>
    <x v="2706"/>
    <b v="1"/>
    <n v="263"/>
    <b v="1"/>
    <s v="theater/spaces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d v="2013-05-27T06:59:00"/>
    <x v="2707"/>
    <b v="1"/>
    <n v="394"/>
    <b v="1"/>
    <s v="theater/spaces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d v="2016-07-21T16:45:26"/>
    <x v="2708"/>
    <b v="1"/>
    <n v="1049"/>
    <b v="1"/>
    <s v="theater/spaces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d v="2016-10-04T03:59:00"/>
    <x v="2709"/>
    <b v="1"/>
    <n v="308"/>
    <b v="1"/>
    <s v="theater/spaces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d v="2014-08-09T02:00:00"/>
    <x v="2710"/>
    <b v="1"/>
    <n v="1088"/>
    <b v="1"/>
    <s v="theater/spaces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d v="2014-06-20T22:01:00"/>
    <x v="2711"/>
    <b v="1"/>
    <n v="73"/>
    <b v="1"/>
    <s v="theater/spaces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d v="2013-07-13T18:00:00"/>
    <x v="2712"/>
    <b v="1"/>
    <n v="143"/>
    <b v="1"/>
    <s v="theater/spaces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d v="2015-12-24T15:41:24"/>
    <x v="2713"/>
    <b v="1"/>
    <n v="1420"/>
    <b v="1"/>
    <s v="theater/spaces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d v="2016-10-14T23:00:00"/>
    <x v="2714"/>
    <b v="1"/>
    <n v="305"/>
    <b v="1"/>
    <s v="theater/spaces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d v="2016-02-21T09:33:48"/>
    <x v="2715"/>
    <b v="1"/>
    <n v="551"/>
    <b v="1"/>
    <s v="theater/spaces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d v="2015-10-08T07:59:53"/>
    <x v="2716"/>
    <b v="1"/>
    <n v="187"/>
    <b v="1"/>
    <s v="theater/spaces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d v="2014-12-06T22:57:29"/>
    <x v="2717"/>
    <b v="1"/>
    <n v="325"/>
    <b v="1"/>
    <s v="theater/spaces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d v="2016-05-03T23:00:00"/>
    <x v="2718"/>
    <b v="1"/>
    <n v="148"/>
    <b v="1"/>
    <s v="theater/spaces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d v="2016-04-17T23:44:54"/>
    <x v="2719"/>
    <b v="0"/>
    <n v="69"/>
    <b v="1"/>
    <s v="theater/spaces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d v="2016-11-11T12:10:53"/>
    <x v="2720"/>
    <b v="0"/>
    <n v="173"/>
    <b v="1"/>
    <s v="theater/spaces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d v="2013-09-06T19:00:00"/>
    <x v="2721"/>
    <b v="0"/>
    <n v="269"/>
    <b v="1"/>
    <s v="technology/hardware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d v="2017-01-29T20:34:13"/>
    <x v="2722"/>
    <b v="0"/>
    <n v="185"/>
    <b v="1"/>
    <s v="technology/hardware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d v="2014-12-31T21:08:08"/>
    <x v="2723"/>
    <b v="0"/>
    <n v="176"/>
    <b v="1"/>
    <s v="technology/hardware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d v="2015-08-15T07:50:59"/>
    <x v="2724"/>
    <b v="0"/>
    <n v="1019"/>
    <b v="1"/>
    <s v="technology/hardware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d v="2017-03-01T17:52:15"/>
    <x v="2725"/>
    <b v="0"/>
    <n v="113"/>
    <b v="1"/>
    <s v="technology/hardware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d v="2016-04-22T13:55:11"/>
    <x v="2726"/>
    <b v="0"/>
    <n v="404"/>
    <b v="1"/>
    <s v="technology/hardware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d v="2015-08-07T16:14:23"/>
    <x v="2727"/>
    <b v="0"/>
    <n v="707"/>
    <b v="1"/>
    <s v="technology/hardware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d v="2015-12-30T14:23:54"/>
    <x v="2728"/>
    <b v="0"/>
    <n v="392"/>
    <b v="1"/>
    <s v="technology/hardware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d v="2015-05-01T05:46:37"/>
    <x v="2729"/>
    <b v="0"/>
    <n v="23"/>
    <b v="1"/>
    <s v="technology/hardware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d v="2013-04-22T12:59:35"/>
    <x v="2730"/>
    <b v="0"/>
    <n v="682"/>
    <b v="1"/>
    <s v="technology/hardware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d v="2014-10-18T04:00:00"/>
    <x v="2731"/>
    <b v="0"/>
    <n v="37"/>
    <b v="1"/>
    <s v="technology/hardware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d v="2013-05-28T00:00:00"/>
    <x v="2732"/>
    <b v="0"/>
    <n v="146"/>
    <b v="1"/>
    <s v="technology/hardware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d v="2015-04-10T05:32:54"/>
    <x v="2733"/>
    <b v="0"/>
    <n v="119"/>
    <b v="1"/>
    <s v="technology/hardware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d v="2016-10-13T21:59:00"/>
    <x v="2734"/>
    <b v="0"/>
    <n v="163"/>
    <b v="1"/>
    <s v="technology/hardware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d v="2013-03-13T20:00:00"/>
    <x v="2735"/>
    <b v="0"/>
    <n v="339"/>
    <b v="1"/>
    <s v="technology/hardware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d v="2014-04-23T15:59:33"/>
    <x v="2736"/>
    <b v="0"/>
    <n v="58"/>
    <b v="1"/>
    <s v="technology/hardware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d v="2014-01-15T19:00:00"/>
    <x v="2737"/>
    <b v="0"/>
    <n v="456"/>
    <b v="1"/>
    <s v="technology/hardware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d v="2016-11-06T03:26:44"/>
    <x v="2738"/>
    <b v="0"/>
    <n v="15"/>
    <b v="1"/>
    <s v="technology/hardware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d v="2014-05-05T21:18:37"/>
    <x v="2739"/>
    <b v="0"/>
    <n v="191"/>
    <b v="1"/>
    <s v="technology/hardware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d v="2015-03-11T23:45:52"/>
    <x v="2740"/>
    <b v="0"/>
    <n v="17"/>
    <b v="1"/>
    <s v="technology/hardware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d v="2014-10-20T02:07:00"/>
    <x v="2741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d v="2012-05-15T17:16:27"/>
    <x v="2742"/>
    <b v="0"/>
    <n v="18"/>
    <b v="0"/>
    <s v="publishing/children's books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d v="2016-10-19T07:53:27"/>
    <x v="2743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d v="2014-08-29T18:45:11"/>
    <x v="2746"/>
    <b v="0"/>
    <n v="19"/>
    <b v="0"/>
    <s v="publishing/children's books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d v="2012-06-16T03:10:00"/>
    <x v="274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d v="2016-09-02T17:03:22"/>
    <x v="2748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d v="2015-04-04T18:10:37"/>
    <x v="2749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d v="2012-06-30T20:00:00"/>
    <x v="2750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d v="2014-06-17T21:17:22"/>
    <x v="2751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d v="2011-12-18T18:21:44"/>
    <x v="2752"/>
    <b v="0"/>
    <n v="14"/>
    <b v="0"/>
    <s v="publishing/children's books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d v="2012-08-26T21:37:03"/>
    <x v="275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d v="2014-09-11T15:15:51"/>
    <x v="2754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d v="2014-01-11T21:36:41"/>
    <x v="2756"/>
    <b v="0"/>
    <n v="33"/>
    <b v="0"/>
    <s v="publishing/children's books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d v="2016-08-06T15:45:32"/>
    <x v="2757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d v="2016-10-10T10:36:23"/>
    <x v="2758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d v="2016-07-16T08:47:46"/>
    <x v="2759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d v="2013-06-20T11:04:18"/>
    <x v="2760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d v="2013-01-03T01:31:33"/>
    <x v="2761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d v="2012-03-18T23:53:15"/>
    <x v="2762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d v="2013-05-24T13:54:44"/>
    <x v="2763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d v="2012-05-30T19:00:00"/>
    <x v="2764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d v="2012-10-28T13:53:48"/>
    <x v="2765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d v="2011-08-11T16:01:58"/>
    <x v="2766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d v="2015-08-16T23:00:50"/>
    <x v="2767"/>
    <b v="0"/>
    <n v="3"/>
    <b v="0"/>
    <s v="publishing/children's books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d v="2012-03-29T13:45:23"/>
    <x v="2768"/>
    <b v="0"/>
    <n v="34"/>
    <b v="0"/>
    <s v="publishing/children's books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d v="2014-06-05T19:49:50"/>
    <x v="2769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d v="2014-03-18T15:55:30"/>
    <x v="2770"/>
    <b v="0"/>
    <n v="33"/>
    <b v="0"/>
    <s v="publishing/children's books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d v="2013-02-01T17:00:00"/>
    <x v="2771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d v="2013-10-05T20:51:34"/>
    <x v="2772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d v="2016-04-24T20:45:21"/>
    <x v="2773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d v="2013-03-08T03:02:08"/>
    <x v="2774"/>
    <b v="0"/>
    <n v="13"/>
    <b v="0"/>
    <s v="publishing/children's books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d v="2011-12-16T00:19:14"/>
    <x v="2775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d v="2015-06-12T07:07:56"/>
    <x v="2776"/>
    <b v="0"/>
    <n v="36"/>
    <b v="0"/>
    <s v="publishing/children's books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d v="2015-07-17T16:03:24"/>
    <x v="2777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d v="2014-08-25T23:28:26"/>
    <x v="2778"/>
    <b v="0"/>
    <n v="15"/>
    <b v="0"/>
    <s v="publishing/children's books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d v="2015-11-22T15:03:41"/>
    <x v="2779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d v="2017-03-10T10:44:48"/>
    <x v="2780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d v="2015-02-12T07:00:00"/>
    <x v="2781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d v="2015-02-17T04:59:00"/>
    <x v="2782"/>
    <b v="0"/>
    <n v="18"/>
    <b v="1"/>
    <s v="theater/plays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d v="2015-04-23T12:50:46"/>
    <x v="2783"/>
    <b v="0"/>
    <n v="61"/>
    <b v="1"/>
    <s v="theater/plays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d v="2014-10-29T18:54:03"/>
    <x v="2784"/>
    <b v="0"/>
    <n v="108"/>
    <b v="1"/>
    <s v="theater/plays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d v="2016-08-05T21:00:00"/>
    <x v="2785"/>
    <b v="0"/>
    <n v="142"/>
    <b v="1"/>
    <s v="theater/plays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d v="2014-07-09T13:39:40"/>
    <x v="2786"/>
    <b v="0"/>
    <n v="74"/>
    <b v="1"/>
    <s v="theater/plays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d v="2014-07-18T04:45:52"/>
    <x v="2787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d v="2016-07-29T16:50:43"/>
    <x v="2788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d v="2015-03-12T04:00:00"/>
    <x v="2789"/>
    <b v="0"/>
    <n v="24"/>
    <b v="1"/>
    <s v="theater/plays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d v="2015-02-11T22:31:43"/>
    <x v="2790"/>
    <b v="0"/>
    <n v="66"/>
    <b v="1"/>
    <s v="theater/plays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d v="2016-09-09T04:00:00"/>
    <x v="2791"/>
    <b v="0"/>
    <n v="28"/>
    <b v="1"/>
    <s v="theater/plays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d v="2015-08-12T05:32:39"/>
    <x v="2792"/>
    <b v="0"/>
    <n v="24"/>
    <b v="1"/>
    <s v="theater/plays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d v="2015-07-21T10:03:25"/>
    <x v="2793"/>
    <b v="0"/>
    <n v="73"/>
    <b v="1"/>
    <s v="theater/plays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d v="2016-03-03T19:00:00"/>
    <x v="2794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d v="2014-06-06T23:00:00"/>
    <x v="2795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d v="2014-07-05T12:40:28"/>
    <x v="2796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d v="2014-07-08T22:34:00"/>
    <x v="2797"/>
    <b v="0"/>
    <n v="94"/>
    <b v="1"/>
    <s v="theater/plays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d v="2015-07-31T16:00:00"/>
    <x v="2798"/>
    <b v="0"/>
    <n v="139"/>
    <b v="1"/>
    <s v="theater/plays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d v="2016-06-17T16:00:00"/>
    <x v="2799"/>
    <b v="0"/>
    <n v="130"/>
    <b v="1"/>
    <s v="theater/plays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d v="2015-01-04T13:16:06"/>
    <x v="2800"/>
    <b v="0"/>
    <n v="31"/>
    <b v="1"/>
    <s v="theater/plays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d v="2014-10-10T11:00:00"/>
    <x v="2801"/>
    <b v="0"/>
    <n v="13"/>
    <b v="1"/>
    <s v="theater/plays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d v="2015-08-06T15:31:47"/>
    <x v="2802"/>
    <b v="0"/>
    <n v="90"/>
    <b v="1"/>
    <s v="theater/plays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d v="2015-07-16T00:00:00"/>
    <x v="2803"/>
    <b v="0"/>
    <n v="141"/>
    <b v="1"/>
    <s v="theater/plays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d v="2014-09-29T10:53:10"/>
    <x v="2804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d v="2015-08-22T12:07:53"/>
    <x v="2805"/>
    <b v="0"/>
    <n v="18"/>
    <b v="1"/>
    <s v="theater/plays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d v="2015-08-05T11:00:00"/>
    <x v="2806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d v="2015-06-29T20:57:18"/>
    <x v="2807"/>
    <b v="0"/>
    <n v="93"/>
    <b v="1"/>
    <s v="theater/plays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d v="2015-08-22T20:18:55"/>
    <x v="2808"/>
    <b v="0"/>
    <n v="69"/>
    <b v="1"/>
    <s v="theater/plays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d v="2016-03-30T14:39:00"/>
    <x v="2809"/>
    <b v="0"/>
    <n v="21"/>
    <b v="1"/>
    <s v="theater/plays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d v="2014-06-01T03:59:00"/>
    <x v="2810"/>
    <b v="0"/>
    <n v="57"/>
    <b v="1"/>
    <s v="theater/plays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d v="2015-02-23T11:55:03"/>
    <x v="2811"/>
    <b v="0"/>
    <n v="108"/>
    <b v="1"/>
    <s v="theater/plays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d v="2015-04-06T04:00:00"/>
    <x v="2812"/>
    <b v="0"/>
    <n v="83"/>
    <b v="1"/>
    <s v="theater/plays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d v="2016-12-14T17:49:21"/>
    <x v="2813"/>
    <b v="0"/>
    <n v="96"/>
    <b v="1"/>
    <s v="theater/plays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d v="2015-05-09T09:35:15"/>
    <x v="2814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d v="2016-08-07T18:38:29"/>
    <x v="2815"/>
    <b v="0"/>
    <n v="14"/>
    <b v="1"/>
    <s v="theater/plays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d v="2015-08-02T16:00:00"/>
    <x v="2816"/>
    <b v="0"/>
    <n v="169"/>
    <b v="1"/>
    <s v="theater/plays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d v="2015-02-28T15:14:22"/>
    <x v="2817"/>
    <b v="0"/>
    <n v="33"/>
    <b v="1"/>
    <s v="theater/plays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d v="2015-09-23T14:21:26"/>
    <x v="2818"/>
    <b v="0"/>
    <n v="102"/>
    <b v="1"/>
    <s v="theater/plays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d v="2015-06-14T12:36:49"/>
    <x v="2819"/>
    <b v="0"/>
    <n v="104"/>
    <b v="1"/>
    <s v="theater/plays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d v="2016-02-26T00:00:00"/>
    <x v="2820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d v="2014-09-23T22:08:55"/>
    <x v="2821"/>
    <b v="0"/>
    <n v="35"/>
    <b v="1"/>
    <s v="theater/plays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d v="2015-03-27T15:24:52"/>
    <x v="2822"/>
    <b v="0"/>
    <n v="94"/>
    <b v="1"/>
    <s v="theater/plays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d v="2015-03-31T22:59:00"/>
    <x v="2823"/>
    <b v="0"/>
    <n v="14"/>
    <b v="1"/>
    <s v="theater/plays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d v="2015-06-13T01:43:00"/>
    <x v="2824"/>
    <b v="0"/>
    <n v="15"/>
    <b v="1"/>
    <s v="theater/plays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d v="2015-12-04T19:01:26"/>
    <x v="2825"/>
    <b v="0"/>
    <n v="51"/>
    <b v="1"/>
    <s v="theater/plays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d v="2015-07-10T07:00:00"/>
    <x v="2826"/>
    <b v="0"/>
    <n v="19"/>
    <b v="1"/>
    <s v="theater/plays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d v="2016-06-03T16:30:00"/>
    <x v="2827"/>
    <b v="0"/>
    <n v="23"/>
    <b v="1"/>
    <s v="theater/plays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d v="2015-10-02T23:00:00"/>
    <x v="2828"/>
    <b v="0"/>
    <n v="97"/>
    <b v="1"/>
    <s v="theater/plays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d v="2016-06-02T10:25:18"/>
    <x v="2829"/>
    <b v="0"/>
    <n v="76"/>
    <b v="1"/>
    <s v="theater/plays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d v="2014-05-12T03:59:00"/>
    <x v="2830"/>
    <b v="0"/>
    <n v="11"/>
    <b v="1"/>
    <s v="theater/plays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d v="2015-07-16T19:47:50"/>
    <x v="2831"/>
    <b v="0"/>
    <n v="52"/>
    <b v="1"/>
    <s v="theater/plays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d v="2014-11-23T22:00:00"/>
    <x v="2832"/>
    <b v="0"/>
    <n v="95"/>
    <b v="1"/>
    <s v="theater/plays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d v="2015-10-11T02:00:00"/>
    <x v="2833"/>
    <b v="0"/>
    <n v="35"/>
    <b v="1"/>
    <s v="theater/plays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d v="2015-01-30T23:02:10"/>
    <x v="2834"/>
    <b v="0"/>
    <n v="21"/>
    <b v="1"/>
    <s v="theater/plays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d v="2015-12-05T00:00:00"/>
    <x v="2835"/>
    <b v="0"/>
    <n v="93"/>
    <b v="1"/>
    <s v="theater/plays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d v="2017-02-18T04:59:00"/>
    <x v="2836"/>
    <b v="0"/>
    <n v="11"/>
    <b v="1"/>
    <s v="theater/plays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d v="2015-12-09T22:48:04"/>
    <x v="2837"/>
    <b v="0"/>
    <n v="21"/>
    <b v="1"/>
    <s v="theater/plays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d v="2014-08-13T22:00:00"/>
    <x v="2838"/>
    <b v="0"/>
    <n v="54"/>
    <b v="1"/>
    <s v="theater/plays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d v="2014-08-25T04:59:00"/>
    <x v="2839"/>
    <b v="0"/>
    <n v="31"/>
    <b v="1"/>
    <s v="theater/plays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d v="2015-03-18T17:00:00"/>
    <x v="2840"/>
    <b v="0"/>
    <n v="132"/>
    <b v="1"/>
    <s v="theater/plays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d v="2015-12-13T18:44:57"/>
    <x v="2841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d v="2014-06-21T11:00:00"/>
    <x v="2842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d v="2016-06-13T04:00:00"/>
    <x v="2843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d v="2017-01-04T13:06:20"/>
    <x v="2844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d v="2015-06-08T00:23:53"/>
    <x v="2845"/>
    <b v="0"/>
    <n v="39"/>
    <b v="0"/>
    <s v="theater/plays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d v="2015-05-29T16:36:34"/>
    <x v="2846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d v="2016-05-23T19:21:05"/>
    <x v="2847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d v="2015-05-29T15:34:19"/>
    <x v="2848"/>
    <b v="0"/>
    <n v="3"/>
    <b v="0"/>
    <s v="theater/plays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d v="2016-04-23T10:16:40"/>
    <x v="2849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d v="2014-09-06T00:10:11"/>
    <x v="2850"/>
    <b v="0"/>
    <n v="13"/>
    <b v="0"/>
    <s v="theater/plays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d v="2016-01-29T23:17:00"/>
    <x v="2851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d v="2014-06-21T01:05:03"/>
    <x v="2852"/>
    <b v="0"/>
    <n v="6"/>
    <b v="0"/>
    <s v="theater/plays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d v="2014-09-14T04:34:57"/>
    <x v="2853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d v="2015-05-07T17:11:59"/>
    <x v="2854"/>
    <b v="0"/>
    <n v="14"/>
    <b v="0"/>
    <s v="theater/plays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d v="2016-01-29T23:34:00"/>
    <x v="2855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d v="2015-08-08T21:34:00"/>
    <x v="2856"/>
    <b v="0"/>
    <n v="6"/>
    <b v="0"/>
    <s v="theater/plays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d v="2017-02-20T18:00:00"/>
    <x v="2857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d v="2014-12-05T11:28:00"/>
    <x v="2858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d v="2015-10-16T08:41:44"/>
    <x v="2859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d v="2016-06-19T19:12:56"/>
    <x v="2860"/>
    <b v="0"/>
    <n v="9"/>
    <b v="0"/>
    <s v="theater/plays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d v="2015-09-24T14:10:48"/>
    <x v="2861"/>
    <b v="0"/>
    <n v="3"/>
    <b v="0"/>
    <s v="theater/plays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d v="2014-06-24T18:57:09"/>
    <x v="2862"/>
    <b v="0"/>
    <n v="3"/>
    <b v="0"/>
    <s v="theater/plays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d v="2014-09-09T16:12:03"/>
    <x v="286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d v="2015-07-17T13:18:00"/>
    <x v="2864"/>
    <b v="0"/>
    <n v="3"/>
    <b v="0"/>
    <s v="theater/plays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d v="2015-01-06T02:44:19"/>
    <x v="2865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d v="2016-10-14T22:00:00"/>
    <x v="2866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d v="2016-07-04T04:00:00"/>
    <x v="2867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d v="2016-10-05T19:50:54"/>
    <x v="2868"/>
    <b v="0"/>
    <n v="60"/>
    <b v="0"/>
    <s v="theater/plays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d v="2016-07-19T14:14:41"/>
    <x v="2869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d v="2014-05-17T04:32:45"/>
    <x v="2870"/>
    <b v="0"/>
    <n v="9"/>
    <b v="0"/>
    <s v="theater/plays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d v="2014-12-21T17:43:33"/>
    <x v="2871"/>
    <b v="0"/>
    <n v="13"/>
    <b v="0"/>
    <s v="theater/plays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d v="2015-06-20T02:47:18"/>
    <x v="2872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d v="2015-01-28T19:37:11"/>
    <x v="2873"/>
    <b v="0"/>
    <n v="8"/>
    <b v="0"/>
    <s v="theater/plays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d v="2017-01-17T20:16:26"/>
    <x v="2874"/>
    <b v="0"/>
    <n v="3"/>
    <b v="0"/>
    <s v="theater/plays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d v="2016-05-05T03:04:53"/>
    <x v="2875"/>
    <b v="0"/>
    <n v="3"/>
    <b v="0"/>
    <s v="theater/plays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d v="2015-07-16T17:51:19"/>
    <x v="2876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d v="2016-11-30T17:00:00"/>
    <x v="2877"/>
    <b v="0"/>
    <n v="6"/>
    <b v="0"/>
    <s v="theater/plays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d v="2015-07-03T14:46:35"/>
    <x v="2878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d v="2016-01-20T17:24:21"/>
    <x v="2879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d v="2015-08-20T17:05:00"/>
    <x v="2880"/>
    <b v="0"/>
    <n v="29"/>
    <b v="0"/>
    <s v="theater/plays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d v="2014-12-03T15:20:36"/>
    <x v="2881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d v="2016-05-01T14:18:38"/>
    <x v="2882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d v="2016-02-06T04:59:00"/>
    <x v="2883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d v="2014-12-05T17:27:15"/>
    <x v="2884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d v="2015-03-14T00:50:01"/>
    <x v="2885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d v="2015-09-19T03:59:00"/>
    <x v="2886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d v="2015-01-11T10:15:24"/>
    <x v="2887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d v="2014-10-18T04:59:00"/>
    <x v="2888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d v="2014-08-29T20:43:05"/>
    <x v="2889"/>
    <b v="0"/>
    <n v="14"/>
    <b v="0"/>
    <s v="theater/plays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d v="2014-08-09T03:00:00"/>
    <x v="2890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d v="2016-04-15T20:12:08"/>
    <x v="2891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d v="2014-08-25T21:00:00"/>
    <x v="2892"/>
    <b v="0"/>
    <n v="17"/>
    <b v="0"/>
    <s v="theater/plays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d v="2015-01-09T02:00:00"/>
    <x v="2893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d v="2015-04-03T22:40:15"/>
    <x v="2894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d v="2014-06-22T21:00:00"/>
    <x v="2895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d v="2016-12-12T06:00:00"/>
    <x v="2896"/>
    <b v="0"/>
    <n v="12"/>
    <b v="0"/>
    <s v="theater/plays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d v="2015-10-11T15:29:05"/>
    <x v="2897"/>
    <b v="0"/>
    <n v="3"/>
    <b v="0"/>
    <s v="theater/plays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d v="2015-10-31T15:57:33"/>
    <x v="2898"/>
    <b v="0"/>
    <n v="12"/>
    <b v="0"/>
    <s v="theater/plays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d v="2016-07-24T01:52:38"/>
    <x v="2899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d v="2014-08-09T05:37:12"/>
    <x v="2900"/>
    <b v="0"/>
    <n v="7"/>
    <b v="0"/>
    <s v="theater/plays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d v="2015-02-07T21:42:19"/>
    <x v="2901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d v="2015-08-24T10:33:16"/>
    <x v="2902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d v="2015-09-09T04:00:18"/>
    <x v="2903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d v="2014-11-09T12:00:00"/>
    <x v="2904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d v="2016-09-07T01:21:53"/>
    <x v="2905"/>
    <b v="0"/>
    <n v="17"/>
    <b v="0"/>
    <s v="theater/plays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d v="2015-08-01T01:00:00"/>
    <x v="2906"/>
    <b v="0"/>
    <n v="7"/>
    <b v="0"/>
    <s v="theater/plays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d v="2016-05-14T21:03:57"/>
    <x v="290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d v="2016-06-08T17:33:39"/>
    <x v="2908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d v="2014-11-25T19:46:00"/>
    <x v="2909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d v="2015-06-12T20:11:27"/>
    <x v="2910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d v="2015-06-27T18:27:06"/>
    <x v="2911"/>
    <b v="0"/>
    <n v="14"/>
    <b v="0"/>
    <s v="theater/plays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d v="2016-01-15T03:09:34"/>
    <x v="2912"/>
    <b v="0"/>
    <n v="26"/>
    <b v="0"/>
    <s v="theater/plays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d v="2014-09-06T22:08:59"/>
    <x v="2913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d v="2015-03-14T20:46:34"/>
    <x v="291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d v="2016-03-16T08:33:10"/>
    <x v="2915"/>
    <b v="0"/>
    <n v="3"/>
    <b v="0"/>
    <s v="theater/plays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d v="2014-05-19T11:26:29"/>
    <x v="2916"/>
    <b v="0"/>
    <n v="7"/>
    <b v="0"/>
    <s v="theater/plays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d v="2015-09-16T05:37:27"/>
    <x v="2917"/>
    <b v="0"/>
    <n v="9"/>
    <b v="0"/>
    <s v="theater/plays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d v="2015-10-29T15:06:47"/>
    <x v="2918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d v="2014-08-05T14:52:09"/>
    <x v="291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d v="2015-03-25T18:01:10"/>
    <x v="2920"/>
    <b v="0"/>
    <n v="13"/>
    <b v="0"/>
    <s v="theater/plays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d v="2014-09-25T21:16:44"/>
    <x v="2921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d v="2015-05-18T20:58:47"/>
    <x v="2922"/>
    <b v="0"/>
    <n v="6"/>
    <b v="1"/>
    <s v="theater/musical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d v="2015-01-24T03:00:00"/>
    <x v="2923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d v="2015-05-09T03:59:00"/>
    <x v="2924"/>
    <b v="0"/>
    <n v="147"/>
    <b v="1"/>
    <s v="theater/musical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d v="2014-09-11T14:01:08"/>
    <x v="2925"/>
    <b v="0"/>
    <n v="199"/>
    <b v="1"/>
    <s v="theater/musical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d v="2015-02-23T18:22:59"/>
    <x v="2926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d v="2014-07-15T05:00:00"/>
    <x v="2927"/>
    <b v="0"/>
    <n v="21"/>
    <b v="1"/>
    <s v="theater/musical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d v="2016-03-04T23:57:26"/>
    <x v="2928"/>
    <b v="0"/>
    <n v="24"/>
    <b v="1"/>
    <s v="theater/musical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d v="2014-05-25T13:32:38"/>
    <x v="2929"/>
    <b v="0"/>
    <n v="32"/>
    <b v="1"/>
    <s v="theater/musical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d v="2015-05-07T14:01:04"/>
    <x v="2930"/>
    <b v="0"/>
    <n v="62"/>
    <b v="1"/>
    <s v="theater/musical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d v="2014-09-15T06:08:00"/>
    <x v="2931"/>
    <b v="0"/>
    <n v="9"/>
    <b v="1"/>
    <s v="theater/musical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d v="2015-02-21T11:00:00"/>
    <x v="2932"/>
    <b v="0"/>
    <n v="38"/>
    <b v="1"/>
    <s v="theater/musical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d v="2016-06-04T22:57:33"/>
    <x v="2933"/>
    <b v="0"/>
    <n v="54"/>
    <b v="1"/>
    <s v="theater/musical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d v="2014-06-15T15:16:04"/>
    <x v="2934"/>
    <b v="0"/>
    <n v="37"/>
    <b v="1"/>
    <s v="theater/musical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d v="2016-08-29T17:00:00"/>
    <x v="2935"/>
    <b v="0"/>
    <n v="39"/>
    <b v="1"/>
    <s v="theater/musical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d v="2014-10-13T04:59:00"/>
    <x v="2936"/>
    <b v="0"/>
    <n v="34"/>
    <b v="1"/>
    <s v="theater/musical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d v="2014-07-13T10:58:33"/>
    <x v="2937"/>
    <b v="0"/>
    <n v="55"/>
    <b v="1"/>
    <s v="theater/musical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d v="2015-01-30T16:53:34"/>
    <x v="2938"/>
    <b v="0"/>
    <n v="32"/>
    <b v="1"/>
    <s v="theater/musical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d v="2014-08-28T01:00:00"/>
    <x v="2939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d v="2015-01-18T18:33:38"/>
    <x v="2940"/>
    <b v="0"/>
    <n v="33"/>
    <b v="1"/>
    <s v="theater/musical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d v="2015-03-01T23:02:35"/>
    <x v="2941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d v="2015-12-16T20:18:00"/>
    <x v="2942"/>
    <b v="0"/>
    <n v="202"/>
    <b v="0"/>
    <s v="theater/spaces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d v="2015-04-13T03:06:20"/>
    <x v="2943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d v="2015-06-07T21:56:38"/>
    <x v="2944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d v="2015-05-24T03:21:00"/>
    <x v="2945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d v="2016-08-15T12:44:52"/>
    <x v="2946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d v="2016-11-24T17:11:00"/>
    <x v="2947"/>
    <b v="0"/>
    <n v="13"/>
    <b v="0"/>
    <s v="theater/spaces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d v="2015-06-02T15:34:53"/>
    <x v="2948"/>
    <b v="0"/>
    <n v="9"/>
    <b v="0"/>
    <s v="theater/spaces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d v="2015-11-19T20:45:17"/>
    <x v="2949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d v="2016-01-23T08:45:52"/>
    <x v="2950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d v="2014-10-05T19:16:13"/>
    <x v="2951"/>
    <b v="0"/>
    <n v="58"/>
    <b v="0"/>
    <s v="theater/spaces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d v="2016-10-17T04:00:00"/>
    <x v="2952"/>
    <b v="0"/>
    <n v="8"/>
    <b v="0"/>
    <s v="theater/spaces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d v="2015-10-08T19:00:21"/>
    <x v="2953"/>
    <b v="0"/>
    <n v="3"/>
    <b v="0"/>
    <s v="theater/spaces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d v="2017-03-16T13:00:03"/>
    <x v="2954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d v="2015-06-16T17:47:29"/>
    <x v="2955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d v="2016-05-04T23:00:50"/>
    <x v="2956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d v="2015-03-27T23:16:12"/>
    <x v="2957"/>
    <b v="0"/>
    <n v="3"/>
    <b v="0"/>
    <s v="theater/spaces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d v="2016-05-08T17:41:57"/>
    <x v="2958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d v="2016-06-07T00:12:05"/>
    <x v="2959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d v="2014-09-11T18:10:23"/>
    <x v="2960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d v="2015-03-26T04:00:00"/>
    <x v="2961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d v="2015-03-01T06:59:00"/>
    <x v="2962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d v="2015-07-02T11:17:04"/>
    <x v="2963"/>
    <b v="0"/>
    <n v="98"/>
    <b v="1"/>
    <s v="theater/plays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d v="2014-08-06T21:32:00"/>
    <x v="2964"/>
    <b v="0"/>
    <n v="196"/>
    <b v="1"/>
    <s v="theater/plays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d v="2015-07-07T17:30:33"/>
    <x v="2965"/>
    <b v="0"/>
    <n v="39"/>
    <b v="1"/>
    <s v="theater/plays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d v="2015-09-16T17:43:32"/>
    <x v="2966"/>
    <b v="0"/>
    <n v="128"/>
    <b v="1"/>
    <s v="theater/plays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d v="2015-03-09T03:44:52"/>
    <x v="2967"/>
    <b v="0"/>
    <n v="71"/>
    <b v="1"/>
    <s v="theater/plays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d v="2016-08-17T03:59:00"/>
    <x v="2968"/>
    <b v="0"/>
    <n v="47"/>
    <b v="1"/>
    <s v="theater/plays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d v="2015-05-03T22:51:00"/>
    <x v="2969"/>
    <b v="0"/>
    <n v="17"/>
    <b v="1"/>
    <s v="theater/plays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d v="2014-07-18T16:04:11"/>
    <x v="2970"/>
    <b v="0"/>
    <n v="91"/>
    <b v="1"/>
    <s v="theater/plays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d v="2014-08-31T15:47:58"/>
    <x v="2971"/>
    <b v="0"/>
    <n v="43"/>
    <b v="1"/>
    <s v="theater/plays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d v="2016-12-05T01:00:00"/>
    <x v="2972"/>
    <b v="0"/>
    <n v="17"/>
    <b v="1"/>
    <s v="theater/plays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d v="2016-01-01T04:00:00"/>
    <x v="2973"/>
    <b v="0"/>
    <n v="33"/>
    <b v="1"/>
    <s v="theater/plays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d v="2014-09-26T01:35:00"/>
    <x v="2974"/>
    <b v="0"/>
    <n v="87"/>
    <b v="1"/>
    <s v="theater/plays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d v="2014-11-27T03:00:00"/>
    <x v="2975"/>
    <b v="0"/>
    <n v="113"/>
    <b v="1"/>
    <s v="theater/plays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d v="2016-03-13T12:00:00"/>
    <x v="2976"/>
    <b v="0"/>
    <n v="14"/>
    <b v="1"/>
    <s v="theater/plays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d v="2015-03-23T02:14:00"/>
    <x v="2977"/>
    <b v="0"/>
    <n v="30"/>
    <b v="1"/>
    <s v="theater/plays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d v="2014-10-20T05:59:00"/>
    <x v="2978"/>
    <b v="0"/>
    <n v="16"/>
    <b v="1"/>
    <s v="theater/plays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d v="2015-01-06T06:00:00"/>
    <x v="2979"/>
    <b v="0"/>
    <n v="46"/>
    <b v="1"/>
    <s v="theater/plays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d v="2015-08-24T02:00:00"/>
    <x v="2980"/>
    <b v="0"/>
    <n v="24"/>
    <b v="1"/>
    <s v="theater/plays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d v="2015-09-23T13:25:56"/>
    <x v="2981"/>
    <b v="1"/>
    <n v="97"/>
    <b v="1"/>
    <s v="theater/spaces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d v="2016-02-11T16:29:03"/>
    <x v="2982"/>
    <b v="1"/>
    <n v="59"/>
    <b v="1"/>
    <s v="theater/spaces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d v="2014-11-11T16:10:36"/>
    <x v="2983"/>
    <b v="1"/>
    <n v="1095"/>
    <b v="1"/>
    <s v="theater/spaces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d v="2016-08-24T06:41:21"/>
    <x v="2984"/>
    <b v="1"/>
    <n v="218"/>
    <b v="1"/>
    <s v="theater/spaces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d v="2016-10-31T04:00:00"/>
    <x v="2985"/>
    <b v="0"/>
    <n v="111"/>
    <b v="1"/>
    <s v="theater/spaces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d v="2016-05-01T11:00:06"/>
    <x v="2986"/>
    <b v="0"/>
    <n v="56"/>
    <b v="1"/>
    <s v="theater/spaces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d v="2016-10-13T00:00:00"/>
    <x v="2987"/>
    <b v="0"/>
    <n v="265"/>
    <b v="1"/>
    <s v="theater/spaces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d v="2016-06-20T08:41:21"/>
    <x v="2988"/>
    <b v="0"/>
    <n v="28"/>
    <b v="1"/>
    <s v="theater/spaces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d v="2015-12-21T04:59:00"/>
    <x v="2989"/>
    <b v="0"/>
    <n v="364"/>
    <b v="1"/>
    <s v="theater/spaces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d v="2016-01-07T13:47:00"/>
    <x v="2990"/>
    <b v="0"/>
    <n v="27"/>
    <b v="1"/>
    <s v="theater/spaces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d v="2017-01-27T20:05:30"/>
    <x v="2991"/>
    <b v="0"/>
    <n v="93"/>
    <b v="1"/>
    <s v="theater/spaces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d v="2016-10-09T18:25:10"/>
    <x v="2992"/>
    <b v="0"/>
    <n v="64"/>
    <b v="1"/>
    <s v="theater/spaces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d v="2016-02-20T20:07:47"/>
    <x v="2993"/>
    <b v="0"/>
    <n v="22"/>
    <b v="1"/>
    <s v="theater/spaces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d v="2014-10-03T11:29:32"/>
    <x v="2994"/>
    <b v="0"/>
    <n v="59"/>
    <b v="1"/>
    <s v="theater/spaces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d v="2017-01-19T15:57:51"/>
    <x v="2995"/>
    <b v="0"/>
    <n v="249"/>
    <b v="1"/>
    <s v="theater/spaces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d v="2015-05-26T21:54:00"/>
    <x v="2996"/>
    <b v="0"/>
    <n v="392"/>
    <b v="1"/>
    <s v="theater/spaces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d v="2017-02-27T04:59:00"/>
    <x v="2997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d v="2014-06-16T04:25:00"/>
    <x v="2998"/>
    <b v="0"/>
    <n v="433"/>
    <b v="1"/>
    <s v="theater/spaces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d v="2017-03-01T02:00:00"/>
    <x v="2999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d v="2017-01-31T18:00:00"/>
    <x v="300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d v="2016-07-13T21:29:42"/>
    <x v="3001"/>
    <b v="0"/>
    <n v="175"/>
    <b v="1"/>
    <s v="theater/spaces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d v="2012-12-26T20:04:12"/>
    <x v="3002"/>
    <b v="0"/>
    <n v="104"/>
    <b v="1"/>
    <s v="theater/spaces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d v="2016-03-01T05:59:00"/>
    <x v="3003"/>
    <b v="0"/>
    <n v="17"/>
    <b v="1"/>
    <s v="theater/spaces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d v="2014-11-15T22:08:44"/>
    <x v="3004"/>
    <b v="0"/>
    <n v="277"/>
    <b v="1"/>
    <s v="theater/spaces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d v="2014-10-06T16:11:45"/>
    <x v="3005"/>
    <b v="0"/>
    <n v="118"/>
    <b v="1"/>
    <s v="theater/spaces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d v="2014-12-14T18:09:51"/>
    <x v="3006"/>
    <b v="0"/>
    <n v="97"/>
    <b v="1"/>
    <s v="theater/spaces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d v="2015-04-25T05:11:23"/>
    <x v="3007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d v="2016-01-21T05:05:19"/>
    <x v="3008"/>
    <b v="0"/>
    <n v="26"/>
    <b v="1"/>
    <s v="theater/spaces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d v="2014-11-26T14:40:40"/>
    <x v="3009"/>
    <b v="0"/>
    <n v="128"/>
    <b v="1"/>
    <s v="theater/spaces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d v="2015-02-21T19:58:39"/>
    <x v="3010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d v="2015-12-23T22:59:00"/>
    <x v="3011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d v="2015-02-10T16:52:10"/>
    <x v="3012"/>
    <b v="0"/>
    <n v="55"/>
    <b v="1"/>
    <s v="theater/spaces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d v="2015-06-21T20:04:09"/>
    <x v="3013"/>
    <b v="0"/>
    <n v="107"/>
    <b v="1"/>
    <s v="theater/spaces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d v="2014-11-05T05:00:00"/>
    <x v="3014"/>
    <b v="0"/>
    <n v="557"/>
    <b v="1"/>
    <s v="theater/spaces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d v="2014-06-11T04:00:00"/>
    <x v="3015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d v="2014-07-18T13:09:12"/>
    <x v="3016"/>
    <b v="0"/>
    <n v="36"/>
    <b v="1"/>
    <s v="theater/spaces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d v="2014-08-20T20:24:03"/>
    <x v="3017"/>
    <b v="0"/>
    <n v="159"/>
    <b v="1"/>
    <s v="theater/spaces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d v="2015-07-20T22:00:00"/>
    <x v="3018"/>
    <b v="0"/>
    <n v="41"/>
    <b v="1"/>
    <s v="theater/spaces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d v="2014-05-27T03:00:00"/>
    <x v="3019"/>
    <b v="0"/>
    <n v="226"/>
    <b v="1"/>
    <s v="theater/spaces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d v="2015-08-14T20:18:53"/>
    <x v="3020"/>
    <b v="0"/>
    <n v="30"/>
    <b v="1"/>
    <s v="theater/spaces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d v="2016-11-22T05:59:00"/>
    <x v="3021"/>
    <b v="0"/>
    <n v="103"/>
    <b v="1"/>
    <s v="theater/spaces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d v="2016-08-27T22:53:29"/>
    <x v="3022"/>
    <b v="0"/>
    <n v="62"/>
    <b v="1"/>
    <s v="theater/spaces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d v="2015-06-11T16:13:06"/>
    <x v="3023"/>
    <b v="0"/>
    <n v="6"/>
    <b v="1"/>
    <s v="theater/spaces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d v="2012-10-06T23:51:15"/>
    <x v="3024"/>
    <b v="0"/>
    <n v="182"/>
    <b v="1"/>
    <s v="theater/spaces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d v="2014-05-30T16:00:00"/>
    <x v="3025"/>
    <b v="0"/>
    <n v="145"/>
    <b v="1"/>
    <s v="theater/spaces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d v="2017-03-03T11:01:32"/>
    <x v="3026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d v="2015-03-20T15:54:11"/>
    <x v="3027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d v="2016-08-15T06:20:25"/>
    <x v="3028"/>
    <b v="0"/>
    <n v="99"/>
    <b v="1"/>
    <s v="theater/spaces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d v="2014-11-18T04:35:00"/>
    <x v="3029"/>
    <b v="0"/>
    <n v="348"/>
    <b v="1"/>
    <s v="theater/spaces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d v="2015-09-16T17:56:11"/>
    <x v="3030"/>
    <b v="0"/>
    <n v="41"/>
    <b v="1"/>
    <s v="theater/spaces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d v="2016-10-14T21:10:47"/>
    <x v="3031"/>
    <b v="0"/>
    <n v="29"/>
    <b v="1"/>
    <s v="theater/spaces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d v="2015-09-11T01:04:19"/>
    <x v="3032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d v="2016-08-18T02:38:45"/>
    <x v="3033"/>
    <b v="0"/>
    <n v="23"/>
    <b v="1"/>
    <s v="theater/spaces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d v="2016-11-01T03:59:00"/>
    <x v="3034"/>
    <b v="0"/>
    <n v="1260"/>
    <b v="1"/>
    <s v="theater/spaces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d v="2013-05-04T13:26:49"/>
    <x v="3035"/>
    <b v="0"/>
    <n v="307"/>
    <b v="1"/>
    <s v="theater/spaces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d v="2013-08-16T11:59:00"/>
    <x v="3036"/>
    <b v="0"/>
    <n v="329"/>
    <b v="1"/>
    <s v="theater/spaces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d v="2010-10-02T04:59:00"/>
    <x v="3037"/>
    <b v="0"/>
    <n v="32"/>
    <b v="1"/>
    <s v="theater/spaces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d v="2016-03-04T06:03:17"/>
    <x v="3038"/>
    <b v="0"/>
    <n v="27"/>
    <b v="1"/>
    <s v="theater/spaces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d v="2013-12-29T07:59:00"/>
    <x v="3039"/>
    <b v="0"/>
    <n v="236"/>
    <b v="1"/>
    <s v="theater/spaces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d v="2015-06-26T23:00:00"/>
    <x v="3040"/>
    <b v="0"/>
    <n v="42"/>
    <b v="1"/>
    <s v="theater/spaces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d v="2016-01-20T20:50:48"/>
    <x v="3041"/>
    <b v="0"/>
    <n v="95"/>
    <b v="1"/>
    <s v="theater/spaces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d v="2015-10-06T16:30:47"/>
    <x v="3042"/>
    <b v="0"/>
    <n v="37"/>
    <b v="1"/>
    <s v="theater/spaces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d v="2015-04-16T02:50:00"/>
    <x v="3043"/>
    <b v="0"/>
    <n v="128"/>
    <b v="1"/>
    <s v="theater/spaces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d v="2016-02-02T17:26:38"/>
    <x v="3044"/>
    <b v="0"/>
    <n v="156"/>
    <b v="1"/>
    <s v="theater/spaces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d v="2014-08-22T03:44:15"/>
    <x v="3045"/>
    <b v="0"/>
    <n v="64"/>
    <b v="1"/>
    <s v="theater/spaces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d v="2014-09-10T04:52:00"/>
    <x v="3046"/>
    <b v="0"/>
    <n v="58"/>
    <b v="1"/>
    <s v="theater/spaces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d v="2016-04-27T13:16:00"/>
    <x v="3047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d v="2014-12-31T21:22:00"/>
    <x v="3048"/>
    <b v="0"/>
    <n v="47"/>
    <b v="1"/>
    <s v="theater/spaces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d v="2015-06-14T00:20:55"/>
    <x v="3049"/>
    <b v="0"/>
    <n v="54"/>
    <b v="1"/>
    <s v="theater/spaces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d v="2016-05-05T04:02:40"/>
    <x v="3050"/>
    <b v="0"/>
    <n v="9"/>
    <b v="1"/>
    <s v="theater/spaces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d v="2017-02-08T09:59:05"/>
    <x v="3051"/>
    <b v="1"/>
    <n v="35"/>
    <b v="0"/>
    <s v="theater/spaces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d v="2015-05-28T15:59:00"/>
    <x v="3052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d v="2014-10-02T03:59:00"/>
    <x v="3053"/>
    <b v="0"/>
    <n v="3"/>
    <b v="0"/>
    <s v="theater/spaces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d v="2015-03-02T01:04:00"/>
    <x v="30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d v="2015-01-09T22:59:50"/>
    <x v="3055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d v="2014-09-29T15:16:24"/>
    <x v="3056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d v="2016-04-03T14:36:51"/>
    <x v="3057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d v="2016-05-20T08:59:00"/>
    <x v="3058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d v="2014-08-08T22:27:26"/>
    <x v="3059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d v="2015-09-28T06:35:34"/>
    <x v="3060"/>
    <b v="0"/>
    <n v="6"/>
    <b v="0"/>
    <s v="theater/spaces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d v="2014-08-13T18:49:08"/>
    <x v="3061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d v="2015-09-30T18:00:00"/>
    <x v="3062"/>
    <b v="0"/>
    <n v="67"/>
    <b v="0"/>
    <s v="theater/spaces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d v="2016-10-22T22:08:58"/>
    <x v="3063"/>
    <b v="0"/>
    <n v="23"/>
    <b v="0"/>
    <s v="theater/spaces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d v="2015-11-22T06:59:00"/>
    <x v="3064"/>
    <b v="0"/>
    <n v="72"/>
    <b v="0"/>
    <s v="theater/spaces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d v="2014-07-30T01:19:32"/>
    <x v="3065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d v="2016-07-10T05:28:57"/>
    <x v="3066"/>
    <b v="0"/>
    <n v="15"/>
    <b v="0"/>
    <s v="theater/spaces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d v="2015-09-09T22:31:19"/>
    <x v="3067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d v="2015-10-16T16:35:52"/>
    <x v="3068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d v="2014-12-14T20:00:34"/>
    <x v="3069"/>
    <b v="0"/>
    <n v="7"/>
    <b v="0"/>
    <s v="theater/spaces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d v="2016-12-07T17:36:09"/>
    <x v="3070"/>
    <b v="0"/>
    <n v="16"/>
    <b v="0"/>
    <s v="theater/spaces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d v="2015-04-21T05:59:00"/>
    <x v="3071"/>
    <b v="0"/>
    <n v="117"/>
    <b v="0"/>
    <s v="theater/spaces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d v="2016-10-30T01:46:00"/>
    <x v="307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d v="2015-06-14T19:19:00"/>
    <x v="3073"/>
    <b v="0"/>
    <n v="7"/>
    <b v="0"/>
    <s v="theater/spaces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d v="2016-03-10T13:42:39"/>
    <x v="3074"/>
    <b v="0"/>
    <n v="3"/>
    <b v="0"/>
    <s v="theater/spaces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d v="2016-08-19T02:27:20"/>
    <x v="3075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d v="2015-10-09T15:38:43"/>
    <x v="3076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d v="2017-03-02T22:57:58"/>
    <x v="3077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d v="2015-02-26T03:19:55"/>
    <x v="3078"/>
    <b v="0"/>
    <n v="3"/>
    <b v="0"/>
    <s v="theater/spaces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d v="2015-03-22T16:07:15"/>
    <x v="3079"/>
    <b v="0"/>
    <n v="27"/>
    <b v="0"/>
    <s v="theater/spaces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d v="2014-12-27T01:40:44"/>
    <x v="3080"/>
    <b v="0"/>
    <n v="7"/>
    <b v="0"/>
    <s v="theater/spaces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d v="2015-09-20T04:21:31"/>
    <x v="308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d v="2015-11-15T23:09:06"/>
    <x v="3082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d v="2014-09-01T05:00:00"/>
    <x v="3083"/>
    <b v="0"/>
    <n v="3"/>
    <b v="0"/>
    <s v="theater/spaces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d v="2015-05-05T18:48:00"/>
    <x v="3084"/>
    <b v="0"/>
    <n v="6"/>
    <b v="0"/>
    <s v="theater/spaces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d v="2015-09-29T21:12:39"/>
    <x v="3085"/>
    <b v="0"/>
    <n v="9"/>
    <b v="0"/>
    <s v="theater/spaces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d v="2015-08-17T16:05:59"/>
    <x v="3086"/>
    <b v="0"/>
    <n v="3"/>
    <b v="0"/>
    <s v="theater/spaces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d v="2016-12-21T04:36:30"/>
    <x v="3087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d v="2015-01-08T13:41:00"/>
    <x v="3088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d v="2016-07-09T01:59:00"/>
    <x v="3089"/>
    <b v="0"/>
    <n v="45"/>
    <b v="0"/>
    <s v="theater/spaces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d v="2015-05-01T18:39:05"/>
    <x v="3090"/>
    <b v="0"/>
    <n v="9"/>
    <b v="0"/>
    <s v="theater/spaces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d v="2016-08-14T22:45:43"/>
    <x v="3091"/>
    <b v="0"/>
    <n v="9"/>
    <b v="0"/>
    <s v="theater/spaces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d v="2015-10-15T22:00:00"/>
    <x v="3092"/>
    <b v="0"/>
    <n v="21"/>
    <b v="0"/>
    <s v="theater/spaces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d v="2014-06-01T03:59:00"/>
    <x v="3093"/>
    <b v="0"/>
    <n v="17"/>
    <b v="0"/>
    <s v="theater/spaces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d v="2015-09-20T19:05:56"/>
    <x v="3094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d v="2016-08-01T00:36:20"/>
    <x v="3095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d v="2015-05-20T19:48:46"/>
    <x v="3096"/>
    <b v="0"/>
    <n v="14"/>
    <b v="0"/>
    <s v="theater/spaces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d v="2016-10-07T14:00:00"/>
    <x v="3097"/>
    <b v="0"/>
    <n v="42"/>
    <b v="0"/>
    <s v="theater/spaces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d v="2016-02-08T00:17:00"/>
    <x v="3098"/>
    <b v="0"/>
    <n v="27"/>
    <b v="0"/>
    <s v="theater/spaces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d v="2016-02-12T04:33:11"/>
    <x v="3099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d v="2014-10-20T14:56:15"/>
    <x v="3100"/>
    <b v="0"/>
    <n v="13"/>
    <b v="0"/>
    <s v="theater/spaces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d v="2015-07-16T07:56:00"/>
    <x v="3101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d v="2016-08-23T08:10:18"/>
    <x v="3102"/>
    <b v="0"/>
    <n v="90"/>
    <b v="0"/>
    <s v="theater/spaces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d v="2015-06-12T03:45:06"/>
    <x v="3103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d v="2015-02-03T02:00:00"/>
    <x v="3104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d v="2014-10-19T05:00:00"/>
    <x v="3105"/>
    <b v="0"/>
    <n v="31"/>
    <b v="0"/>
    <s v="theater/spaces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d v="2015-09-16T22:00:00"/>
    <x v="310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d v="2015-05-11T19:32:31"/>
    <x v="3107"/>
    <b v="0"/>
    <n v="29"/>
    <b v="0"/>
    <s v="theater/spaces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d v="2015-04-28T15:19:54"/>
    <x v="3108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d v="2014-08-28T03:00:10"/>
    <x v="3109"/>
    <b v="0"/>
    <n v="114"/>
    <b v="0"/>
    <s v="theater/spaces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d v="2017-02-19T00:45:19"/>
    <x v="3110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d v="2014-10-04T14:17:00"/>
    <x v="3111"/>
    <b v="0"/>
    <n v="76"/>
    <b v="0"/>
    <s v="theater/spaces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d v="2016-11-01T02:55:34"/>
    <x v="3112"/>
    <b v="0"/>
    <n v="9"/>
    <b v="0"/>
    <s v="theater/spaces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d v="2015-04-17T17:33:02"/>
    <x v="3113"/>
    <b v="0"/>
    <n v="37"/>
    <b v="0"/>
    <s v="theater/spaces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d v="2014-09-21T15:10:50"/>
    <x v="3114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d v="2016-06-05T10:43:47"/>
    <x v="3115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d v="2015-04-01T12:22:05"/>
    <x v="3116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d v="2016-05-27T13:12:00"/>
    <x v="3117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d v="2016-07-02T15:35:23"/>
    <x v="3118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d v="2015-03-27T00:05:32"/>
    <x v="3119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d v="2016-05-05T21:36:36"/>
    <x v="3120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d v="2014-09-26T16:18:55"/>
    <x v="3121"/>
    <b v="0"/>
    <n v="1"/>
    <b v="0"/>
    <s v="theater/spaces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d v="2016-11-09T23:22:12"/>
    <x v="312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d v="2016-07-09T23:49:58"/>
    <x v="3123"/>
    <b v="0"/>
    <n v="348"/>
    <b v="0"/>
    <s v="theater/spaces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d v="2015-02-02T18:43:21"/>
    <x v="3124"/>
    <b v="0"/>
    <n v="4"/>
    <b v="0"/>
    <s v="theater/spaces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d v="2016-01-07T04:57:52"/>
    <x v="3125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d v="2016-03-27T23:26:02"/>
    <x v="3126"/>
    <b v="0"/>
    <n v="17"/>
    <b v="0"/>
    <s v="theater/spaces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d v="2015-03-01T20:33:49"/>
    <x v="3127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d v="2017-03-16T18:49:01"/>
    <x v="3128"/>
    <b v="0"/>
    <n v="117"/>
    <b v="0"/>
    <s v="theater/plays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d v="2017-04-18T19:13:39"/>
    <x v="312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d v="2017-04-14T04:59:00"/>
    <x v="3130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d v="2017-04-08T12:54:05"/>
    <x v="3131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d v="2017-04-21T07:24:20"/>
    <x v="3132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d v="2017-03-24T12:33:54"/>
    <x v="3133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d v="2017-03-27T16:16:59"/>
    <x v="3134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d v="2017-04-04T03:38:41"/>
    <x v="3135"/>
    <b v="0"/>
    <n v="7"/>
    <b v="0"/>
    <s v="theater/plays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d v="2017-03-31T22:59:00"/>
    <x v="3136"/>
    <b v="0"/>
    <n v="22"/>
    <b v="0"/>
    <s v="theater/plays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d v="2017-05-03T19:12:00"/>
    <x v="3137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d v="2017-04-03T15:30:07"/>
    <x v="3138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d v="2017-03-25T04:33:00"/>
    <x v="3139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d v="2017-04-07T16:15:03"/>
    <x v="3140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d v="2017-04-16T20:00:00"/>
    <x v="3141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d v="2017-03-19T11:18:59"/>
    <x v="3142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d v="2017-04-09T08:35:56"/>
    <x v="3143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d v="2017-03-19T06:00:00"/>
    <x v="3144"/>
    <b v="0"/>
    <n v="30"/>
    <b v="0"/>
    <s v="theater/plays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d v="2017-03-27T23:58:54"/>
    <x v="3145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d v="2017-04-16T15:22:46"/>
    <x v="314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d v="2014-11-07T00:15:55"/>
    <x v="3147"/>
    <b v="1"/>
    <n v="213"/>
    <b v="1"/>
    <s v="theater/plays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d v="2014-10-01T04:00:00"/>
    <x v="3148"/>
    <b v="1"/>
    <n v="57"/>
    <b v="1"/>
    <s v="theater/plays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d v="2012-12-07T02:00:00"/>
    <x v="3149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d v="2011-01-25T04:00:00"/>
    <x v="3150"/>
    <b v="1"/>
    <n v="104"/>
    <b v="1"/>
    <s v="theater/plays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d v="2014-09-10T20:09:34"/>
    <x v="3151"/>
    <b v="1"/>
    <n v="34"/>
    <b v="1"/>
    <s v="theater/plays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d v="2013-11-02T20:49:27"/>
    <x v="3152"/>
    <b v="1"/>
    <n v="67"/>
    <b v="1"/>
    <s v="theater/plays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d v="2011-05-01T04:59:00"/>
    <x v="3153"/>
    <b v="1"/>
    <n v="241"/>
    <b v="1"/>
    <s v="theater/plays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d v="2012-04-01T20:00:58"/>
    <x v="3154"/>
    <b v="1"/>
    <n v="123"/>
    <b v="1"/>
    <s v="theater/plays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d v="2012-12-20T11:58:45"/>
    <x v="3155"/>
    <b v="1"/>
    <n v="302"/>
    <b v="1"/>
    <s v="theater/plays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d v="2012-06-01T22:52:24"/>
    <x v="3156"/>
    <b v="1"/>
    <n v="89"/>
    <b v="1"/>
    <s v="theater/plays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d v="2014-07-19T05:00:00"/>
    <x v="3157"/>
    <b v="1"/>
    <n v="41"/>
    <b v="1"/>
    <s v="theater/plays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d v="2013-07-22T20:09:12"/>
    <x v="3158"/>
    <b v="1"/>
    <n v="69"/>
    <b v="1"/>
    <s v="theater/plays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d v="2012-01-18T23:00:00"/>
    <x v="3159"/>
    <b v="1"/>
    <n v="52"/>
    <b v="1"/>
    <s v="theater/plays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d v="2014-08-13T04:59:00"/>
    <x v="3160"/>
    <b v="1"/>
    <n v="57"/>
    <b v="1"/>
    <s v="theater/plays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d v="2014-10-15T12:52:02"/>
    <x v="3161"/>
    <b v="1"/>
    <n v="74"/>
    <b v="1"/>
    <s v="theater/plays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d v="2014-07-07T02:00:00"/>
    <x v="3162"/>
    <b v="1"/>
    <n v="63"/>
    <b v="1"/>
    <s v="theater/plays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d v="2014-06-15T18:05:25"/>
    <x v="3163"/>
    <b v="1"/>
    <n v="72"/>
    <b v="1"/>
    <s v="theater/plays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d v="2014-06-09T19:20:15"/>
    <x v="3164"/>
    <b v="1"/>
    <n v="71"/>
    <b v="1"/>
    <s v="theater/plays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d v="2011-05-03T03:59:00"/>
    <x v="3165"/>
    <b v="1"/>
    <n v="21"/>
    <b v="1"/>
    <s v="theater/plays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d v="2014-11-26T07:59:00"/>
    <x v="3166"/>
    <b v="1"/>
    <n v="930"/>
    <b v="1"/>
    <s v="theater/plays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d v="2014-08-02T04:13:01"/>
    <x v="3167"/>
    <b v="1"/>
    <n v="55"/>
    <b v="1"/>
    <s v="theater/plays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d v="2014-06-13T22:00:00"/>
    <x v="3168"/>
    <b v="1"/>
    <n v="61"/>
    <b v="1"/>
    <s v="theater/plays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d v="2013-12-13T04:59:00"/>
    <x v="3169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d v="2014-07-02T04:00:00"/>
    <x v="3170"/>
    <b v="1"/>
    <n v="71"/>
    <b v="1"/>
    <s v="theater/plays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d v="2016-05-06T14:35:58"/>
    <x v="3171"/>
    <b v="1"/>
    <n v="117"/>
    <b v="1"/>
    <s v="theater/plays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d v="2012-02-14T17:31:08"/>
    <x v="3172"/>
    <b v="1"/>
    <n v="29"/>
    <b v="1"/>
    <s v="theater/plays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d v="2014-09-26T21:04:52"/>
    <x v="3173"/>
    <b v="1"/>
    <n v="74"/>
    <b v="1"/>
    <s v="theater/plays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d v="2014-08-25T20:45:08"/>
    <x v="3174"/>
    <b v="1"/>
    <n v="23"/>
    <b v="1"/>
    <s v="theater/plays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d v="2011-02-17T21:17:07"/>
    <x v="3175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d v="2013-08-18T15:00:00"/>
    <x v="3176"/>
    <b v="1"/>
    <n v="55"/>
    <b v="1"/>
    <s v="theater/plays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d v="2014-06-21T16:00:09"/>
    <x v="3177"/>
    <b v="1"/>
    <n v="51"/>
    <b v="1"/>
    <s v="theater/plays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d v="2014-07-16T14:31:15"/>
    <x v="3178"/>
    <b v="1"/>
    <n v="78"/>
    <b v="1"/>
    <s v="theater/plays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d v="2013-05-06T16:51:11"/>
    <x v="3179"/>
    <b v="1"/>
    <n v="62"/>
    <b v="1"/>
    <s v="theater/plays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d v="2014-06-20T09:54:09"/>
    <x v="3180"/>
    <b v="1"/>
    <n v="45"/>
    <b v="1"/>
    <s v="theater/plays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d v="2014-06-15T16:00:00"/>
    <x v="3181"/>
    <b v="1"/>
    <n v="15"/>
    <b v="1"/>
    <s v="theater/plays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d v="2012-01-31T17:00:00"/>
    <x v="3182"/>
    <b v="1"/>
    <n v="151"/>
    <b v="1"/>
    <s v="theater/plays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d v="2013-08-23T19:04:29"/>
    <x v="3183"/>
    <b v="1"/>
    <n v="68"/>
    <b v="1"/>
    <s v="theater/plays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d v="2014-07-01T23:50:31"/>
    <x v="3184"/>
    <b v="1"/>
    <n v="46"/>
    <b v="1"/>
    <s v="theater/plays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d v="2014-07-16T23:27:21"/>
    <x v="3185"/>
    <b v="1"/>
    <n v="24"/>
    <b v="1"/>
    <s v="theater/plays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d v="2014-09-16T21:00:00"/>
    <x v="3186"/>
    <b v="1"/>
    <n v="70"/>
    <b v="1"/>
    <s v="theater/plays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d v="2014-08-04T15:59:33"/>
    <x v="3187"/>
    <b v="1"/>
    <n v="244"/>
    <b v="1"/>
    <s v="theater/plays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d v="2015-06-10T09:58:22"/>
    <x v="3188"/>
    <b v="0"/>
    <n v="9"/>
    <b v="0"/>
    <s v="theater/musical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d v="2015-05-24T08:18:52"/>
    <x v="3189"/>
    <b v="0"/>
    <n v="19"/>
    <b v="0"/>
    <s v="theater/musical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d v="2016-12-09T04:37:55"/>
    <x v="3190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d v="2016-08-16T18:07:49"/>
    <x v="3191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d v="2015-02-28T22:00:00"/>
    <x v="3192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d v="2015-02-20T23:14:16"/>
    <x v="3193"/>
    <b v="0"/>
    <n v="24"/>
    <b v="0"/>
    <s v="theater/musical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d v="2015-07-27T01:29:58"/>
    <x v="3194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d v="2015-02-12T14:15:42"/>
    <x v="3195"/>
    <b v="0"/>
    <n v="39"/>
    <b v="0"/>
    <s v="theater/musical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d v="2015-08-01T14:00:00"/>
    <x v="3196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d v="2015-02-04T11:50:18"/>
    <x v="3197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d v="2015-02-16T10:11:17"/>
    <x v="3198"/>
    <b v="0"/>
    <n v="3"/>
    <b v="0"/>
    <s v="theater/musical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d v="2014-09-06T21:00:00"/>
    <x v="3199"/>
    <b v="0"/>
    <n v="53"/>
    <b v="0"/>
    <s v="theater/musical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d v="2016-04-30T05:34:00"/>
    <x v="3200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d v="2014-08-31T18:24:37"/>
    <x v="3201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d v="2015-12-14T05:59:00"/>
    <x v="3202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d v="2015-09-25T23:43:42"/>
    <x v="3203"/>
    <b v="0"/>
    <n v="6"/>
    <b v="0"/>
    <s v="theater/musical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d v="2015-07-17T16:14:00"/>
    <x v="3204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d v="2015-05-01T08:59:32"/>
    <x v="3205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d v="2015-09-19T06:37:31"/>
    <x v="3206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d v="2015-04-23T05:40:07"/>
    <x v="3207"/>
    <b v="0"/>
    <n v="36"/>
    <b v="0"/>
    <s v="theater/musical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d v="2014-07-28T14:31:17"/>
    <x v="3208"/>
    <b v="1"/>
    <n v="82"/>
    <b v="1"/>
    <s v="theater/plays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d v="2014-06-20T23:00:00"/>
    <x v="3209"/>
    <b v="1"/>
    <n v="226"/>
    <b v="1"/>
    <s v="theater/plays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d v="2012-06-01T03:59:00"/>
    <x v="3210"/>
    <b v="1"/>
    <n v="60"/>
    <b v="1"/>
    <s v="theater/plays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d v="2014-08-15T02:00:00"/>
    <x v="3211"/>
    <b v="1"/>
    <n v="322"/>
    <b v="1"/>
    <s v="theater/plays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d v="2014-08-08T19:05:51"/>
    <x v="3212"/>
    <b v="1"/>
    <n v="94"/>
    <b v="1"/>
    <s v="theater/plays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d v="2015-07-26T18:19:19"/>
    <x v="3213"/>
    <b v="1"/>
    <n v="47"/>
    <b v="1"/>
    <s v="theater/plays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d v="2016-01-05T23:55:00"/>
    <x v="3214"/>
    <b v="1"/>
    <n v="115"/>
    <b v="1"/>
    <s v="theater/plays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d v="2015-09-10T03:59:00"/>
    <x v="3215"/>
    <b v="1"/>
    <n v="134"/>
    <b v="1"/>
    <s v="theater/plays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d v="2015-07-11T14:30:00"/>
    <x v="3216"/>
    <b v="1"/>
    <n v="35"/>
    <b v="1"/>
    <s v="theater/plays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d v="2016-11-04T13:06:24"/>
    <x v="3217"/>
    <b v="1"/>
    <n v="104"/>
    <b v="1"/>
    <s v="theater/plays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d v="2014-12-31T00:00:00"/>
    <x v="3218"/>
    <b v="1"/>
    <n v="184"/>
    <b v="1"/>
    <s v="theater/plays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d v="2015-03-22T22:35:47"/>
    <x v="3219"/>
    <b v="1"/>
    <n v="119"/>
    <b v="1"/>
    <s v="theater/plays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d v="2017-03-12T21:00:00"/>
    <x v="3220"/>
    <b v="1"/>
    <n v="59"/>
    <b v="1"/>
    <s v="theater/plays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d v="2015-07-05T16:43:23"/>
    <x v="3221"/>
    <b v="1"/>
    <n v="113"/>
    <b v="1"/>
    <s v="theater/plays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d v="2015-10-24T21:29:00"/>
    <x v="3222"/>
    <b v="1"/>
    <n v="84"/>
    <b v="1"/>
    <s v="theater/plays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d v="2015-08-20T20:02:56"/>
    <x v="3223"/>
    <b v="1"/>
    <n v="74"/>
    <b v="1"/>
    <s v="theater/plays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d v="2017-01-10T05:00:00"/>
    <x v="3224"/>
    <b v="1"/>
    <n v="216"/>
    <b v="1"/>
    <s v="theater/plays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d v="2016-06-03T21:00:00"/>
    <x v="3225"/>
    <b v="1"/>
    <n v="39"/>
    <b v="1"/>
    <s v="theater/plays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d v="2015-10-30T14:00:12"/>
    <x v="3226"/>
    <b v="1"/>
    <n v="21"/>
    <b v="1"/>
    <s v="theater/plays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d v="2017-01-17T21:10:36"/>
    <x v="3227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d v="2015-12-17T04:59:00"/>
    <x v="3228"/>
    <b v="1"/>
    <n v="37"/>
    <b v="1"/>
    <s v="theater/plays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d v="2014-11-20T07:59:58"/>
    <x v="3229"/>
    <b v="1"/>
    <n v="202"/>
    <b v="1"/>
    <s v="theater/plays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d v="2014-10-01T03:59:00"/>
    <x v="3230"/>
    <b v="1"/>
    <n v="37"/>
    <b v="1"/>
    <s v="theater/plays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d v="2016-04-16T22:39:07"/>
    <x v="3231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d v="2016-05-04T03:59:00"/>
    <x v="3232"/>
    <b v="1"/>
    <n v="26"/>
    <b v="1"/>
    <s v="theater/plays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d v="2017-03-02T19:19:15"/>
    <x v="3233"/>
    <b v="0"/>
    <n v="61"/>
    <b v="1"/>
    <s v="theater/plays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d v="2017-02-01T23:31:00"/>
    <x v="3234"/>
    <b v="0"/>
    <n v="115"/>
    <b v="1"/>
    <s v="theater/plays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d v="2016-07-01T08:20:51"/>
    <x v="3235"/>
    <b v="1"/>
    <n v="181"/>
    <b v="1"/>
    <s v="theater/plays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d v="2016-12-28T22:00:33"/>
    <x v="3236"/>
    <b v="0"/>
    <n v="110"/>
    <b v="1"/>
    <s v="theater/plays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d v="2015-09-29T03:59:00"/>
    <x v="3237"/>
    <b v="1"/>
    <n v="269"/>
    <b v="1"/>
    <s v="theater/plays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d v="2015-07-01T12:14:58"/>
    <x v="3238"/>
    <b v="1"/>
    <n v="79"/>
    <b v="1"/>
    <s v="theater/plays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d v="2015-10-25T23:59:00"/>
    <x v="3239"/>
    <b v="1"/>
    <n v="104"/>
    <b v="1"/>
    <s v="theater/plays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d v="2017-02-16T23:00:00"/>
    <x v="3240"/>
    <b v="0"/>
    <n v="34"/>
    <b v="1"/>
    <s v="theater/plays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d v="2014-10-14T06:59:00"/>
    <x v="3241"/>
    <b v="1"/>
    <n v="167"/>
    <b v="1"/>
    <s v="theater/plays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d v="2014-09-19T18:08:12"/>
    <x v="3242"/>
    <b v="1"/>
    <n v="183"/>
    <b v="1"/>
    <s v="theater/plays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d v="2015-10-09T00:00:00"/>
    <x v="3243"/>
    <b v="1"/>
    <n v="71"/>
    <b v="1"/>
    <s v="theater/plays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d v="2016-12-01T17:39:42"/>
    <x v="3244"/>
    <b v="0"/>
    <n v="69"/>
    <b v="1"/>
    <s v="theater/plays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d v="2015-06-12T02:00:00"/>
    <x v="3245"/>
    <b v="0"/>
    <n v="270"/>
    <b v="1"/>
    <s v="theater/plays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d v="2015-09-12T03:59:00"/>
    <x v="3246"/>
    <b v="1"/>
    <n v="193"/>
    <b v="1"/>
    <s v="theater/plays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d v="2015-07-12T10:25:12"/>
    <x v="3247"/>
    <b v="1"/>
    <n v="57"/>
    <b v="1"/>
    <s v="theater/plays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d v="2015-04-04T20:19:17"/>
    <x v="3248"/>
    <b v="1"/>
    <n v="200"/>
    <b v="1"/>
    <s v="theater/plays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d v="2015-06-20T17:55:14"/>
    <x v="3249"/>
    <b v="1"/>
    <n v="88"/>
    <b v="1"/>
    <s v="theater/plays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d v="2014-11-05T18:48:44"/>
    <x v="3250"/>
    <b v="1"/>
    <n v="213"/>
    <b v="1"/>
    <s v="theater/plays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d v="2015-06-21T17:32:46"/>
    <x v="3251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d v="2016-09-07T11:20:40"/>
    <x v="3252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d v="2016-09-08T03:45:00"/>
    <x v="3253"/>
    <b v="1"/>
    <n v="115"/>
    <b v="1"/>
    <s v="theater/plays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d v="2015-03-26T01:03:29"/>
    <x v="3254"/>
    <b v="1"/>
    <n v="186"/>
    <b v="1"/>
    <s v="theater/plays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d v="2014-10-07T18:26:15"/>
    <x v="3255"/>
    <b v="1"/>
    <n v="18"/>
    <b v="1"/>
    <s v="theater/plays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d v="2015-06-11T03:59:00"/>
    <x v="3256"/>
    <b v="1"/>
    <n v="176"/>
    <b v="1"/>
    <s v="theater/plays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d v="2017-02-22T13:25:52"/>
    <x v="3257"/>
    <b v="0"/>
    <n v="41"/>
    <b v="1"/>
    <s v="theater/plays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d v="2015-01-08T21:17:41"/>
    <x v="3258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d v="2016-10-01T03:59:00"/>
    <x v="3259"/>
    <b v="1"/>
    <n v="97"/>
    <b v="1"/>
    <s v="theater/plays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d v="2015-11-30T17:08:38"/>
    <x v="3260"/>
    <b v="1"/>
    <n v="73"/>
    <b v="1"/>
    <s v="theater/plays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d v="2015-07-16T17:24:36"/>
    <x v="3261"/>
    <b v="1"/>
    <n v="49"/>
    <b v="1"/>
    <s v="theater/plays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d v="2014-12-22T04:00:00"/>
    <x v="3262"/>
    <b v="1"/>
    <n v="134"/>
    <b v="1"/>
    <s v="theater/plays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d v="2015-10-30T21:00:00"/>
    <x v="3263"/>
    <b v="1"/>
    <n v="68"/>
    <b v="1"/>
    <s v="theater/plays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d v="2015-01-28T22:00:00"/>
    <x v="3264"/>
    <b v="1"/>
    <n v="49"/>
    <b v="1"/>
    <s v="theater/plays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d v="2015-12-03T17:00:00"/>
    <x v="3265"/>
    <b v="1"/>
    <n v="63"/>
    <b v="1"/>
    <s v="theater/plays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d v="2015-06-12T21:00:00"/>
    <x v="3266"/>
    <b v="1"/>
    <n v="163"/>
    <b v="1"/>
    <s v="theater/plays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d v="2015-07-17T18:11:00"/>
    <x v="3267"/>
    <b v="1"/>
    <n v="288"/>
    <b v="1"/>
    <s v="theater/plays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d v="2016-08-24T21:42:08"/>
    <x v="3268"/>
    <b v="1"/>
    <n v="42"/>
    <b v="1"/>
    <s v="theater/plays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d v="2015-06-16T11:00:00"/>
    <x v="3269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d v="2015-07-12T12:47:45"/>
    <x v="3270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d v="2014-11-02T11:29:35"/>
    <x v="3271"/>
    <b v="1"/>
    <n v="51"/>
    <b v="1"/>
    <s v="theater/plays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d v="2015-11-06T13:00:09"/>
    <x v="3272"/>
    <b v="1"/>
    <n v="145"/>
    <b v="1"/>
    <s v="theater/plays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d v="2016-09-14T19:00:00"/>
    <x v="3273"/>
    <b v="1"/>
    <n v="21"/>
    <b v="1"/>
    <s v="theater/plays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d v="2016-03-15T21:00:00"/>
    <x v="3274"/>
    <b v="1"/>
    <n v="286"/>
    <b v="1"/>
    <s v="theater/plays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d v="2015-02-09T04:30:00"/>
    <x v="3275"/>
    <b v="1"/>
    <n v="12"/>
    <b v="1"/>
    <s v="theater/plays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d v="2016-04-01T03:59:00"/>
    <x v="3276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d v="2014-11-18T17:23:26"/>
    <x v="3277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d v="2015-05-30T20:21:43"/>
    <x v="3278"/>
    <b v="1"/>
    <n v="34"/>
    <b v="1"/>
    <s v="theater/plays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d v="2016-04-01T01:27:39"/>
    <x v="3279"/>
    <b v="0"/>
    <n v="63"/>
    <b v="1"/>
    <s v="theater/plays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d v="2015-06-01T05:00:00"/>
    <x v="3280"/>
    <b v="0"/>
    <n v="30"/>
    <b v="1"/>
    <s v="theater/plays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d v="2015-09-02T00:28:25"/>
    <x v="3281"/>
    <b v="0"/>
    <n v="47"/>
    <b v="1"/>
    <s v="theater/plays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d v="2016-04-29T04:39:48"/>
    <x v="3282"/>
    <b v="0"/>
    <n v="237"/>
    <b v="1"/>
    <s v="theater/plays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d v="2016-02-10T21:00:00"/>
    <x v="3283"/>
    <b v="0"/>
    <n v="47"/>
    <b v="1"/>
    <s v="theater/plays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d v="2016-01-29T05:59:00"/>
    <x v="3284"/>
    <b v="0"/>
    <n v="15"/>
    <b v="1"/>
    <s v="theater/plays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d v="2017-02-28T05:00:00"/>
    <x v="3285"/>
    <b v="0"/>
    <n v="81"/>
    <b v="1"/>
    <s v="theater/plays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d v="2016-08-15T20:09:42"/>
    <x v="3286"/>
    <b v="0"/>
    <n v="122"/>
    <b v="1"/>
    <s v="theater/plays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d v="2015-11-28T18:00:28"/>
    <x v="3287"/>
    <b v="0"/>
    <n v="34"/>
    <b v="1"/>
    <s v="theater/plays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d v="2016-06-20T23:00:00"/>
    <x v="3288"/>
    <b v="0"/>
    <n v="207"/>
    <b v="1"/>
    <s v="theater/plays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d v="2017-02-20T08:50:02"/>
    <x v="3289"/>
    <b v="0"/>
    <n v="25"/>
    <b v="1"/>
    <s v="theater/plays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d v="2017-03-11T12:21:31"/>
    <x v="3290"/>
    <b v="0"/>
    <n v="72"/>
    <b v="1"/>
    <s v="theater/plays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d v="2015-09-17T03:59:00"/>
    <x v="3291"/>
    <b v="0"/>
    <n v="14"/>
    <b v="1"/>
    <s v="theater/plays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d v="2015-12-04T19:29:08"/>
    <x v="3292"/>
    <b v="0"/>
    <n v="15"/>
    <b v="1"/>
    <s v="theater/plays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d v="2017-03-04T10:12:32"/>
    <x v="3293"/>
    <b v="0"/>
    <n v="91"/>
    <b v="1"/>
    <s v="theater/plays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d v="2015-06-16T12:59:14"/>
    <x v="3294"/>
    <b v="0"/>
    <n v="24"/>
    <b v="1"/>
    <s v="theater/plays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d v="2016-09-26T10:37:09"/>
    <x v="3295"/>
    <b v="0"/>
    <n v="27"/>
    <b v="1"/>
    <s v="theater/plays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d v="2015-11-22T22:00:00"/>
    <x v="3296"/>
    <b v="0"/>
    <n v="47"/>
    <b v="1"/>
    <s v="theater/plays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d v="2015-07-27T22:59:00"/>
    <x v="3297"/>
    <b v="0"/>
    <n v="44"/>
    <b v="1"/>
    <s v="theater/plays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d v="2015-09-13T00:00:00"/>
    <x v="3298"/>
    <b v="0"/>
    <n v="72"/>
    <b v="1"/>
    <s v="theater/plays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d v="2015-10-14T22:01:03"/>
    <x v="3299"/>
    <b v="0"/>
    <n v="63"/>
    <b v="1"/>
    <s v="theater/plays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d v="2015-04-29T17:51:02"/>
    <x v="3300"/>
    <b v="0"/>
    <n v="88"/>
    <b v="1"/>
    <s v="theater/plays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d v="2016-08-01T06:59:00"/>
    <x v="3301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d v="2016-12-07T08:26:16"/>
    <x v="3302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d v="2015-03-28T14:38:04"/>
    <x v="3303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d v="2016-12-22T14:59:12"/>
    <x v="3304"/>
    <b v="0"/>
    <n v="175"/>
    <b v="1"/>
    <s v="theater/plays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d v="2015-07-31T20:32:28"/>
    <x v="3305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d v="2016-06-10T03:00:00"/>
    <x v="3306"/>
    <b v="0"/>
    <n v="54"/>
    <b v="1"/>
    <s v="theater/plays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d v="2016-05-15T01:22:19"/>
    <x v="3307"/>
    <b v="0"/>
    <n v="20"/>
    <b v="1"/>
    <s v="theater/plays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d v="2016-04-13T21:02:45"/>
    <x v="3308"/>
    <b v="0"/>
    <n v="57"/>
    <b v="1"/>
    <s v="theater/plays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d v="2016-10-16T15:36:18"/>
    <x v="3309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d v="2015-10-06T22:17:05"/>
    <x v="3310"/>
    <b v="0"/>
    <n v="31"/>
    <b v="1"/>
    <s v="theater/plays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d v="2015-10-17T07:00:10"/>
    <x v="3311"/>
    <b v="0"/>
    <n v="45"/>
    <b v="1"/>
    <s v="theater/plays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d v="2016-11-11T22:00:00"/>
    <x v="3312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d v="2016-01-27T01:00:00"/>
    <x v="3313"/>
    <b v="0"/>
    <n v="29"/>
    <b v="1"/>
    <s v="theater/plays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d v="2015-05-08T20:05:00"/>
    <x v="3314"/>
    <b v="0"/>
    <n v="58"/>
    <b v="1"/>
    <s v="theater/plays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d v="2016-05-06T07:17:21"/>
    <x v="3315"/>
    <b v="0"/>
    <n v="89"/>
    <b v="1"/>
    <s v="theater/plays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d v="2014-08-08T13:54:00"/>
    <x v="3316"/>
    <b v="0"/>
    <n v="125"/>
    <b v="1"/>
    <s v="theater/plays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d v="2016-06-08T00:57:04"/>
    <x v="3317"/>
    <b v="0"/>
    <n v="18"/>
    <b v="1"/>
    <s v="theater/plays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d v="2016-04-11T02:30:00"/>
    <x v="3318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d v="2015-01-31T14:03:06"/>
    <x v="3319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d v="2016-06-22T01:05:57"/>
    <x v="3320"/>
    <b v="0"/>
    <n v="38"/>
    <b v="1"/>
    <s v="theater/plays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d v="2014-10-16T03:59:00"/>
    <x v="3321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d v="2016-06-22T03:55:00"/>
    <x v="3322"/>
    <b v="0"/>
    <n v="23"/>
    <b v="1"/>
    <s v="theater/plays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d v="2016-09-25T08:46:48"/>
    <x v="3323"/>
    <b v="0"/>
    <n v="49"/>
    <b v="1"/>
    <s v="theater/plays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d v="2016-06-05T13:59:50"/>
    <x v="3324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d v="2015-04-05T17:51:17"/>
    <x v="3325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d v="2015-03-08T16:08:25"/>
    <x v="3326"/>
    <b v="0"/>
    <n v="57"/>
    <b v="1"/>
    <s v="theater/plays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d v="2016-05-08T08:59:26"/>
    <x v="3327"/>
    <b v="0"/>
    <n v="33"/>
    <b v="1"/>
    <s v="theater/plays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d v="2014-07-05T01:00:00"/>
    <x v="3328"/>
    <b v="0"/>
    <n v="9"/>
    <b v="1"/>
    <s v="theater/plays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d v="2014-07-27T23:00:00"/>
    <x v="3329"/>
    <b v="0"/>
    <n v="26"/>
    <b v="1"/>
    <s v="theater/plays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d v="2015-04-01T20:17:48"/>
    <x v="3330"/>
    <b v="0"/>
    <n v="69"/>
    <b v="1"/>
    <s v="theater/plays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d v="2015-10-06T16:44:46"/>
    <x v="3331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d v="2014-07-19T20:38:50"/>
    <x v="3332"/>
    <b v="0"/>
    <n v="83"/>
    <b v="1"/>
    <s v="theater/plays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d v="2015-06-15T16:14:40"/>
    <x v="3333"/>
    <b v="0"/>
    <n v="111"/>
    <b v="1"/>
    <s v="theater/plays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d v="2015-07-30T12:30:22"/>
    <x v="3334"/>
    <b v="0"/>
    <n v="46"/>
    <b v="1"/>
    <s v="theater/plays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d v="2014-08-03T23:00:00"/>
    <x v="3335"/>
    <b v="0"/>
    <n v="63"/>
    <b v="1"/>
    <s v="theater/plays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d v="2016-04-05T08:34:06"/>
    <x v="3336"/>
    <b v="0"/>
    <n v="9"/>
    <b v="1"/>
    <s v="theater/plays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d v="2014-10-10T21:00:00"/>
    <x v="3337"/>
    <b v="0"/>
    <n v="34"/>
    <b v="1"/>
    <s v="theater/plays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d v="2017-02-24T13:48:00"/>
    <x v="3338"/>
    <b v="0"/>
    <n v="112"/>
    <b v="1"/>
    <s v="theater/plays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d v="2016-07-28T15:58:38"/>
    <x v="3339"/>
    <b v="0"/>
    <n v="47"/>
    <b v="1"/>
    <s v="theater/plays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d v="2016-12-06T23:22:34"/>
    <x v="3340"/>
    <b v="0"/>
    <n v="38"/>
    <b v="1"/>
    <s v="theater/plays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d v="2016-06-12T17:00:00"/>
    <x v="3341"/>
    <b v="0"/>
    <n v="28"/>
    <b v="1"/>
    <s v="theater/plays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d v="2015-04-01T04:59:00"/>
    <x v="3342"/>
    <b v="0"/>
    <n v="78"/>
    <b v="1"/>
    <s v="theater/plays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d v="2016-04-13T13:18:00"/>
    <x v="3343"/>
    <b v="0"/>
    <n v="23"/>
    <b v="1"/>
    <s v="theater/plays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d v="2014-08-30T04:48:13"/>
    <x v="3344"/>
    <b v="0"/>
    <n v="40"/>
    <b v="1"/>
    <s v="theater/plays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d v="2015-04-18T00:37:00"/>
    <x v="3345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d v="2015-02-26T00:35:10"/>
    <x v="3346"/>
    <b v="0"/>
    <n v="18"/>
    <b v="1"/>
    <s v="theater/plays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d v="2016-05-08T21:00:00"/>
    <x v="3347"/>
    <b v="0"/>
    <n v="22"/>
    <b v="1"/>
    <s v="theater/plays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d v="2016-04-30T03:59:00"/>
    <x v="3348"/>
    <b v="0"/>
    <n v="79"/>
    <b v="1"/>
    <s v="theater/plays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d v="2016-06-13T17:00:00"/>
    <x v="3349"/>
    <b v="0"/>
    <n v="14"/>
    <b v="1"/>
    <s v="theater/plays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d v="2015-11-29T23:00:00"/>
    <x v="3350"/>
    <b v="0"/>
    <n v="51"/>
    <b v="1"/>
    <s v="theater/plays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d v="2014-07-23T11:00:00"/>
    <x v="3351"/>
    <b v="0"/>
    <n v="54"/>
    <b v="1"/>
    <s v="theater/plays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d v="2016-07-01T23:00:00"/>
    <x v="3352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d v="2016-05-02T23:00:00"/>
    <x v="3353"/>
    <b v="0"/>
    <n v="44"/>
    <b v="1"/>
    <s v="theater/plays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d v="2015-10-29T04:01:00"/>
    <x v="3354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d v="2016-05-10T11:17:00"/>
    <x v="3355"/>
    <b v="0"/>
    <n v="15"/>
    <b v="1"/>
    <s v="theater/plays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d v="2016-07-15T19:34:32"/>
    <x v="3356"/>
    <b v="0"/>
    <n v="27"/>
    <b v="1"/>
    <s v="theater/plays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d v="2014-08-01T10:01:50"/>
    <x v="3357"/>
    <b v="0"/>
    <n v="21"/>
    <b v="1"/>
    <s v="theater/plays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d v="2014-11-19T08:27:59"/>
    <x v="3358"/>
    <b v="0"/>
    <n v="162"/>
    <b v="1"/>
    <s v="theater/plays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d v="2017-02-25T01:22:14"/>
    <x v="3359"/>
    <b v="0"/>
    <n v="23"/>
    <b v="1"/>
    <s v="theater/plays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d v="2016-12-14T15:59:00"/>
    <x v="3360"/>
    <b v="0"/>
    <n v="72"/>
    <b v="1"/>
    <s v="theater/plays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d v="2014-09-01T15:59:00"/>
    <x v="3361"/>
    <b v="0"/>
    <n v="68"/>
    <b v="1"/>
    <s v="theater/plays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d v="2015-03-07T04:55:00"/>
    <x v="3362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d v="2014-08-19T16:00:00"/>
    <x v="3363"/>
    <b v="0"/>
    <n v="26"/>
    <b v="1"/>
    <s v="theater/plays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d v="2016-03-15T21:00:00"/>
    <x v="3364"/>
    <b v="0"/>
    <n v="72"/>
    <b v="1"/>
    <s v="theater/plays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d v="2015-12-13T02:26:32"/>
    <x v="3365"/>
    <b v="0"/>
    <n v="3"/>
    <b v="1"/>
    <s v="theater/plays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d v="2015-05-13T01:37:17"/>
    <x v="3366"/>
    <b v="0"/>
    <n v="18"/>
    <b v="1"/>
    <s v="theater/plays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d v="2015-08-01T22:24:54"/>
    <x v="3367"/>
    <b v="0"/>
    <n v="30"/>
    <b v="1"/>
    <s v="theater/plays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d v="2015-01-01T05:00:00"/>
    <x v="3368"/>
    <b v="0"/>
    <n v="23"/>
    <b v="1"/>
    <s v="theater/plays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d v="2017-01-15T00:59:40"/>
    <x v="3369"/>
    <b v="0"/>
    <n v="54"/>
    <b v="1"/>
    <s v="theater/plays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d v="2016-12-17T08:00:00"/>
    <x v="3370"/>
    <b v="0"/>
    <n v="26"/>
    <b v="1"/>
    <s v="theater/plays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d v="2015-12-02T20:59:25"/>
    <x v="3371"/>
    <b v="0"/>
    <n v="9"/>
    <b v="1"/>
    <s v="theater/plays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d v="2014-08-25T04:59:00"/>
    <x v="3372"/>
    <b v="0"/>
    <n v="27"/>
    <b v="1"/>
    <s v="theater/plays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d v="2015-07-18T16:00:00"/>
    <x v="3373"/>
    <b v="0"/>
    <n v="30"/>
    <b v="1"/>
    <s v="theater/plays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d v="2015-10-28T17:33:36"/>
    <x v="3374"/>
    <b v="0"/>
    <n v="52"/>
    <b v="1"/>
    <s v="theater/plays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d v="2014-05-18T14:39:33"/>
    <x v="3375"/>
    <b v="0"/>
    <n v="17"/>
    <b v="1"/>
    <s v="theater/plays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d v="2015-04-25T15:49:54"/>
    <x v="3376"/>
    <b v="0"/>
    <n v="19"/>
    <b v="1"/>
    <s v="theater/plays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d v="2015-03-20T16:56:00"/>
    <x v="3377"/>
    <b v="0"/>
    <n v="77"/>
    <b v="1"/>
    <s v="theater/plays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d v="2014-08-31T13:08:00"/>
    <x v="3378"/>
    <b v="0"/>
    <n v="21"/>
    <b v="1"/>
    <s v="theater/plays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d v="2015-08-26T23:00:00"/>
    <x v="3379"/>
    <b v="0"/>
    <n v="38"/>
    <b v="1"/>
    <s v="theater/plays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d v="2014-11-29T23:52:58"/>
    <x v="3380"/>
    <b v="0"/>
    <n v="28"/>
    <b v="1"/>
    <s v="theater/plays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d v="2015-03-11T03:26:23"/>
    <x v="3381"/>
    <b v="0"/>
    <n v="48"/>
    <b v="1"/>
    <s v="theater/plays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d v="2016-08-01T22:59:00"/>
    <x v="3382"/>
    <b v="0"/>
    <n v="46"/>
    <b v="1"/>
    <s v="theater/plays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d v="2016-06-23T18:47:00"/>
    <x v="3383"/>
    <b v="0"/>
    <n v="30"/>
    <b v="1"/>
    <s v="theater/plays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d v="2015-11-21T03:00:00"/>
    <x v="3384"/>
    <b v="0"/>
    <n v="64"/>
    <b v="1"/>
    <s v="theater/plays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d v="2014-12-10T20:49:12"/>
    <x v="3385"/>
    <b v="0"/>
    <n v="15"/>
    <b v="1"/>
    <s v="theater/plays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d v="2014-12-03T15:28:26"/>
    <x v="3386"/>
    <b v="0"/>
    <n v="41"/>
    <b v="1"/>
    <s v="theater/plays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d v="2014-12-14T18:18:08"/>
    <x v="3387"/>
    <b v="0"/>
    <n v="35"/>
    <b v="1"/>
    <s v="theater/plays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d v="2015-06-18T11:04:01"/>
    <x v="3388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d v="2016-06-03T13:31:22"/>
    <x v="3389"/>
    <b v="0"/>
    <n v="62"/>
    <b v="1"/>
    <s v="theater/plays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d v="2014-07-10T18:35:45"/>
    <x v="3390"/>
    <b v="0"/>
    <n v="22"/>
    <b v="1"/>
    <s v="theater/plays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d v="2014-08-08T22:28:00"/>
    <x v="3391"/>
    <b v="0"/>
    <n v="18"/>
    <b v="1"/>
    <s v="theater/plays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d v="2016-05-06T20:17:35"/>
    <x v="3392"/>
    <b v="0"/>
    <n v="12"/>
    <b v="1"/>
    <s v="theater/plays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d v="2014-11-06T00:46:00"/>
    <x v="3393"/>
    <b v="0"/>
    <n v="44"/>
    <b v="1"/>
    <s v="theater/plays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d v="2014-07-27T14:17:25"/>
    <x v="3394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d v="2015-05-30T18:10:00"/>
    <x v="3395"/>
    <b v="0"/>
    <n v="38"/>
    <b v="1"/>
    <s v="theater/plays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d v="2014-06-01T03:59:00"/>
    <x v="3396"/>
    <b v="0"/>
    <n v="28"/>
    <b v="1"/>
    <s v="theater/plays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d v="2016-02-18T22:00:00"/>
    <x v="3397"/>
    <b v="0"/>
    <n v="24"/>
    <b v="1"/>
    <s v="theater/plays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d v="2014-11-21T17:00:00"/>
    <x v="3398"/>
    <b v="0"/>
    <n v="65"/>
    <b v="1"/>
    <s v="theater/plays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d v="2015-02-21T22:05:25"/>
    <x v="3399"/>
    <b v="0"/>
    <n v="46"/>
    <b v="1"/>
    <s v="theater/plays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d v="2014-08-28T22:53:34"/>
    <x v="3400"/>
    <b v="0"/>
    <n v="85"/>
    <b v="1"/>
    <s v="theater/plays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d v="2015-08-07T17:22:26"/>
    <x v="3401"/>
    <b v="0"/>
    <n v="66"/>
    <b v="1"/>
    <s v="theater/plays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d v="2015-11-12T02:31:00"/>
    <x v="3402"/>
    <b v="0"/>
    <n v="165"/>
    <b v="1"/>
    <s v="theater/plays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d v="2015-06-25T11:05:24"/>
    <x v="3403"/>
    <b v="0"/>
    <n v="17"/>
    <b v="1"/>
    <s v="theater/plays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d v="2015-06-17T12:05:02"/>
    <x v="3404"/>
    <b v="0"/>
    <n v="3"/>
    <b v="1"/>
    <s v="theater/plays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d v="2016-03-01T23:59:00"/>
    <x v="3405"/>
    <b v="0"/>
    <n v="17"/>
    <b v="1"/>
    <s v="theater/plays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d v="2014-07-16T11:49:36"/>
    <x v="3406"/>
    <b v="0"/>
    <n v="91"/>
    <b v="1"/>
    <s v="theater/plays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d v="2014-07-06T10:08:09"/>
    <x v="3407"/>
    <b v="0"/>
    <n v="67"/>
    <b v="1"/>
    <s v="theater/plays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d v="2014-07-18T23:48:24"/>
    <x v="3408"/>
    <b v="0"/>
    <n v="18"/>
    <b v="1"/>
    <s v="theater/plays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d v="2016-07-31T20:58:00"/>
    <x v="3409"/>
    <b v="0"/>
    <n v="21"/>
    <b v="1"/>
    <s v="theater/plays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d v="2016-06-06T07:00:00"/>
    <x v="3410"/>
    <b v="0"/>
    <n v="40"/>
    <b v="1"/>
    <s v="theater/plays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d v="2015-10-08T00:32:52"/>
    <x v="3411"/>
    <b v="0"/>
    <n v="78"/>
    <b v="1"/>
    <s v="theater/plays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d v="2014-09-27T23:01:02"/>
    <x v="3412"/>
    <b v="0"/>
    <n v="26"/>
    <b v="1"/>
    <s v="theater/plays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d v="2015-02-28T04:59:00"/>
    <x v="3413"/>
    <b v="0"/>
    <n v="14"/>
    <b v="1"/>
    <s v="theater/plays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d v="2016-12-01T07:59:00"/>
    <x v="3414"/>
    <b v="0"/>
    <n v="44"/>
    <b v="1"/>
    <s v="theater/plays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d v="2016-04-17T23:30:00"/>
    <x v="3415"/>
    <b v="0"/>
    <n v="9"/>
    <b v="1"/>
    <s v="theater/plays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d v="2015-04-23T18:30:00"/>
    <x v="3416"/>
    <b v="0"/>
    <n v="30"/>
    <b v="1"/>
    <s v="theater/plays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d v="2014-10-26T00:43:00"/>
    <x v="3417"/>
    <b v="0"/>
    <n v="45"/>
    <b v="1"/>
    <s v="theater/plays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d v="2014-05-23T20:01:47"/>
    <x v="3418"/>
    <b v="0"/>
    <n v="56"/>
    <b v="1"/>
    <s v="theater/plays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d v="2016-04-06T21:30:00"/>
    <x v="3419"/>
    <b v="0"/>
    <n v="46"/>
    <b v="1"/>
    <s v="theater/plays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d v="2016-02-14T00:00:00"/>
    <x v="3420"/>
    <b v="0"/>
    <n v="34"/>
    <b v="1"/>
    <s v="theater/plays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d v="2015-03-04T18:59:23"/>
    <x v="3421"/>
    <b v="0"/>
    <n v="98"/>
    <b v="1"/>
    <s v="theater/plays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d v="2015-12-14T00:00:00"/>
    <x v="3422"/>
    <b v="0"/>
    <n v="46"/>
    <b v="1"/>
    <s v="theater/plays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d v="2015-04-24T21:52:21"/>
    <x v="3423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d v="2015-02-05T06:59:00"/>
    <x v="3424"/>
    <b v="0"/>
    <n v="76"/>
    <b v="1"/>
    <s v="theater/plays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d v="2014-10-04T14:48:56"/>
    <x v="3425"/>
    <b v="0"/>
    <n v="104"/>
    <b v="1"/>
    <s v="theater/plays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d v="2014-09-21T02:00:00"/>
    <x v="3426"/>
    <b v="0"/>
    <n v="87"/>
    <b v="1"/>
    <s v="theater/plays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d v="2014-07-02T15:29:12"/>
    <x v="3427"/>
    <b v="0"/>
    <n v="29"/>
    <b v="1"/>
    <s v="theater/plays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d v="2015-02-28T17:00:00"/>
    <x v="3428"/>
    <b v="0"/>
    <n v="51"/>
    <b v="1"/>
    <s v="theater/plays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d v="2016-11-02T00:31:01"/>
    <x v="3429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d v="2014-07-30T22:41:41"/>
    <x v="3430"/>
    <b v="0"/>
    <n v="72"/>
    <b v="1"/>
    <s v="theater/plays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d v="2014-08-18T17:32:33"/>
    <x v="3431"/>
    <b v="0"/>
    <n v="21"/>
    <b v="1"/>
    <s v="theater/plays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d v="2016-02-05T22:00:00"/>
    <x v="3432"/>
    <b v="0"/>
    <n v="42"/>
    <b v="1"/>
    <s v="theater/plays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d v="2014-06-17T03:00:00"/>
    <x v="3433"/>
    <b v="0"/>
    <n v="71"/>
    <b v="1"/>
    <s v="theater/plays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d v="2014-07-10T09:07:49"/>
    <x v="3434"/>
    <b v="0"/>
    <n v="168"/>
    <b v="1"/>
    <s v="theater/plays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d v="2016-08-07T03:00:00"/>
    <x v="3435"/>
    <b v="0"/>
    <n v="19"/>
    <b v="1"/>
    <s v="theater/plays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d v="2014-08-21T16:28:00"/>
    <x v="3436"/>
    <b v="0"/>
    <n v="37"/>
    <b v="1"/>
    <s v="theater/plays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d v="2015-08-19T17:03:40"/>
    <x v="3437"/>
    <b v="0"/>
    <n v="36"/>
    <b v="1"/>
    <s v="theater/plays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d v="2015-05-02T21:00:00"/>
    <x v="3438"/>
    <b v="0"/>
    <n v="14"/>
    <b v="1"/>
    <s v="theater/plays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d v="2016-01-19T04:59:00"/>
    <x v="3439"/>
    <b v="0"/>
    <n v="18"/>
    <b v="1"/>
    <s v="theater/plays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d v="2014-07-11T16:15:00"/>
    <x v="3440"/>
    <b v="0"/>
    <n v="82"/>
    <b v="1"/>
    <s v="theater/plays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d v="2015-11-13T20:17:00"/>
    <x v="3441"/>
    <b v="0"/>
    <n v="43"/>
    <b v="1"/>
    <s v="theater/plays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d v="2015-05-30T20:11:12"/>
    <x v="344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d v="2014-09-09T12:35:46"/>
    <x v="3443"/>
    <b v="0"/>
    <n v="45"/>
    <b v="1"/>
    <s v="theater/plays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d v="2016-06-08T13:59:00"/>
    <x v="3444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d v="2015-10-23T12:43:56"/>
    <x v="3445"/>
    <b v="0"/>
    <n v="31"/>
    <b v="1"/>
    <s v="theater/plays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d v="2015-02-05T12:20:00"/>
    <x v="3446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d v="2016-03-18T20:20:12"/>
    <x v="3447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d v="2014-12-17T02:51:29"/>
    <x v="3448"/>
    <b v="0"/>
    <n v="45"/>
    <b v="1"/>
    <s v="theater/plays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d v="2016-07-09T04:00:00"/>
    <x v="3449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d v="2015-04-02T15:54:31"/>
    <x v="3450"/>
    <b v="0"/>
    <n v="39"/>
    <b v="1"/>
    <s v="theater/plays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d v="2015-04-21T17:22:07"/>
    <x v="3451"/>
    <b v="0"/>
    <n v="16"/>
    <b v="1"/>
    <s v="theater/plays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d v="2014-07-23T03:59:00"/>
    <x v="3452"/>
    <b v="0"/>
    <n v="37"/>
    <b v="1"/>
    <s v="theater/plays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d v="2016-08-13T23:29:16"/>
    <x v="3453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d v="2014-07-31T16:45:59"/>
    <x v="3454"/>
    <b v="0"/>
    <n v="21"/>
    <b v="1"/>
    <s v="theater/plays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d v="2016-10-13T18:00:27"/>
    <x v="3455"/>
    <b v="0"/>
    <n v="69"/>
    <b v="1"/>
    <s v="theater/plays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d v="2014-08-01T06:59:00"/>
    <x v="3456"/>
    <b v="0"/>
    <n v="16"/>
    <b v="1"/>
    <s v="theater/plays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d v="2015-02-12T05:59:00"/>
    <x v="3457"/>
    <b v="0"/>
    <n v="55"/>
    <b v="1"/>
    <s v="theater/plays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d v="2015-02-03T04:27:00"/>
    <x v="3458"/>
    <b v="0"/>
    <n v="27"/>
    <b v="1"/>
    <s v="theater/plays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d v="2016-05-20T11:31:00"/>
    <x v="3459"/>
    <b v="0"/>
    <n v="36"/>
    <b v="1"/>
    <s v="theater/plays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d v="2014-08-15T12:39:12"/>
    <x v="3460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d v="2016-10-29T03:00:00"/>
    <x v="3461"/>
    <b v="0"/>
    <n v="12"/>
    <b v="1"/>
    <s v="theater/plays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d v="2015-07-10T18:00:00"/>
    <x v="3462"/>
    <b v="0"/>
    <n v="17"/>
    <b v="1"/>
    <s v="theater/plays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d v="2016-10-11T03:59:00"/>
    <x v="3463"/>
    <b v="0"/>
    <n v="114"/>
    <b v="1"/>
    <s v="theater/plays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d v="2016-08-23T03:07:17"/>
    <x v="3464"/>
    <b v="0"/>
    <n v="93"/>
    <b v="1"/>
    <s v="theater/plays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d v="2015-08-09T16:00:00"/>
    <x v="3465"/>
    <b v="0"/>
    <n v="36"/>
    <b v="1"/>
    <s v="theater/plays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d v="2016-04-19T23:27:30"/>
    <x v="3466"/>
    <b v="0"/>
    <n v="61"/>
    <b v="1"/>
    <s v="theater/plays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d v="2015-03-20T15:07:12"/>
    <x v="3467"/>
    <b v="0"/>
    <n v="47"/>
    <b v="1"/>
    <s v="theater/plays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d v="2016-09-21T03:00:00"/>
    <x v="3468"/>
    <b v="0"/>
    <n v="17"/>
    <b v="1"/>
    <s v="theater/plays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d v="2016-04-28T15:24:05"/>
    <x v="3469"/>
    <b v="0"/>
    <n v="63"/>
    <b v="1"/>
    <s v="theater/plays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d v="2016-07-15T21:38:00"/>
    <x v="3470"/>
    <b v="0"/>
    <n v="9"/>
    <b v="1"/>
    <s v="theater/plays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d v="2014-08-31T20:00:00"/>
    <x v="3471"/>
    <b v="0"/>
    <n v="30"/>
    <b v="1"/>
    <s v="theater/plays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d v="2014-11-06T05:59:00"/>
    <x v="3472"/>
    <b v="0"/>
    <n v="23"/>
    <b v="1"/>
    <s v="theater/plays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d v="2015-03-20T20:27:00"/>
    <x v="3473"/>
    <b v="0"/>
    <n v="33"/>
    <b v="1"/>
    <s v="theater/plays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d v="2016-07-20T12:02:11"/>
    <x v="3474"/>
    <b v="0"/>
    <n v="39"/>
    <b v="1"/>
    <s v="theater/plays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d v="2014-11-03T00:00:00"/>
    <x v="3475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d v="2014-10-27T03:00:00"/>
    <x v="3476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d v="2015-05-17T03:00:00"/>
    <x v="3477"/>
    <b v="0"/>
    <n v="39"/>
    <b v="1"/>
    <s v="theater/plays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d v="2015-03-16T21:00:00"/>
    <x v="3478"/>
    <b v="0"/>
    <n v="57"/>
    <b v="1"/>
    <s v="theater/plays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d v="2014-06-21T20:31:20"/>
    <x v="3479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d v="2015-07-10T21:00:00"/>
    <x v="3480"/>
    <b v="0"/>
    <n v="13"/>
    <b v="1"/>
    <s v="theater/plays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d v="2015-01-02T05:56:28"/>
    <x v="3481"/>
    <b v="0"/>
    <n v="95"/>
    <b v="1"/>
    <s v="theater/plays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d v="2014-07-06T18:31:06"/>
    <x v="3482"/>
    <b v="0"/>
    <n v="80"/>
    <b v="1"/>
    <s v="theater/plays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d v="2014-07-03T16:03:01"/>
    <x v="3483"/>
    <b v="0"/>
    <n v="133"/>
    <b v="1"/>
    <s v="theater/plays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d v="2016-06-15T18:14:59"/>
    <x v="3484"/>
    <b v="0"/>
    <n v="44"/>
    <b v="1"/>
    <s v="theater/plays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d v="2016-02-02T16:38:00"/>
    <x v="3485"/>
    <b v="0"/>
    <n v="30"/>
    <b v="1"/>
    <s v="theater/plays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d v="2015-06-03T06:59:00"/>
    <x v="3486"/>
    <b v="0"/>
    <n v="56"/>
    <b v="1"/>
    <s v="theater/plays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d v="2015-06-24T22:34:12"/>
    <x v="3487"/>
    <b v="0"/>
    <n v="66"/>
    <b v="1"/>
    <s v="theater/plays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d v="2015-04-17T16:00:00"/>
    <x v="3488"/>
    <b v="0"/>
    <n v="29"/>
    <b v="1"/>
    <s v="theater/plays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d v="2014-05-24T21:00:00"/>
    <x v="3489"/>
    <b v="0"/>
    <n v="72"/>
    <b v="1"/>
    <s v="theater/plays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d v="2016-04-13T19:15:24"/>
    <x v="3490"/>
    <b v="0"/>
    <n v="27"/>
    <b v="1"/>
    <s v="theater/plays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d v="2015-05-18T05:59:44"/>
    <x v="3491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d v="2015-10-26T00:13:17"/>
    <x v="3492"/>
    <b v="0"/>
    <n v="35"/>
    <b v="1"/>
    <s v="theater/plays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d v="2014-08-17T05:11:00"/>
    <x v="3493"/>
    <b v="0"/>
    <n v="29"/>
    <b v="1"/>
    <s v="theater/plays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d v="2016-11-26T06:00:00"/>
    <x v="3494"/>
    <b v="0"/>
    <n v="13"/>
    <b v="1"/>
    <s v="theater/plays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d v="2014-11-01T17:18:00"/>
    <x v="3495"/>
    <b v="0"/>
    <n v="72"/>
    <b v="1"/>
    <s v="theater/plays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d v="2016-09-11T20:19:26"/>
    <x v="3496"/>
    <b v="0"/>
    <n v="78"/>
    <b v="1"/>
    <s v="theater/plays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d v="2016-06-02T22:00:00"/>
    <x v="3497"/>
    <b v="0"/>
    <n v="49"/>
    <b v="1"/>
    <s v="theater/plays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d v="2016-05-28T21:44:00"/>
    <x v="3498"/>
    <b v="0"/>
    <n v="42"/>
    <b v="1"/>
    <s v="theater/plays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d v="2015-07-01T06:59:00"/>
    <x v="3499"/>
    <b v="0"/>
    <n v="35"/>
    <b v="1"/>
    <s v="theater/plays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d v="2016-03-07T04:59:00"/>
    <x v="3500"/>
    <b v="0"/>
    <n v="42"/>
    <b v="1"/>
    <s v="theater/plays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d v="2015-09-11T18:19:55"/>
    <x v="3501"/>
    <b v="0"/>
    <n v="42"/>
    <b v="1"/>
    <s v="theater/plays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d v="2016-03-16T03:59:00"/>
    <x v="3502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d v="2016-07-24T11:28:48"/>
    <x v="3503"/>
    <b v="0"/>
    <n v="38"/>
    <b v="1"/>
    <s v="theater/plays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d v="2015-11-19T18:58:11"/>
    <x v="3504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d v="2014-05-13T04:00:00"/>
    <x v="3505"/>
    <b v="0"/>
    <n v="39"/>
    <b v="1"/>
    <s v="theater/plays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d v="2014-08-23T17:37:20"/>
    <x v="3506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d v="2016-05-31T22:08:57"/>
    <x v="350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d v="2016-05-10T21:00:00"/>
    <x v="3508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d v="2014-11-21T04:55:00"/>
    <x v="3509"/>
    <b v="0"/>
    <n v="33"/>
    <b v="1"/>
    <s v="theater/plays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d v="2014-07-02T14:54:06"/>
    <x v="3510"/>
    <b v="0"/>
    <n v="15"/>
    <b v="1"/>
    <s v="theater/plays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d v="2014-11-07T18:30:00"/>
    <x v="3511"/>
    <b v="0"/>
    <n v="19"/>
    <b v="1"/>
    <s v="theater/plays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d v="2015-04-23T11:53:12"/>
    <x v="3512"/>
    <b v="0"/>
    <n v="17"/>
    <b v="1"/>
    <s v="theater/plays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d v="2014-06-04T04:59:00"/>
    <x v="3513"/>
    <b v="0"/>
    <n v="44"/>
    <b v="1"/>
    <s v="theater/plays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d v="2015-02-02T04:59:00"/>
    <x v="3514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d v="2015-05-31T18:32:51"/>
    <x v="3515"/>
    <b v="0"/>
    <n v="46"/>
    <b v="1"/>
    <s v="theater/plays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d v="2014-09-08T03:00:00"/>
    <x v="3516"/>
    <b v="0"/>
    <n v="11"/>
    <b v="1"/>
    <s v="theater/plays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d v="2014-07-04T11:00:00"/>
    <x v="3517"/>
    <b v="0"/>
    <n v="13"/>
    <b v="1"/>
    <s v="theater/plays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d v="2014-10-02T14:21:00"/>
    <x v="3518"/>
    <b v="0"/>
    <n v="33"/>
    <b v="1"/>
    <s v="theater/plays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d v="2015-03-04T14:22:30"/>
    <x v="3519"/>
    <b v="0"/>
    <n v="28"/>
    <b v="1"/>
    <s v="theater/plays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d v="2015-09-06T13:47:00"/>
    <x v="3520"/>
    <b v="0"/>
    <n v="21"/>
    <b v="1"/>
    <s v="theater/plays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d v="2014-09-29T08:40:20"/>
    <x v="3521"/>
    <b v="0"/>
    <n v="13"/>
    <b v="1"/>
    <s v="theater/plays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d v="2015-09-15T10:06:00"/>
    <x v="3522"/>
    <b v="0"/>
    <n v="34"/>
    <b v="1"/>
    <s v="theater/plays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d v="2016-09-25T23:00:00"/>
    <x v="3523"/>
    <b v="0"/>
    <n v="80"/>
    <b v="1"/>
    <s v="theater/plays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d v="2014-09-13T04:00:00"/>
    <x v="3524"/>
    <b v="0"/>
    <n v="74"/>
    <b v="1"/>
    <s v="theater/plays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d v="2015-08-09T16:00:00"/>
    <x v="3525"/>
    <b v="0"/>
    <n v="7"/>
    <b v="1"/>
    <s v="theater/plays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d v="2016-04-28T05:59:00"/>
    <x v="3526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d v="2015-07-11T03:59:00"/>
    <x v="3527"/>
    <b v="0"/>
    <n v="86"/>
    <b v="1"/>
    <s v="theater/plays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d v="2017-01-18T12:01:58"/>
    <x v="3528"/>
    <b v="0"/>
    <n v="37"/>
    <b v="1"/>
    <s v="theater/plays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d v="2015-07-13T01:00:00"/>
    <x v="3529"/>
    <b v="0"/>
    <n v="18"/>
    <b v="1"/>
    <s v="theater/plays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d v="2016-04-10T20:00:00"/>
    <x v="3530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d v="2016-06-30T15:42:14"/>
    <x v="3531"/>
    <b v="0"/>
    <n v="26"/>
    <b v="1"/>
    <s v="theater/plays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d v="2014-09-18T03:59:00"/>
    <x v="3532"/>
    <b v="0"/>
    <n v="27"/>
    <b v="1"/>
    <s v="theater/plays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d v="2015-11-11T19:16:07"/>
    <x v="3533"/>
    <b v="0"/>
    <n v="8"/>
    <b v="1"/>
    <s v="theater/plays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d v="2015-10-01T15:00:23"/>
    <x v="3534"/>
    <b v="0"/>
    <n v="204"/>
    <b v="1"/>
    <s v="theater/plays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d v="2015-10-02T18:00:00"/>
    <x v="3535"/>
    <b v="0"/>
    <n v="46"/>
    <b v="1"/>
    <s v="theater/plays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d v="2015-12-20T11:59:00"/>
    <x v="3536"/>
    <b v="0"/>
    <n v="17"/>
    <b v="1"/>
    <s v="theater/plays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d v="2014-11-17T07:59:00"/>
    <x v="3537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d v="2016-08-17T10:05:40"/>
    <x v="3538"/>
    <b v="0"/>
    <n v="83"/>
    <b v="1"/>
    <s v="theater/plays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d v="2016-09-08T18:08:42"/>
    <x v="3539"/>
    <b v="0"/>
    <n v="13"/>
    <b v="1"/>
    <s v="theater/plays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d v="2016-06-26T00:04:51"/>
    <x v="3540"/>
    <b v="0"/>
    <n v="8"/>
    <b v="1"/>
    <s v="theater/plays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d v="2015-08-31T17:31:15"/>
    <x v="3541"/>
    <b v="0"/>
    <n v="32"/>
    <b v="1"/>
    <s v="theater/plays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d v="2014-09-07T14:23:42"/>
    <x v="3542"/>
    <b v="0"/>
    <n v="85"/>
    <b v="1"/>
    <s v="theater/plays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d v="2015-06-25T18:07:39"/>
    <x v="3543"/>
    <b v="0"/>
    <n v="29"/>
    <b v="1"/>
    <s v="theater/plays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d v="2015-03-07T19:57:37"/>
    <x v="3544"/>
    <b v="0"/>
    <n v="24"/>
    <b v="1"/>
    <s v="theater/plays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d v="2015-04-11T19:22:39"/>
    <x v="3545"/>
    <b v="0"/>
    <n v="8"/>
    <b v="1"/>
    <s v="theater/plays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d v="2015-04-01T03:59:00"/>
    <x v="3546"/>
    <b v="0"/>
    <n v="19"/>
    <b v="1"/>
    <s v="theater/plays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d v="2016-05-14T03:59:00"/>
    <x v="3547"/>
    <b v="0"/>
    <n v="336"/>
    <b v="1"/>
    <s v="theater/plays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d v="2016-03-05T01:00:00"/>
    <x v="3548"/>
    <b v="0"/>
    <n v="13"/>
    <b v="1"/>
    <s v="theater/plays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d v="2015-09-04T09:27:53"/>
    <x v="3549"/>
    <b v="0"/>
    <n v="42"/>
    <b v="1"/>
    <s v="theater/plays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d v="2016-05-02T21:26:38"/>
    <x v="3550"/>
    <b v="0"/>
    <n v="64"/>
    <b v="1"/>
    <s v="theater/plays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d v="2014-05-22T22:07:00"/>
    <x v="3551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d v="2014-06-28T14:05:24"/>
    <x v="3552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d v="2015-08-12T00:00:00"/>
    <x v="3553"/>
    <b v="0"/>
    <n v="104"/>
    <b v="1"/>
    <s v="theater/plays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d v="2015-02-11T17:00:00"/>
    <x v="3554"/>
    <b v="0"/>
    <n v="53"/>
    <b v="1"/>
    <s v="theater/plays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d v="2016-11-17T11:36:34"/>
    <x v="3555"/>
    <b v="0"/>
    <n v="14"/>
    <b v="1"/>
    <s v="theater/plays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d v="2014-08-17T15:35:24"/>
    <x v="3556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d v="2014-05-05T06:38:31"/>
    <x v="3557"/>
    <b v="0"/>
    <n v="558"/>
    <b v="1"/>
    <s v="theater/plays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d v="2015-06-26T21:00:00"/>
    <x v="3558"/>
    <b v="0"/>
    <n v="22"/>
    <b v="1"/>
    <s v="theater/plays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d v="2015-07-31T08:58:00"/>
    <x v="3559"/>
    <b v="0"/>
    <n v="24"/>
    <b v="1"/>
    <s v="theater/plays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d v="2015-05-27T02:45:00"/>
    <x v="3560"/>
    <b v="0"/>
    <n v="74"/>
    <b v="1"/>
    <s v="theater/plays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d v="2015-08-05T18:36:00"/>
    <x v="3561"/>
    <b v="0"/>
    <n v="54"/>
    <b v="1"/>
    <s v="theater/plays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d v="2016-03-13T22:00:00"/>
    <x v="3562"/>
    <b v="0"/>
    <n v="31"/>
    <b v="1"/>
    <s v="theater/plays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d v="2016-08-01T19:00:00"/>
    <x v="3563"/>
    <b v="0"/>
    <n v="25"/>
    <b v="1"/>
    <s v="theater/plays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d v="2015-10-05T16:00:00"/>
    <x v="3564"/>
    <b v="0"/>
    <n v="17"/>
    <b v="1"/>
    <s v="theater/plays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d v="2014-12-31T17:50:08"/>
    <x v="3565"/>
    <b v="0"/>
    <n v="12"/>
    <b v="1"/>
    <s v="theater/plays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d v="2015-01-23T12:11:23"/>
    <x v="3566"/>
    <b v="0"/>
    <n v="38"/>
    <b v="1"/>
    <s v="theater/plays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d v="2015-06-10T19:27:24"/>
    <x v="3567"/>
    <b v="0"/>
    <n v="41"/>
    <b v="1"/>
    <s v="theater/plays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d v="2014-09-17T17:46:34"/>
    <x v="3568"/>
    <b v="0"/>
    <n v="19"/>
    <b v="1"/>
    <s v="theater/plays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d v="2015-01-08T16:31:36"/>
    <x v="3569"/>
    <b v="0"/>
    <n v="41"/>
    <b v="1"/>
    <s v="theater/plays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d v="2014-12-31T07:00:00"/>
    <x v="3570"/>
    <b v="0"/>
    <n v="26"/>
    <b v="1"/>
    <s v="theater/plays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d v="2014-10-30T20:36:53"/>
    <x v="3571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d v="2015-06-21T13:41:22"/>
    <x v="3572"/>
    <b v="0"/>
    <n v="9"/>
    <b v="1"/>
    <s v="theater/plays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d v="2014-11-08T10:00:46"/>
    <x v="3573"/>
    <b v="0"/>
    <n v="78"/>
    <b v="1"/>
    <s v="theater/plays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d v="2014-11-13T23:37:28"/>
    <x v="3574"/>
    <b v="0"/>
    <n v="45"/>
    <b v="1"/>
    <s v="theater/plays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d v="2016-08-11T03:59:00"/>
    <x v="3575"/>
    <b v="0"/>
    <n v="102"/>
    <b v="1"/>
    <s v="theater/plays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d v="2016-12-05T14:10:54"/>
    <x v="3576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d v="2015-04-26T06:28:00"/>
    <x v="3577"/>
    <b v="0"/>
    <n v="27"/>
    <b v="1"/>
    <s v="theater/plays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d v="2016-04-30T17:36:17"/>
    <x v="3578"/>
    <b v="0"/>
    <n v="37"/>
    <b v="1"/>
    <s v="theater/plays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d v="2016-03-31T17:17:36"/>
    <x v="3579"/>
    <b v="0"/>
    <n v="14"/>
    <b v="1"/>
    <s v="theater/plays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d v="2015-03-01T04:59:00"/>
    <x v="3580"/>
    <b v="0"/>
    <n v="27"/>
    <b v="1"/>
    <s v="theater/plays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d v="2014-07-30T11:18:30"/>
    <x v="3581"/>
    <b v="0"/>
    <n v="45"/>
    <b v="1"/>
    <s v="theater/plays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d v="2016-04-05T02:18:02"/>
    <x v="3582"/>
    <b v="0"/>
    <n v="49"/>
    <b v="1"/>
    <s v="theater/plays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d v="2016-04-18T09:13:25"/>
    <x v="3583"/>
    <b v="0"/>
    <n v="24"/>
    <b v="1"/>
    <s v="theater/plays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d v="2015-07-13T07:35:44"/>
    <x v="3584"/>
    <b v="0"/>
    <n v="112"/>
    <b v="1"/>
    <s v="theater/plays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d v="2014-12-21T17:11:30"/>
    <x v="3585"/>
    <b v="0"/>
    <n v="23"/>
    <b v="1"/>
    <s v="theater/plays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d v="2016-09-23T16:44:30"/>
    <x v="3586"/>
    <b v="0"/>
    <n v="54"/>
    <b v="1"/>
    <s v="theater/plays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d v="2016-06-27T19:00:00"/>
    <x v="3587"/>
    <b v="0"/>
    <n v="28"/>
    <b v="1"/>
    <s v="theater/plays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d v="2015-04-29T23:00:00"/>
    <x v="3588"/>
    <b v="0"/>
    <n v="11"/>
    <b v="1"/>
    <s v="theater/plays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d v="2015-05-26T15:32:27"/>
    <x v="3589"/>
    <b v="0"/>
    <n v="62"/>
    <b v="1"/>
    <s v="theater/plays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d v="2014-10-20T08:00:34"/>
    <x v="3590"/>
    <b v="0"/>
    <n v="73"/>
    <b v="1"/>
    <s v="theater/plays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d v="2015-01-24T04:59:00"/>
    <x v="3591"/>
    <b v="0"/>
    <n v="18"/>
    <b v="1"/>
    <s v="theater/plays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d v="2015-02-11T04:59:00"/>
    <x v="3592"/>
    <b v="0"/>
    <n v="35"/>
    <b v="1"/>
    <s v="theater/plays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d v="2015-01-05T20:26:00"/>
    <x v="3593"/>
    <b v="0"/>
    <n v="43"/>
    <b v="1"/>
    <s v="theater/plays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d v="2016-09-04T01:36:22"/>
    <x v="3594"/>
    <b v="0"/>
    <n v="36"/>
    <b v="1"/>
    <s v="theater/plays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d v="2015-03-13T06:59:00"/>
    <x v="3595"/>
    <b v="0"/>
    <n v="62"/>
    <b v="1"/>
    <s v="theater/plays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d v="2014-08-26T17:09:42"/>
    <x v="3596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d v="2016-03-03T05:59:00"/>
    <x v="3597"/>
    <b v="0"/>
    <n v="33"/>
    <b v="1"/>
    <s v="theater/plays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d v="2014-09-03T04:59:00"/>
    <x v="3598"/>
    <b v="0"/>
    <n v="27"/>
    <b v="1"/>
    <s v="theater/plays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d v="2015-08-30T00:00:00"/>
    <x v="3599"/>
    <b v="0"/>
    <n v="17"/>
    <b v="1"/>
    <s v="theater/plays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d v="2016-10-13T20:22:44"/>
    <x v="3600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d v="2015-01-16T23:58:02"/>
    <x v="3601"/>
    <b v="0"/>
    <n v="53"/>
    <b v="1"/>
    <s v="theater/plays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d v="2016-05-17T21:27:59"/>
    <x v="3602"/>
    <b v="0"/>
    <n v="49"/>
    <b v="1"/>
    <s v="theater/plays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d v="2015-11-05T21:44:40"/>
    <x v="3603"/>
    <b v="0"/>
    <n v="57"/>
    <b v="1"/>
    <s v="theater/plays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d v="2016-04-29T06:59:00"/>
    <x v="3604"/>
    <b v="0"/>
    <n v="69"/>
    <b v="1"/>
    <s v="theater/plays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d v="2016-02-13T19:02:06"/>
    <x v="3605"/>
    <b v="0"/>
    <n v="15"/>
    <b v="1"/>
    <s v="theater/plays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d v="2016-08-14T14:30:57"/>
    <x v="3606"/>
    <b v="0"/>
    <n v="64"/>
    <b v="1"/>
    <s v="theater/plays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d v="2015-12-15T00:00:00"/>
    <x v="3607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d v="2016-06-17T14:00:00"/>
    <x v="3608"/>
    <b v="0"/>
    <n v="27"/>
    <b v="1"/>
    <s v="theater/plays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d v="2016-03-30T22:48:05"/>
    <x v="3609"/>
    <b v="0"/>
    <n v="21"/>
    <b v="1"/>
    <s v="theater/plays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d v="2015-08-17T10:22:16"/>
    <x v="3610"/>
    <b v="0"/>
    <n v="31"/>
    <b v="1"/>
    <s v="theater/plays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d v="2015-04-08T08:53:21"/>
    <x v="3611"/>
    <b v="0"/>
    <n v="51"/>
    <b v="1"/>
    <s v="theater/plays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d v="2014-06-09T17:26:51"/>
    <x v="3612"/>
    <b v="0"/>
    <n v="57"/>
    <b v="1"/>
    <s v="theater/plays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d v="2014-06-28T14:09:34"/>
    <x v="3613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d v="2015-06-19T01:00:16"/>
    <x v="3614"/>
    <b v="0"/>
    <n v="71"/>
    <b v="1"/>
    <s v="theater/plays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d v="2015-12-10T14:14:56"/>
    <x v="3615"/>
    <b v="0"/>
    <n v="72"/>
    <b v="1"/>
    <s v="theater/plays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d v="2015-03-19T21:47:44"/>
    <x v="3616"/>
    <b v="0"/>
    <n v="45"/>
    <b v="1"/>
    <s v="theater/plays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d v="2017-02-28T00:00:00"/>
    <x v="3617"/>
    <b v="0"/>
    <n v="51"/>
    <b v="1"/>
    <s v="theater/plays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d v="2015-06-03T15:04:10"/>
    <x v="3618"/>
    <b v="0"/>
    <n v="56"/>
    <b v="1"/>
    <s v="theater/plays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d v="2016-11-19T22:00:00"/>
    <x v="3619"/>
    <b v="0"/>
    <n v="17"/>
    <b v="1"/>
    <s v="theater/plays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d v="2015-03-05T04:00:00"/>
    <x v="3620"/>
    <b v="0"/>
    <n v="197"/>
    <b v="1"/>
    <s v="theater/plays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d v="2016-09-30T21:00:00"/>
    <x v="3621"/>
    <b v="0"/>
    <n v="70"/>
    <b v="1"/>
    <s v="theater/plays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d v="2014-09-28T03:23:00"/>
    <x v="3622"/>
    <b v="0"/>
    <n v="21"/>
    <b v="1"/>
    <s v="theater/plays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d v="2014-07-26T07:00:00"/>
    <x v="3623"/>
    <b v="0"/>
    <n v="34"/>
    <b v="1"/>
    <s v="theater/plays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d v="2016-08-23T18:34:50"/>
    <x v="3624"/>
    <b v="0"/>
    <n v="39"/>
    <b v="1"/>
    <s v="theater/plays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d v="2015-07-02T15:39:37"/>
    <x v="3625"/>
    <b v="0"/>
    <n v="78"/>
    <b v="1"/>
    <s v="theater/plays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d v="2014-08-16T16:00:57"/>
    <x v="3626"/>
    <b v="0"/>
    <n v="48"/>
    <b v="1"/>
    <s v="theater/plays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d v="2016-05-21T03:59:00"/>
    <x v="3627"/>
    <b v="0"/>
    <n v="29"/>
    <b v="1"/>
    <s v="theater/plays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d v="2015-12-13T20:59:56"/>
    <x v="3628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d v="2016-05-05T17:00:00"/>
    <x v="3629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d v="2014-11-29T21:19:50"/>
    <x v="363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d v="2014-09-23T03:59:00"/>
    <x v="3631"/>
    <b v="0"/>
    <n v="59"/>
    <b v="0"/>
    <s v="theater/musical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d v="2014-11-23T22:29:09"/>
    <x v="3632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d v="2016-11-19T01:00:00"/>
    <x v="3633"/>
    <b v="0"/>
    <n v="31"/>
    <b v="0"/>
    <s v="theater/musical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d v="2017-01-14T03:59:00"/>
    <x v="3634"/>
    <b v="0"/>
    <n v="18"/>
    <b v="0"/>
    <s v="theater/musical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d v="2016-04-20T21:11:16"/>
    <x v="3635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d v="2015-09-14T16:40:29"/>
    <x v="3636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d v="2015-01-01T16:48:55"/>
    <x v="3637"/>
    <b v="0"/>
    <n v="14"/>
    <b v="0"/>
    <s v="theater/musical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d v="2015-04-19T15:08:52"/>
    <x v="3638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d v="2016-10-07T15:11:00"/>
    <x v="3639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d v="2015-05-10T18:45:30"/>
    <x v="3640"/>
    <b v="0"/>
    <n v="3"/>
    <b v="0"/>
    <s v="theater/musical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d v="2014-10-05T05:00:00"/>
    <x v="3641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d v="2015-11-30T17:00:00"/>
    <x v="3642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d v="2015-11-17T04:27:19"/>
    <x v="3643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d v="2016-03-08T04:59:00"/>
    <x v="3644"/>
    <b v="0"/>
    <n v="12"/>
    <b v="0"/>
    <s v="theater/musical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d v="2016-11-22T00:17:18"/>
    <x v="3645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d v="2015-06-16T23:30:00"/>
    <x v="3646"/>
    <b v="0"/>
    <n v="8"/>
    <b v="0"/>
    <s v="theater/musical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d v="2016-09-30T17:58:47"/>
    <x v="364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d v="2014-10-05T07:00:45"/>
    <x v="3648"/>
    <b v="0"/>
    <n v="73"/>
    <b v="1"/>
    <s v="theater/plays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d v="2014-06-16T17:06:34"/>
    <x v="3649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d v="2016-02-02T11:29:44"/>
    <x v="3650"/>
    <b v="0"/>
    <n v="17"/>
    <b v="1"/>
    <s v="theater/plays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d v="2014-08-10T15:59:00"/>
    <x v="3651"/>
    <b v="0"/>
    <n v="9"/>
    <b v="1"/>
    <s v="theater/plays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d v="2016-08-25T03:59:00"/>
    <x v="3652"/>
    <b v="0"/>
    <n v="17"/>
    <b v="1"/>
    <s v="theater/plays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d v="2015-08-05T08:43:27"/>
    <x v="3653"/>
    <b v="0"/>
    <n v="33"/>
    <b v="1"/>
    <s v="theater/plays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d v="2016-04-03T17:00:00"/>
    <x v="3654"/>
    <b v="0"/>
    <n v="38"/>
    <b v="1"/>
    <s v="theater/plays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d v="2015-07-18T06:59:00"/>
    <x v="3655"/>
    <b v="0"/>
    <n v="79"/>
    <b v="1"/>
    <s v="theater/plays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d v="2017-02-01T22:59:00"/>
    <x v="3656"/>
    <b v="0"/>
    <n v="46"/>
    <b v="1"/>
    <s v="theater/plays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d v="2016-06-01T21:42:00"/>
    <x v="3657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d v="2014-07-02T03:59:00"/>
    <x v="3658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d v="2015-03-19T14:39:00"/>
    <x v="3659"/>
    <b v="0"/>
    <n v="13"/>
    <b v="1"/>
    <s v="theater/plays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d v="2014-12-23T21:08:45"/>
    <x v="3660"/>
    <b v="0"/>
    <n v="22"/>
    <b v="1"/>
    <s v="theater/plays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d v="2016-04-10T04:00:00"/>
    <x v="3661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d v="2015-03-31T04:16:54"/>
    <x v="3662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d v="2016-12-21T11:50:30"/>
    <x v="3663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d v="2016-06-16T05:58:09"/>
    <x v="3664"/>
    <b v="0"/>
    <n v="19"/>
    <b v="1"/>
    <s v="theater/plays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d v="2015-10-28T19:54:00"/>
    <x v="3665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d v="2014-07-24T07:00:00"/>
    <x v="3666"/>
    <b v="0"/>
    <n v="38"/>
    <b v="1"/>
    <s v="theater/plays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d v="2015-07-18T23:16:59"/>
    <x v="3667"/>
    <b v="0"/>
    <n v="58"/>
    <b v="1"/>
    <s v="theater/plays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d v="2015-07-23T18:33:00"/>
    <x v="3668"/>
    <b v="0"/>
    <n v="28"/>
    <b v="1"/>
    <s v="theater/plays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d v="2015-06-11T16:12:17"/>
    <x v="3669"/>
    <b v="0"/>
    <n v="17"/>
    <b v="1"/>
    <s v="theater/plays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d v="2015-05-31T23:00:00"/>
    <x v="3670"/>
    <b v="0"/>
    <n v="12"/>
    <b v="1"/>
    <s v="theater/plays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d v="2014-07-21T03:59:00"/>
    <x v="3671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d v="2014-09-26T22:43:04"/>
    <x v="3672"/>
    <b v="0"/>
    <n v="57"/>
    <b v="1"/>
    <s v="theater/plays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d v="2014-11-05T12:52:00"/>
    <x v="3673"/>
    <b v="0"/>
    <n v="114"/>
    <b v="1"/>
    <s v="theater/plays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d v="2016-09-03T20:57:09"/>
    <x v="3674"/>
    <b v="0"/>
    <n v="31"/>
    <b v="1"/>
    <s v="theater/plays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d v="2016-05-15T23:00:00"/>
    <x v="3675"/>
    <b v="0"/>
    <n v="3"/>
    <b v="1"/>
    <s v="theater/plays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d v="2014-09-12T19:34:44"/>
    <x v="3676"/>
    <b v="0"/>
    <n v="16"/>
    <b v="1"/>
    <s v="theater/plays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d v="2014-07-03T03:59:00"/>
    <x v="3677"/>
    <b v="0"/>
    <n v="199"/>
    <b v="1"/>
    <s v="theater/plays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d v="2015-05-31T12:44:58"/>
    <x v="3678"/>
    <b v="0"/>
    <n v="31"/>
    <b v="1"/>
    <s v="theater/plays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d v="2014-07-01T04:59:00"/>
    <x v="3679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d v="2016-10-05T10:53:54"/>
    <x v="3680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d v="2016-01-15T15:38:10"/>
    <x v="3681"/>
    <b v="0"/>
    <n v="18"/>
    <b v="1"/>
    <s v="theater/plays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d v="2014-06-16T06:59:00"/>
    <x v="3682"/>
    <b v="0"/>
    <n v="67"/>
    <b v="1"/>
    <s v="theater/plays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d v="2016-10-20T02:48:16"/>
    <x v="3683"/>
    <b v="0"/>
    <n v="66"/>
    <b v="1"/>
    <s v="theater/plays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d v="2015-09-02T04:19:46"/>
    <x v="3684"/>
    <b v="0"/>
    <n v="23"/>
    <b v="1"/>
    <s v="theater/plays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d v="2014-05-19T21:00:00"/>
    <x v="3685"/>
    <b v="0"/>
    <n v="126"/>
    <b v="1"/>
    <s v="theater/plays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d v="2015-08-29T03:59:00"/>
    <x v="3686"/>
    <b v="0"/>
    <n v="6"/>
    <b v="1"/>
    <s v="theater/plays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d v="2014-06-27T05:14:15"/>
    <x v="3687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d v="2014-08-08T18:53:24"/>
    <x v="3688"/>
    <b v="0"/>
    <n v="39"/>
    <b v="1"/>
    <s v="theater/plays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d v="2015-06-21T22:25:00"/>
    <x v="3689"/>
    <b v="0"/>
    <n v="62"/>
    <b v="1"/>
    <s v="theater/plays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d v="2014-11-27T15:21:23"/>
    <x v="3690"/>
    <b v="0"/>
    <n v="31"/>
    <b v="1"/>
    <s v="theater/plays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d v="2015-03-02T04:59:00"/>
    <x v="3691"/>
    <b v="0"/>
    <n v="274"/>
    <b v="1"/>
    <s v="theater/plays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d v="2014-09-19T00:00:00"/>
    <x v="3692"/>
    <b v="0"/>
    <n v="17"/>
    <b v="1"/>
    <s v="theater/plays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d v="2015-11-30T22:30:00"/>
    <x v="3693"/>
    <b v="0"/>
    <n v="14"/>
    <b v="1"/>
    <s v="theater/plays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d v="2016-06-06T02:00:00"/>
    <x v="3694"/>
    <b v="0"/>
    <n v="60"/>
    <b v="1"/>
    <s v="theater/plays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d v="2015-01-11T20:53:30"/>
    <x v="3695"/>
    <b v="0"/>
    <n v="33"/>
    <b v="1"/>
    <s v="theater/plays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d v="2015-02-13T14:48:36"/>
    <x v="3696"/>
    <b v="0"/>
    <n v="78"/>
    <b v="1"/>
    <s v="theater/plays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d v="2016-05-10T11:10:48"/>
    <x v="3697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d v="2016-03-02T19:21:27"/>
    <x v="3698"/>
    <b v="0"/>
    <n v="136"/>
    <b v="1"/>
    <s v="theater/plays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d v="2014-10-15T14:26:56"/>
    <x v="3699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d v="2014-09-30T16:00:00"/>
    <x v="3700"/>
    <b v="0"/>
    <n v="18"/>
    <b v="1"/>
    <s v="theater/plays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d v="2015-06-04T12:59:53"/>
    <x v="3701"/>
    <b v="0"/>
    <n v="39"/>
    <b v="1"/>
    <s v="theater/plays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d v="2016-07-10T22:59:00"/>
    <x v="3702"/>
    <b v="0"/>
    <n v="21"/>
    <b v="1"/>
    <s v="theater/plays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d v="2016-08-13T06:59:00"/>
    <x v="3703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d v="2016-05-31T16:33:14"/>
    <x v="3704"/>
    <b v="0"/>
    <n v="27"/>
    <b v="1"/>
    <s v="theater/plays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d v="2014-06-23T18:00:00"/>
    <x v="3705"/>
    <b v="0"/>
    <n v="35"/>
    <b v="1"/>
    <s v="theater/plays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d v="2014-09-12T21:55:49"/>
    <x v="3706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d v="2016-07-22T05:26:00"/>
    <x v="3707"/>
    <b v="0"/>
    <n v="23"/>
    <b v="1"/>
    <s v="theater/plays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d v="2014-07-04T03:24:46"/>
    <x v="3708"/>
    <b v="0"/>
    <n v="39"/>
    <b v="1"/>
    <s v="theater/plays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d v="2014-06-25T16:59:06"/>
    <x v="3709"/>
    <b v="0"/>
    <n v="35"/>
    <b v="1"/>
    <s v="theater/plays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d v="2015-04-03T13:49:48"/>
    <x v="3710"/>
    <b v="0"/>
    <n v="27"/>
    <b v="1"/>
    <s v="theater/plays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d v="2014-06-15T16:00:00"/>
    <x v="3711"/>
    <b v="0"/>
    <n v="21"/>
    <b v="1"/>
    <s v="theater/plays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d v="2015-05-31T06:59:00"/>
    <x v="3712"/>
    <b v="0"/>
    <n v="104"/>
    <b v="1"/>
    <s v="theater/plays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d v="2016-06-04T17:42:46"/>
    <x v="3713"/>
    <b v="0"/>
    <n v="19"/>
    <b v="1"/>
    <s v="theater/plays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d v="2015-05-26T03:59:00"/>
    <x v="3714"/>
    <b v="0"/>
    <n v="97"/>
    <b v="1"/>
    <s v="theater/plays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d v="2015-03-31T12:52:00"/>
    <x v="3715"/>
    <b v="0"/>
    <n v="27"/>
    <b v="1"/>
    <s v="theater/plays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d v="2016-01-21T21:18:29"/>
    <x v="3716"/>
    <b v="0"/>
    <n v="24"/>
    <b v="1"/>
    <s v="theater/plays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d v="2015-05-09T20:47:29"/>
    <x v="3717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d v="2015-02-27T17:11:15"/>
    <x v="3718"/>
    <b v="0"/>
    <n v="46"/>
    <b v="1"/>
    <s v="theater/plays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d v="2015-06-22T17:31:06"/>
    <x v="3719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d v="2015-07-02T23:50:06"/>
    <x v="3720"/>
    <b v="0"/>
    <n v="40"/>
    <b v="1"/>
    <s v="theater/plays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d v="2014-11-05T23:28:04"/>
    <x v="3721"/>
    <b v="0"/>
    <n v="44"/>
    <b v="1"/>
    <s v="theater/plays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d v="2016-02-11T22:59:00"/>
    <x v="3722"/>
    <b v="0"/>
    <n v="35"/>
    <b v="1"/>
    <s v="theater/plays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d v="2014-11-30T19:04:22"/>
    <x v="3723"/>
    <b v="0"/>
    <n v="63"/>
    <b v="1"/>
    <s v="theater/plays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d v="2016-05-04T23:00:00"/>
    <x v="3724"/>
    <b v="0"/>
    <n v="89"/>
    <b v="1"/>
    <s v="theater/plays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d v="2016-02-18T21:30:00"/>
    <x v="3725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d v="2016-04-29T21:00:00"/>
    <x v="3726"/>
    <b v="0"/>
    <n v="46"/>
    <b v="1"/>
    <s v="theater/plays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d v="2016-10-20T04:55:00"/>
    <x v="3727"/>
    <b v="0"/>
    <n v="33"/>
    <b v="1"/>
    <s v="theater/plays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d v="2015-08-19T04:06:16"/>
    <x v="3728"/>
    <b v="0"/>
    <n v="31"/>
    <b v="0"/>
    <s v="theater/plays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d v="2015-03-23T03:55:12"/>
    <x v="3729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d v="2015-08-17T16:15:59"/>
    <x v="3730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d v="2015-01-10T03:23:00"/>
    <x v="3731"/>
    <b v="0"/>
    <n v="12"/>
    <b v="0"/>
    <s v="theater/plays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d v="2015-01-24T12:00:00"/>
    <x v="3732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d v="2015-04-18T22:30:00"/>
    <x v="3733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d v="2015-05-25T21:38:16"/>
    <x v="3734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d v="2015-05-28T16:38:09"/>
    <x v="3735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d v="2015-03-23T18:00:00"/>
    <x v="3736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d v="2015-11-12T06:59:00"/>
    <x v="3737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d v="2014-07-15T22:00:00"/>
    <x v="3738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d v="2016-07-17T10:47:48"/>
    <x v="3739"/>
    <b v="0"/>
    <n v="8"/>
    <b v="0"/>
    <s v="theater/plays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d v="2014-08-12T01:53:58"/>
    <x v="3740"/>
    <b v="0"/>
    <n v="14"/>
    <b v="0"/>
    <s v="theater/plays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d v="2015-12-17T22:05:50"/>
    <x v="3741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d v="2014-09-06T05:09:04"/>
    <x v="3742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d v="2014-07-03T17:02:44"/>
    <x v="3743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d v="2014-07-05T03:59:00"/>
    <x v="3744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d v="2014-08-10T16:45:02"/>
    <x v="3745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d v="2016-10-08T09:20:39"/>
    <x v="3746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d v="2015-07-05T22:59:00"/>
    <x v="3747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d v="2016-02-16T05:59:00"/>
    <x v="3748"/>
    <b v="0"/>
    <n v="52"/>
    <b v="1"/>
    <s v="theater/musical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d v="2016-04-29T03:59:00"/>
    <x v="3749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d v="2015-02-10T07:59:00"/>
    <x v="3750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d v="2016-04-02T23:51:13"/>
    <x v="3751"/>
    <b v="0"/>
    <n v="11"/>
    <b v="1"/>
    <s v="theater/musical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d v="2016-10-16T21:00:00"/>
    <x v="3752"/>
    <b v="0"/>
    <n v="15"/>
    <b v="1"/>
    <s v="theater/musical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d v="2015-06-03T00:00:00"/>
    <x v="3753"/>
    <b v="0"/>
    <n v="30"/>
    <b v="1"/>
    <s v="theater/musical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d v="2014-07-26T04:59:00"/>
    <x v="3754"/>
    <b v="0"/>
    <n v="27"/>
    <b v="1"/>
    <s v="theater/musical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d v="2016-04-15T20:48:27"/>
    <x v="3755"/>
    <b v="0"/>
    <n v="28"/>
    <b v="1"/>
    <s v="theater/musical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d v="2014-06-11T19:33:18"/>
    <x v="3756"/>
    <b v="0"/>
    <n v="17"/>
    <b v="1"/>
    <s v="theater/musical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d v="2014-12-01T20:25:15"/>
    <x v="3757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d v="2014-05-19T05:00:00"/>
    <x v="3758"/>
    <b v="0"/>
    <n v="26"/>
    <b v="1"/>
    <s v="theater/musical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d v="2015-08-26T02:35:53"/>
    <x v="3759"/>
    <b v="0"/>
    <n v="88"/>
    <b v="1"/>
    <s v="theater/musical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d v="2014-05-05T12:36:26"/>
    <x v="3760"/>
    <b v="0"/>
    <n v="91"/>
    <b v="1"/>
    <s v="theater/musical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d v="2015-08-10T23:00:00"/>
    <x v="3761"/>
    <b v="0"/>
    <n v="3"/>
    <b v="1"/>
    <s v="theater/musical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d v="2015-08-02T19:31:29"/>
    <x v="3762"/>
    <b v="0"/>
    <n v="28"/>
    <b v="1"/>
    <s v="theater/musical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d v="2015-04-01T17:00:26"/>
    <x v="3763"/>
    <b v="0"/>
    <n v="77"/>
    <b v="1"/>
    <s v="theater/musical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d v="2016-05-29T00:36:00"/>
    <x v="3764"/>
    <b v="0"/>
    <n v="27"/>
    <b v="1"/>
    <s v="theater/musical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d v="2014-07-30T18:38:02"/>
    <x v="3765"/>
    <b v="0"/>
    <n v="107"/>
    <b v="1"/>
    <s v="theater/musical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d v="2014-07-03T04:00:45"/>
    <x v="3766"/>
    <b v="0"/>
    <n v="96"/>
    <b v="1"/>
    <s v="theater/musical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d v="2015-03-01T04:59:00"/>
    <x v="3767"/>
    <b v="0"/>
    <n v="56"/>
    <b v="1"/>
    <s v="theater/musical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d v="2014-06-12T17:28:10"/>
    <x v="3768"/>
    <b v="0"/>
    <n v="58"/>
    <b v="1"/>
    <s v="theater/musical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d v="2016-04-15T14:21:19"/>
    <x v="3769"/>
    <b v="0"/>
    <n v="15"/>
    <b v="1"/>
    <s v="theater/musical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d v="2015-06-13T22:20:10"/>
    <x v="377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d v="2016-05-18T00:00:00"/>
    <x v="3771"/>
    <b v="0"/>
    <n v="38"/>
    <b v="1"/>
    <s v="theater/musical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d v="2016-11-29T06:00:00"/>
    <x v="3772"/>
    <b v="0"/>
    <n v="33"/>
    <b v="1"/>
    <s v="theater/musical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d v="2016-11-15T02:08:00"/>
    <x v="3773"/>
    <b v="0"/>
    <n v="57"/>
    <b v="1"/>
    <s v="theater/musical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d v="2015-04-09T19:00:55"/>
    <x v="3774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d v="2015-04-09T04:00:00"/>
    <x v="3775"/>
    <b v="0"/>
    <n v="14"/>
    <b v="1"/>
    <s v="theater/musical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d v="2014-08-01T01:00:00"/>
    <x v="3776"/>
    <b v="0"/>
    <n v="94"/>
    <b v="1"/>
    <s v="theater/musical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d v="2014-09-27T04:00:00"/>
    <x v="3777"/>
    <b v="0"/>
    <n v="59"/>
    <b v="1"/>
    <s v="theater/musical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d v="2015-02-14T19:39:40"/>
    <x v="3778"/>
    <b v="0"/>
    <n v="36"/>
    <b v="1"/>
    <s v="theater/musical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d v="2016-03-26T16:39:00"/>
    <x v="3779"/>
    <b v="0"/>
    <n v="115"/>
    <b v="1"/>
    <s v="theater/musical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d v="2015-07-13T20:06:00"/>
    <x v="3780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d v="2014-09-08T21:11:25"/>
    <x v="3781"/>
    <b v="0"/>
    <n v="52"/>
    <b v="1"/>
    <s v="theater/musical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d v="2016-07-24T23:00:00"/>
    <x v="3782"/>
    <b v="0"/>
    <n v="27"/>
    <b v="1"/>
    <s v="theater/musical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d v="2016-03-15T16:00:00"/>
    <x v="3783"/>
    <b v="0"/>
    <n v="24"/>
    <b v="1"/>
    <s v="theater/musical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d v="2016-07-10T23:32:12"/>
    <x v="3784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d v="2016-08-02T10:03:00"/>
    <x v="3785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d v="2016-05-27T00:54:35"/>
    <x v="3786"/>
    <b v="0"/>
    <n v="71"/>
    <b v="1"/>
    <s v="theater/musical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d v="2015-07-11T03:59:00"/>
    <x v="3787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d v="2015-12-23T16:18:00"/>
    <x v="3788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d v="2015-06-15T19:10:18"/>
    <x v="3789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d v="2016-11-22T17:00:23"/>
    <x v="3790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d v="2014-07-06T16:36:32"/>
    <x v="3791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d v="2015-07-15T10:43:42"/>
    <x v="379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d v="2014-12-16T22:32:09"/>
    <x v="3793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d v="2015-06-07T13:55:54"/>
    <x v="379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d v="2015-08-28T22:30:00"/>
    <x v="3795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d v="2017-01-14T00:42:36"/>
    <x v="379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d v="2015-04-20T21:09:25"/>
    <x v="3797"/>
    <b v="0"/>
    <n v="37"/>
    <b v="0"/>
    <s v="theater/musical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d v="2014-08-10T17:20:48"/>
    <x v="379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d v="2016-03-11T22:20:43"/>
    <x v="3799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d v="2015-01-11T04:59:00"/>
    <x v="3800"/>
    <b v="0"/>
    <n v="16"/>
    <b v="0"/>
    <s v="theater/musical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d v="2015-01-02T16:13:36"/>
    <x v="3801"/>
    <b v="0"/>
    <n v="9"/>
    <b v="0"/>
    <s v="theater/musical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d v="2015-10-22T03:01:46"/>
    <x v="3802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d v="2016-03-04T23:19:28"/>
    <x v="3803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d v="2016-07-31T07:00:00"/>
    <x v="380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d v="2014-09-27T21:17:20"/>
    <x v="3805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d v="2014-06-29T06:13:01"/>
    <x v="3806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d v="2015-04-03T21:48:59"/>
    <x v="3807"/>
    <b v="0"/>
    <n v="9"/>
    <b v="0"/>
    <s v="theater/musical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d v="2015-04-25T09:53:39"/>
    <x v="3808"/>
    <b v="0"/>
    <n v="24"/>
    <b v="1"/>
    <s v="theater/plays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d v="2014-07-30T23:00:00"/>
    <x v="3809"/>
    <b v="0"/>
    <n v="38"/>
    <b v="1"/>
    <s v="theater/plays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d v="2015-03-21T19:22:38"/>
    <x v="3810"/>
    <b v="0"/>
    <n v="26"/>
    <b v="1"/>
    <s v="theater/plays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d v="2016-05-31T11:00:00"/>
    <x v="3811"/>
    <b v="0"/>
    <n v="19"/>
    <b v="1"/>
    <s v="theater/plays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d v="2015-06-01T03:59:00"/>
    <x v="3812"/>
    <b v="0"/>
    <n v="11"/>
    <b v="1"/>
    <s v="theater/plays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d v="2016-06-14T21:43:00"/>
    <x v="3813"/>
    <b v="0"/>
    <n v="27"/>
    <b v="1"/>
    <s v="theater/plays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d v="2015-04-01T03:59:00"/>
    <x v="3814"/>
    <b v="0"/>
    <n v="34"/>
    <b v="1"/>
    <s v="theater/plays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d v="2015-08-20T23:00:00"/>
    <x v="3815"/>
    <b v="0"/>
    <n v="20"/>
    <b v="1"/>
    <s v="theater/plays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d v="2014-07-17T16:33:43"/>
    <x v="3816"/>
    <b v="0"/>
    <n v="37"/>
    <b v="1"/>
    <s v="theater/plays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d v="2015-10-24T03:59:00"/>
    <x v="3817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d v="2015-03-12T19:13:02"/>
    <x v="3818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d v="2015-07-17T21:02:00"/>
    <x v="3819"/>
    <b v="0"/>
    <n v="26"/>
    <b v="1"/>
    <s v="theater/plays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d v="2015-07-05T15:38:37"/>
    <x v="3820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d v="2016-01-04T04:20:07"/>
    <x v="3821"/>
    <b v="0"/>
    <n v="46"/>
    <b v="1"/>
    <s v="theater/plays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d v="2016-01-19T22:59:00"/>
    <x v="3822"/>
    <b v="0"/>
    <n v="76"/>
    <b v="1"/>
    <s v="theater/plays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d v="2015-07-20T03:59:00"/>
    <x v="3823"/>
    <b v="0"/>
    <n v="41"/>
    <b v="1"/>
    <s v="theater/plays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d v="2016-08-01T13:41:00"/>
    <x v="3824"/>
    <b v="0"/>
    <n v="7"/>
    <b v="1"/>
    <s v="theater/plays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d v="2015-06-17T01:40:14"/>
    <x v="3825"/>
    <b v="0"/>
    <n v="49"/>
    <b v="1"/>
    <s v="theater/plays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d v="2015-05-07T10:09:54"/>
    <x v="3826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d v="2015-03-27T00:00:00"/>
    <x v="3827"/>
    <b v="0"/>
    <n v="65"/>
    <b v="1"/>
    <s v="theater/plays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d v="2014-12-31T13:39:47"/>
    <x v="3828"/>
    <b v="0"/>
    <n v="28"/>
    <b v="1"/>
    <s v="theater/plays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d v="2016-08-31T20:46:11"/>
    <x v="3829"/>
    <b v="0"/>
    <n v="8"/>
    <b v="1"/>
    <s v="theater/plays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d v="2016-05-27T17:46:51"/>
    <x v="3830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d v="2014-11-05T21:22:25"/>
    <x v="3831"/>
    <b v="0"/>
    <n v="9"/>
    <b v="1"/>
    <s v="theater/plays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d v="2016-02-20T02:45:35"/>
    <x v="3832"/>
    <b v="0"/>
    <n v="9"/>
    <b v="1"/>
    <s v="theater/plays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d v="2014-12-01T19:09:00"/>
    <x v="3833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d v="2015-06-18T10:41:07"/>
    <x v="3834"/>
    <b v="0"/>
    <n v="57"/>
    <b v="1"/>
    <s v="theater/plays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d v="2016-04-21T22:36:48"/>
    <x v="3835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d v="2016-08-03T04:09:00"/>
    <x v="3836"/>
    <b v="0"/>
    <n v="14"/>
    <b v="1"/>
    <s v="theater/plays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d v="2015-07-03T18:22:38"/>
    <x v="3837"/>
    <b v="0"/>
    <n v="17"/>
    <b v="1"/>
    <s v="theater/plays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d v="2015-05-22T17:03:29"/>
    <x v="3838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d v="2015-07-30T03:25:24"/>
    <x v="3839"/>
    <b v="0"/>
    <n v="32"/>
    <b v="1"/>
    <s v="theater/plays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d v="2016-03-28T15:50:29"/>
    <x v="3840"/>
    <b v="0"/>
    <n v="3"/>
    <b v="1"/>
    <s v="theater/plays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d v="2014-07-20T18:51:27"/>
    <x v="3841"/>
    <b v="1"/>
    <n v="34"/>
    <b v="0"/>
    <s v="theater/plays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d v="2014-05-11T11:50:52"/>
    <x v="3842"/>
    <b v="1"/>
    <n v="23"/>
    <b v="0"/>
    <s v="theater/plays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d v="2014-06-01T01:44:24"/>
    <x v="3843"/>
    <b v="1"/>
    <n v="19"/>
    <b v="0"/>
    <s v="theater/plays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d v="2014-06-03T06:59:00"/>
    <x v="384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d v="2015-10-01T15:02:54"/>
    <x v="3845"/>
    <b v="1"/>
    <n v="12"/>
    <b v="0"/>
    <s v="theater/plays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d v="2014-10-04T06:59:00"/>
    <x v="3846"/>
    <b v="1"/>
    <n v="8"/>
    <b v="0"/>
    <s v="theater/plays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d v="2015-07-19T05:23:11"/>
    <x v="3847"/>
    <b v="1"/>
    <n v="9"/>
    <b v="0"/>
    <s v="theater/plays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d v="2015-10-18T19:36:29"/>
    <x v="3848"/>
    <b v="1"/>
    <n v="43"/>
    <b v="0"/>
    <s v="theater/plays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d v="2015-06-11T18:24:44"/>
    <x v="3849"/>
    <b v="1"/>
    <n v="28"/>
    <b v="0"/>
    <s v="theater/plays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d v="2015-01-01T02:59:03"/>
    <x v="3850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d v="2015-07-17T10:32:59"/>
    <x v="3851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d v="2015-03-27T03:34:36"/>
    <x v="3852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d v="2014-09-01T20:09:38"/>
    <x v="3853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d v="2015-05-09T21:14:18"/>
    <x v="3854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d v="2015-03-26T22:17:51"/>
    <x v="3855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d v="2015-03-08T16:50:03"/>
    <x v="3856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d v="2014-08-01T17:12:00"/>
    <x v="3857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d v="2015-05-22T21:00:00"/>
    <x v="3858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d v="2014-06-25T21:00:00"/>
    <x v="3859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d v="2014-08-12T15:51:50"/>
    <x v="3860"/>
    <b v="0"/>
    <n v="13"/>
    <b v="0"/>
    <s v="theater/plays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d v="2014-11-12T21:47:00"/>
    <x v="3861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d v="2016-09-12T16:59:00"/>
    <x v="3862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d v="2015-11-05T16:11:45"/>
    <x v="3863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d v="2015-11-17T22:24:14"/>
    <x v="386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d v="2014-08-30T05:30:00"/>
    <x v="3865"/>
    <b v="0"/>
    <n v="14"/>
    <b v="0"/>
    <s v="theater/plays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d v="2016-03-23T03:29:00"/>
    <x v="3866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d v="2016-06-18T19:32:19"/>
    <x v="3867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d v="2014-09-08T15:50:05"/>
    <x v="3868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d v="2015-03-14T03:11:00"/>
    <x v="3869"/>
    <b v="0"/>
    <n v="15"/>
    <b v="0"/>
    <s v="theater/musical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d v="2014-07-03T04:07:58"/>
    <x v="3870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d v="2017-03-29T17:44:10"/>
    <x v="3871"/>
    <b v="0"/>
    <n v="3"/>
    <b v="0"/>
    <s v="theater/musical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d v="2015-08-14T03:29:56"/>
    <x v="3872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d v="2015-10-08T16:42:15"/>
    <x v="3873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d v="2015-01-24T01:00:00"/>
    <x v="3874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d v="2016-09-03T10:00:00"/>
    <x v="387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d v="2016-02-02T14:58:48"/>
    <x v="3876"/>
    <b v="0"/>
    <n v="46"/>
    <b v="0"/>
    <s v="theater/musical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d v="2016-12-08T16:15:52"/>
    <x v="3877"/>
    <b v="0"/>
    <n v="14"/>
    <b v="0"/>
    <s v="theater/musical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d v="2015-06-30T03:59:00"/>
    <x v="3878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d v="2015-01-25T20:39:56"/>
    <x v="3879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d v="2014-07-30T23:00:00"/>
    <x v="3880"/>
    <b v="0"/>
    <n v="17"/>
    <b v="0"/>
    <s v="theater/musical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d v="2017-02-20T00:26:39"/>
    <x v="3881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d v="2016-01-31T23:03:00"/>
    <x v="3882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d v="2014-09-02T14:27:49"/>
    <x v="3883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d v="2015-03-27T17:59:52"/>
    <x v="3884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d v="2016-05-09T22:49:51"/>
    <x v="3885"/>
    <b v="0"/>
    <n v="0"/>
    <b v="0"/>
    <s v="theater/musical"/>
    <n v="0"/>
    <x v="1"/>
    <s v="musical"/>
  </r>
  <r>
    <n v="3886"/>
    <s v="a (Canceled)"/>
    <n v="1"/>
    <n v="10000"/>
    <n v="0"/>
    <n v="0"/>
    <x v="1"/>
    <x v="2"/>
    <s v="AUD"/>
    <n v="1418275702"/>
    <n v="1415683702"/>
    <d v="2014-12-11T05:28:22"/>
    <x v="3886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d v="2015-05-01T22:00:00"/>
    <x v="3887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d v="2017-02-26T13:05:58"/>
    <x v="3888"/>
    <b v="0"/>
    <n v="14"/>
    <b v="0"/>
    <s v="theater/plays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d v="2015-01-04T23:26:00"/>
    <x v="3889"/>
    <b v="0"/>
    <n v="9"/>
    <b v="0"/>
    <s v="theater/plays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d v="2015-08-15T18:12:24"/>
    <x v="3890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d v="2015-03-23T04:59:00"/>
    <x v="3891"/>
    <b v="0"/>
    <n v="7"/>
    <b v="0"/>
    <s v="theater/plays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d v="2014-08-24T07:00:00"/>
    <x v="3892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d v="2014-07-01T06:00:00"/>
    <x v="3893"/>
    <b v="0"/>
    <n v="84"/>
    <b v="0"/>
    <s v="theater/plays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d v="2016-12-06T04:59:00"/>
    <x v="3894"/>
    <b v="0"/>
    <n v="11"/>
    <b v="0"/>
    <s v="theater/plays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d v="2015-02-28T06:00:18"/>
    <x v="3895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d v="2014-06-17T04:36:18"/>
    <x v="3896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d v="2015-01-08T20:58:03"/>
    <x v="3897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d v="2015-08-17T16:00:00"/>
    <x v="3898"/>
    <b v="0"/>
    <n v="16"/>
    <b v="0"/>
    <s v="theater/plays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d v="2014-08-12T18:36:01"/>
    <x v="3899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d v="2015-06-11T02:13:11"/>
    <x v="3900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d v="2015-12-19T19:49:59"/>
    <x v="3901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d v="2016-11-14T12:14:02"/>
    <x v="3902"/>
    <b v="0"/>
    <n v="31"/>
    <b v="0"/>
    <s v="theater/plays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d v="2015-08-14T19:38:00"/>
    <x v="3903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d v="2015-04-15T05:04:00"/>
    <x v="3904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d v="2015-06-11T23:00:00"/>
    <x v="3905"/>
    <b v="0"/>
    <n v="7"/>
    <b v="0"/>
    <s v="theater/plays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d v="2015-06-26T13:25:00"/>
    <x v="3906"/>
    <b v="0"/>
    <n v="16"/>
    <b v="0"/>
    <s v="theater/plays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d v="2014-10-26T20:08:00"/>
    <x v="3907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d v="2014-07-29T03:14:56"/>
    <x v="3908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d v="2014-09-11T08:37:22"/>
    <x v="3909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d v="2015-09-07T18:09:57"/>
    <x v="3910"/>
    <b v="0"/>
    <n v="3"/>
    <b v="0"/>
    <s v="theater/plays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d v="2014-11-26T20:29:37"/>
    <x v="3911"/>
    <b v="0"/>
    <n v="36"/>
    <b v="0"/>
    <s v="theater/plays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d v="2015-04-25T04:35:00"/>
    <x v="3912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d v="2015-11-30T06:04:09"/>
    <x v="3913"/>
    <b v="0"/>
    <n v="7"/>
    <b v="0"/>
    <s v="theater/plays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d v="2015-05-10T22:59:00"/>
    <x v="3914"/>
    <b v="0"/>
    <n v="27"/>
    <b v="0"/>
    <s v="theater/plays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d v="2016-06-01T23:38:29"/>
    <x v="3915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d v="2016-06-03T11:19:12"/>
    <x v="3916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d v="2014-09-11T12:39:21"/>
    <x v="3917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d v="2014-08-04T16:00:00"/>
    <x v="3918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d v="2016-01-18T00:00:00"/>
    <x v="3919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d v="2016-11-13T10:17:40"/>
    <x v="392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d v="2014-10-26T18:00:00"/>
    <x v="3921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d v="2015-03-02T23:00:00"/>
    <x v="3922"/>
    <b v="0"/>
    <n v="6"/>
    <b v="0"/>
    <s v="theater/plays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d v="2015-04-09T23:31:11"/>
    <x v="3923"/>
    <b v="0"/>
    <n v="17"/>
    <b v="0"/>
    <s v="theater/plays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d v="2014-06-26T23:02:02"/>
    <x v="3924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d v="2014-07-30T20:53:59"/>
    <x v="3925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d v="2014-12-27T02:02:28"/>
    <x v="3926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d v="2014-08-09T06:25:04"/>
    <x v="3927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d v="2015-10-16T04:59:00"/>
    <x v="3928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d v="2016-09-18T19:51:05"/>
    <x v="3929"/>
    <b v="0"/>
    <n v="14"/>
    <b v="0"/>
    <s v="theater/plays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d v="2016-04-01T06:00:00"/>
    <x v="3930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d v="2015-09-06T03:38:27"/>
    <x v="3931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d v="2016-03-16T03:02:44"/>
    <x v="3932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d v="2016-07-17T00:43:00"/>
    <x v="3933"/>
    <b v="0"/>
    <n v="12"/>
    <b v="0"/>
    <s v="theater/plays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d v="2015-10-01T13:00:00"/>
    <x v="3934"/>
    <b v="0"/>
    <n v="12"/>
    <b v="0"/>
    <s v="theater/plays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d v="2015-10-04T15:45:46"/>
    <x v="3935"/>
    <b v="0"/>
    <n v="23"/>
    <b v="0"/>
    <s v="theater/plays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d v="2016-12-01T07:18:40"/>
    <x v="3936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d v="2016-07-11T15:09:20"/>
    <x v="3937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d v="2015-06-27T21:44:14"/>
    <x v="3938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d v="2014-10-07T04:30:00"/>
    <x v="393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d v="2015-01-02T11:49:11"/>
    <x v="3940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d v="2014-11-25T01:00:00"/>
    <x v="3941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d v="2015-06-16T21:41:54"/>
    <x v="3942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d v="2015-11-02T16:50:00"/>
    <x v="3943"/>
    <b v="0"/>
    <n v="13"/>
    <b v="0"/>
    <s v="theater/plays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d v="2015-08-27T15:54:35"/>
    <x v="3944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d v="2015-05-15T19:14:28"/>
    <x v="3945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d v="2015-02-28T08:00:00"/>
    <x v="3946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d v="2016-10-02T03:25:44"/>
    <x v="3947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d v="2014-09-07T07:48:43"/>
    <x v="3948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d v="2015-02-11T02:53:41"/>
    <x v="3949"/>
    <b v="0"/>
    <n v="32"/>
    <b v="0"/>
    <s v="theater/plays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d v="2016-04-08T18:35:00"/>
    <x v="395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d v="2016-05-03T18:49:02"/>
    <x v="3951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d v="2015-10-26T18:58:10"/>
    <x v="3952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d v="2016-07-29T23:29:00"/>
    <x v="3953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d v="2014-07-14T15:37:44"/>
    <x v="395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d v="2015-11-28T21:22:21"/>
    <x v="3955"/>
    <b v="0"/>
    <n v="8"/>
    <b v="0"/>
    <s v="theater/plays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d v="2016-04-25T00:20:00"/>
    <x v="3956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d v="2016-07-08T23:25:54"/>
    <x v="3957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d v="2014-08-02T14:00:00"/>
    <x v="3958"/>
    <b v="0"/>
    <n v="16"/>
    <b v="0"/>
    <s v="theater/plays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d v="2014-09-28T18:55:56"/>
    <x v="3959"/>
    <b v="0"/>
    <n v="12"/>
    <b v="0"/>
    <s v="theater/plays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d v="2016-01-03T20:17:36"/>
    <x v="3960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d v="2014-05-08T21:23:30"/>
    <x v="3961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d v="2015-11-28T14:54:54"/>
    <x v="3962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d v="2015-11-18T04:41:57"/>
    <x v="3963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d v="2015-04-19T16:19:46"/>
    <x v="3964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d v="2016-04-14T04:39:40"/>
    <x v="3965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d v="2014-07-24T02:59:00"/>
    <x v="3966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d v="2017-03-06T06:58:27"/>
    <x v="396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d v="2016-05-22T19:34:33"/>
    <x v="3968"/>
    <b v="0"/>
    <n v="11"/>
    <b v="0"/>
    <s v="theater/plays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d v="2016-08-29T03:55:00"/>
    <x v="3969"/>
    <b v="0"/>
    <n v="6"/>
    <b v="0"/>
    <s v="theater/plays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d v="2016-04-17T20:43:31"/>
    <x v="3970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d v="2014-07-21T12:52:06"/>
    <x v="3971"/>
    <b v="0"/>
    <n v="6"/>
    <b v="0"/>
    <s v="theater/plays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d v="2015-02-06T01:37:14"/>
    <x v="3972"/>
    <b v="0"/>
    <n v="8"/>
    <b v="0"/>
    <s v="theater/plays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d v="2016-05-09T04:00:00"/>
    <x v="3973"/>
    <b v="0"/>
    <n v="37"/>
    <b v="0"/>
    <s v="theater/plays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d v="2016-06-02T13:07:28"/>
    <x v="3974"/>
    <b v="0"/>
    <n v="11"/>
    <b v="0"/>
    <s v="theater/plays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d v="2016-07-13T20:48:18"/>
    <x v="3975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d v="2014-08-01T07:00:00"/>
    <x v="3976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d v="2016-07-22T18:55:32"/>
    <x v="3977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d v="2015-01-31T15:25:53"/>
    <x v="3978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d v="2015-03-29T20:00:00"/>
    <x v="3979"/>
    <b v="0"/>
    <n v="6"/>
    <b v="0"/>
    <s v="theater/plays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d v="2014-07-05T14:22:27"/>
    <x v="3980"/>
    <b v="0"/>
    <n v="7"/>
    <b v="0"/>
    <s v="theater/plays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d v="2016-07-17T04:19:09"/>
    <x v="3981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d v="2015-07-07T19:26:20"/>
    <x v="3982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d v="2014-05-20T06:59:00"/>
    <x v="3983"/>
    <b v="0"/>
    <n v="46"/>
    <b v="0"/>
    <s v="theater/plays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d v="2014-11-08T00:00:00"/>
    <x v="398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d v="2016-02-20T21:05:00"/>
    <x v="3985"/>
    <b v="0"/>
    <n v="19"/>
    <b v="0"/>
    <s v="theater/plays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d v="2016-05-06T13:04:00"/>
    <x v="3986"/>
    <b v="0"/>
    <n v="13"/>
    <b v="0"/>
    <s v="theater/plays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d v="2014-05-16T22:11:30"/>
    <x v="3987"/>
    <b v="0"/>
    <n v="13"/>
    <b v="0"/>
    <s v="theater/plays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d v="2015-08-29T01:56:53"/>
    <x v="3988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d v="2015-11-08T18:59:41"/>
    <x v="3989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d v="2016-03-02T16:08:13"/>
    <x v="3990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d v="2015-05-31T15:28:02"/>
    <x v="3991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d v="2015-12-11T23:34:19"/>
    <x v="3992"/>
    <b v="0"/>
    <n v="9"/>
    <b v="0"/>
    <s v="theater/plays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d v="2015-05-13T20:45:12"/>
    <x v="3993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d v="2014-07-19T09:21:30"/>
    <x v="3994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d v="2015-02-14T11:27:00"/>
    <x v="3995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d v="2014-11-20T16:04:00"/>
    <x v="3996"/>
    <b v="0"/>
    <n v="17"/>
    <b v="0"/>
    <s v="theater/plays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d v="2015-04-05T08:23:41"/>
    <x v="3997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d v="2015-03-28T22:07:06"/>
    <x v="3998"/>
    <b v="0"/>
    <n v="12"/>
    <b v="0"/>
    <s v="theater/plays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d v="2014-08-31T19:51:49"/>
    <x v="3999"/>
    <b v="0"/>
    <n v="14"/>
    <b v="0"/>
    <s v="theater/plays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d v="2016-05-07T14:29:18"/>
    <x v="4000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d v="2017-03-01T19:00:00"/>
    <x v="4001"/>
    <b v="0"/>
    <n v="14"/>
    <b v="0"/>
    <s v="theater/plays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d v="2014-09-27T01:02:41"/>
    <x v="4002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d v="2015-02-15T14:05:47"/>
    <x v="4003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d v="2014-10-08T03:54:17"/>
    <x v="4004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d v="2014-10-20T19:23:05"/>
    <x v="400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d v="2016-02-16T18:33:07"/>
    <x v="4006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d v="2014-08-26T16:28:00"/>
    <x v="4007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d v="2015-07-22T23:08:27"/>
    <x v="4008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d v="2014-09-09T16:49:20"/>
    <x v="4009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d v="2014-10-26T18:29:26"/>
    <x v="4010"/>
    <b v="0"/>
    <n v="38"/>
    <b v="0"/>
    <s v="theater/plays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d v="2015-01-28T13:04:38"/>
    <x v="4011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d v="2015-05-02T13:04:09"/>
    <x v="4012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d v="2015-02-16T07:13:43"/>
    <x v="401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d v="2016-03-05T05:54:29"/>
    <x v="4014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d v="2015-07-19T18:44:23"/>
    <x v="4015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d v="2014-09-17T20:56:40"/>
    <x v="4016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d v="2014-09-04T16:07:54"/>
    <x v="4017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d v="2016-10-07T21:51:48"/>
    <x v="401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d v="2016-04-15T16:28:00"/>
    <x v="4019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d v="2015-03-24T03:34:59"/>
    <x v="4020"/>
    <b v="0"/>
    <n v="3"/>
    <b v="0"/>
    <s v="theater/plays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d v="2014-10-26T21:52:38"/>
    <x v="4021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d v="2015-02-01T02:54:00"/>
    <x v="4022"/>
    <b v="0"/>
    <n v="197"/>
    <b v="0"/>
    <s v="theater/plays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d v="2016-03-24T22:59:23"/>
    <x v="402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d v="2015-08-31T16:04:57"/>
    <x v="4024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d v="2015-07-26T05:42:16"/>
    <x v="4025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d v="2015-12-04T16:43:59"/>
    <x v="4026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d v="2017-02-23T01:00:00"/>
    <x v="4027"/>
    <b v="0"/>
    <n v="7"/>
    <b v="0"/>
    <s v="theater/plays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d v="2014-06-05T22:31:40"/>
    <x v="4028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d v="2015-12-14T00:36:10"/>
    <x v="4029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d v="2016-02-03T18:49:00"/>
    <x v="4030"/>
    <b v="0"/>
    <n v="6"/>
    <b v="0"/>
    <s v="theater/plays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d v="2014-12-18T15:02:44"/>
    <x v="4031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d v="2015-12-15T20:25:16"/>
    <x v="4032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d v="2016-10-02T09:00:00"/>
    <x v="4033"/>
    <b v="0"/>
    <n v="94"/>
    <b v="0"/>
    <s v="theater/plays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d v="2015-04-03T21:44:10"/>
    <x v="4034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d v="2014-10-21T21:11:27"/>
    <x v="4035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d v="2014-07-01T22:30:00"/>
    <x v="4036"/>
    <b v="0"/>
    <n v="17"/>
    <b v="0"/>
    <s v="theater/plays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d v="2016-05-24T14:25:00"/>
    <x v="4037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d v="2014-10-17T19:10:10"/>
    <x v="4038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d v="2015-12-01T05:59:00"/>
    <x v="4039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d v="2015-07-18T03:00:00"/>
    <x v="4040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d v="2016-09-06T11:22:34"/>
    <x v="4041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d v="2015-01-20T19:16:00"/>
    <x v="4042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d v="2014-11-20T22:58:45"/>
    <x v="4043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d v="2015-04-10T05:00:00"/>
    <x v="4044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d v="2014-08-21T04:49:49"/>
    <x v="4045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d v="2014-10-22T15:36:50"/>
    <x v="4046"/>
    <b v="0"/>
    <n v="12"/>
    <b v="0"/>
    <s v="theater/plays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d v="2015-01-11T01:00:00"/>
    <x v="4047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d v="2016-04-11T11:13:07"/>
    <x v="4048"/>
    <b v="0"/>
    <n v="91"/>
    <b v="0"/>
    <s v="theater/plays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d v="2015-07-14T23:00:15"/>
    <x v="4049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d v="2014-10-23T15:16:31"/>
    <x v="4050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d v="2014-05-09T06:53:00"/>
    <x v="4051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d v="2014-10-13T21:05:16"/>
    <x v="4052"/>
    <b v="0"/>
    <n v="13"/>
    <b v="0"/>
    <s v="theater/plays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d v="2014-11-15T20:00:00"/>
    <x v="4053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d v="2016-10-01T04:00:00"/>
    <x v="4054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d v="2014-06-19T15:33:51"/>
    <x v="4055"/>
    <b v="0"/>
    <n v="21"/>
    <b v="0"/>
    <s v="theater/plays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d v="2016-07-03T19:59:00"/>
    <x v="4056"/>
    <b v="0"/>
    <n v="9"/>
    <b v="0"/>
    <s v="theater/plays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d v="2015-11-25T23:00:00"/>
    <x v="4057"/>
    <b v="0"/>
    <n v="6"/>
    <b v="0"/>
    <s v="theater/plays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d v="2016-04-01T03:59:00"/>
    <x v="4058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d v="2014-09-16T03:00:00"/>
    <x v="4059"/>
    <b v="0"/>
    <n v="7"/>
    <b v="0"/>
    <s v="theater/plays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d v="2014-06-23T16:00:00"/>
    <x v="4060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d v="2016-04-21T02:23:43"/>
    <x v="4061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d v="2016-07-02T17:44:28"/>
    <x v="4062"/>
    <b v="0"/>
    <n v="3"/>
    <b v="0"/>
    <s v="theater/plays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d v="2014-06-27T16:21:24"/>
    <x v="4063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d v="2015-04-29T14:07:06"/>
    <x v="4064"/>
    <b v="0"/>
    <n v="6"/>
    <b v="0"/>
    <s v="theater/plays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d v="2014-08-12T22:50:11"/>
    <x v="4065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d v="2016-05-19T00:56:28"/>
    <x v="4066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d v="2015-09-28T02:49:10"/>
    <x v="4067"/>
    <b v="0"/>
    <n v="17"/>
    <b v="0"/>
    <s v="theater/plays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d v="2017-01-13T23:05:00"/>
    <x v="4068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d v="2015-02-28T12:00:00"/>
    <x v="4069"/>
    <b v="0"/>
    <n v="13"/>
    <b v="0"/>
    <s v="theater/plays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d v="2015-03-01T03:00:00"/>
    <x v="407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d v="2016-12-26T19:18:51"/>
    <x v="407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d v="2014-08-21T18:35:11"/>
    <x v="4072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d v="2015-05-09T04:00:00"/>
    <x v="4073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d v="2015-11-05T14:16:15"/>
    <x v="4074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d v="2014-06-30T17:28:00"/>
    <x v="4075"/>
    <b v="0"/>
    <n v="13"/>
    <b v="0"/>
    <s v="theater/plays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d v="2014-10-21T19:51:00"/>
    <x v="4076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d v="2016-12-21T17:03:14"/>
    <x v="4077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d v="2017-01-27T18:54:02"/>
    <x v="4078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d v="2016-06-19T22:32:01"/>
    <x v="4079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d v="2016-06-14T18:54:00"/>
    <x v="4080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d v="2015-03-08T12:57:05"/>
    <x v="4081"/>
    <b v="0"/>
    <n v="12"/>
    <b v="0"/>
    <s v="theater/plays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d v="2015-11-14T23:00:00"/>
    <x v="4082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d v="2016-01-14T18:16:56"/>
    <x v="4083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d v="2016-10-09T10:28:26"/>
    <x v="4084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d v="2015-03-24T03:59:00"/>
    <x v="408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d v="2015-11-21T04:00:00"/>
    <x v="4086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d v="2016-07-17T17:49:46"/>
    <x v="4087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d v="2015-01-16T10:26:00"/>
    <x v="4088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d v="2015-05-31T17:35:00"/>
    <x v="4089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d v="2015-08-07T15:00:00"/>
    <x v="4090"/>
    <b v="0"/>
    <n v="3"/>
    <b v="0"/>
    <s v="theater/plays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d v="2015-01-16T12:09:11"/>
    <x v="409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d v="2015-04-05T03:40:47"/>
    <x v="4092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d v="2015-08-22T19:34:53"/>
    <x v="4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d v="2014-10-22T04:59:00"/>
    <x v="4094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d v="2016-12-19T00:45:50"/>
    <x v="4095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d v="2017-02-28T08:51:00"/>
    <x v="4096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d v="2016-01-31T23:55:00"/>
    <x v="409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d v="2016-06-04T17:19:57"/>
    <x v="4098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d v="2016-09-02T20:24:33"/>
    <x v="4099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d v="2014-10-25T02:59:50"/>
    <x v="410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d v="2017-01-25T21:41:22"/>
    <x v="4101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d v="2016-05-15T20:21:13"/>
    <x v="4102"/>
    <b v="0"/>
    <n v="6"/>
    <b v="0"/>
    <s v="theater/plays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d v="2015-08-26T18:32:00"/>
    <x v="4103"/>
    <b v="0"/>
    <n v="6"/>
    <b v="0"/>
    <s v="theater/plays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d v="2016-10-27T06:40:34"/>
    <x v="4104"/>
    <b v="0"/>
    <n v="14"/>
    <b v="0"/>
    <s v="theater/plays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d v="2016-12-26T00:15:09"/>
    <x v="4105"/>
    <b v="0"/>
    <n v="6"/>
    <b v="0"/>
    <s v="theater/plays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d v="2015-04-02T01:00:00"/>
    <x v="4106"/>
    <b v="0"/>
    <n v="33"/>
    <b v="0"/>
    <s v="theater/plays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d v="2014-09-24T22:00:01"/>
    <x v="4107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d v="2017-03-03T05:00:00"/>
    <x v="4108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d v="2015-11-29T13:56:44"/>
    <x v="4109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d v="2016-07-21T15:02:31"/>
    <x v="4110"/>
    <b v="0"/>
    <n v="6"/>
    <b v="0"/>
    <s v="theater/plays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d v="2015-02-24T03:15:40"/>
    <x v="4111"/>
    <b v="0"/>
    <n v="6"/>
    <b v="0"/>
    <s v="theater/plays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d v="2016-02-28T00:00:00"/>
    <x v="4112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d v="2016-01-08T06:34:00"/>
    <x v="4113"/>
    <b v="0"/>
    <n v="3"/>
    <b v="0"/>
    <s v="theater/plays"/>
    <n v="1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s v="US"/>
    <s v="USD"/>
    <n v="1437620400"/>
    <n v="1434931811"/>
    <d v="2015-07-23T03:00:00"/>
    <x v="0"/>
    <b v="0"/>
    <n v="182"/>
    <b v="1"/>
    <s v="film &amp; video/television"/>
    <n v="63.92"/>
    <x v="0"/>
    <s v="television"/>
    <x v="0"/>
  </r>
  <r>
    <n v="1"/>
    <s v="FannibalFest Fan Convention"/>
    <s v="A Hannibal TV Show Fan Convention and Art Collective"/>
    <n v="10275"/>
    <n v="14653"/>
    <n v="142.6"/>
    <x v="0"/>
    <s v="US"/>
    <s v="USD"/>
    <n v="1488464683"/>
    <n v="1485872683"/>
    <d v="2017-03-02T14:24:43"/>
    <x v="1"/>
    <b v="0"/>
    <n v="79"/>
    <b v="1"/>
    <s v="film &amp; video/television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d v="2016-02-15T16:51:23"/>
    <x v="2"/>
    <b v="0"/>
    <n v="35"/>
    <b v="1"/>
    <s v="film &amp; video/television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3.9"/>
    <x v="0"/>
    <s v="US"/>
    <s v="USD"/>
    <n v="1407414107"/>
    <n v="1404822107"/>
    <d v="2014-08-07T12:21:47"/>
    <x v="3"/>
    <b v="0"/>
    <n v="150"/>
    <b v="1"/>
    <s v="film &amp; video/television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d v="2015-12-19T20:01:19"/>
    <x v="4"/>
    <b v="0"/>
    <n v="284"/>
    <b v="1"/>
    <s v="film &amp; video/television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s v="US"/>
    <s v="USD"/>
    <n v="1469770500"/>
    <n v="1468362207"/>
    <d v="2016-07-29T05:35:00"/>
    <x v="5"/>
    <b v="0"/>
    <n v="47"/>
    <b v="1"/>
    <s v="film &amp; video/television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s v="US"/>
    <s v="USD"/>
    <n v="1402710250"/>
    <n v="1401846250"/>
    <d v="2014-06-14T01:44:10"/>
    <x v="6"/>
    <b v="0"/>
    <n v="58"/>
    <b v="1"/>
    <s v="film &amp; video/television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s v="US"/>
    <s v="USD"/>
    <n v="1467680867"/>
    <n v="1464224867"/>
    <d v="2016-07-05T01:07:47"/>
    <x v="7"/>
    <b v="0"/>
    <n v="57"/>
    <b v="1"/>
    <s v="film &amp; video/television"/>
    <n v="159.82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d v="2016-04-15T21:00:00"/>
    <x v="8"/>
    <b v="0"/>
    <n v="12"/>
    <b v="1"/>
    <s v="film &amp; video/television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d v="2016-04-17T02:29:04"/>
    <x v="9"/>
    <b v="0"/>
    <n v="20"/>
    <b v="1"/>
    <s v="film &amp; video/television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s v="US"/>
    <s v="USD"/>
    <n v="1403660279"/>
    <n v="1400636279"/>
    <d v="2014-06-25T01:37:59"/>
    <x v="10"/>
    <b v="0"/>
    <n v="19"/>
    <b v="1"/>
    <s v="film &amp; video/television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s v="US"/>
    <s v="USD"/>
    <n v="1471834800"/>
    <n v="1469126462"/>
    <d v="2016-08-22T03:00:00"/>
    <x v="11"/>
    <b v="0"/>
    <n v="75"/>
    <b v="1"/>
    <s v="film &amp; video/television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s v="US"/>
    <s v="USD"/>
    <n v="1405479600"/>
    <n v="1401642425"/>
    <d v="2014-07-16T03:00:00"/>
    <x v="12"/>
    <b v="0"/>
    <n v="827"/>
    <b v="1"/>
    <s v="film &amp; video/television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d v="2016-06-23T20:27:00"/>
    <x v="13"/>
    <b v="0"/>
    <n v="51"/>
    <b v="1"/>
    <s v="film &amp; video/television"/>
    <n v="109.78"/>
    <x v="0"/>
    <s v="television"/>
    <x v="2"/>
  </r>
  <r>
    <n v="14"/>
    <s v="3010 | Sci-fi Series"/>
    <s v="A highly charged post apocalyptic sci fi series that pulls no punches!"/>
    <n v="6000"/>
    <n v="6056"/>
    <n v="100.9"/>
    <x v="0"/>
    <s v="AU"/>
    <s v="AUD"/>
    <n v="1405259940"/>
    <n v="1403051888"/>
    <d v="2014-07-13T13:59:00"/>
    <x v="14"/>
    <b v="0"/>
    <n v="41"/>
    <b v="1"/>
    <s v="film &amp; video/television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6.6"/>
    <x v="0"/>
    <s v="ES"/>
    <s v="EUR"/>
    <n v="1443384840"/>
    <n v="1441790658"/>
    <d v="2015-09-27T20:14:00"/>
    <x v="15"/>
    <b v="0"/>
    <n v="98"/>
    <b v="1"/>
    <s v="film &amp; video/television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s v="US"/>
    <s v="USD"/>
    <n v="1402896600"/>
    <n v="1398971211"/>
    <d v="2014-06-16T05:30:00"/>
    <x v="16"/>
    <b v="0"/>
    <n v="70"/>
    <b v="1"/>
    <s v="film &amp; video/television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0.7"/>
    <x v="0"/>
    <s v="GB"/>
    <s v="GBP"/>
    <n v="1415126022"/>
    <n v="1412530422"/>
    <d v="2014-11-04T18:33:42"/>
    <x v="17"/>
    <b v="0"/>
    <n v="36"/>
    <b v="1"/>
    <s v="film &amp; video/television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s v="US"/>
    <s v="USD"/>
    <n v="1410958856"/>
    <n v="1408366856"/>
    <d v="2014-09-17T13:00:56"/>
    <x v="18"/>
    <b v="0"/>
    <n v="342"/>
    <b v="1"/>
    <s v="film &amp; video/television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s v="US"/>
    <s v="USD"/>
    <n v="1437420934"/>
    <n v="1434828934"/>
    <d v="2015-07-20T19:35:34"/>
    <x v="19"/>
    <b v="0"/>
    <n v="22"/>
    <b v="1"/>
    <s v="film &amp; video/television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s v="US"/>
    <s v="USD"/>
    <n v="1442167912"/>
    <n v="1436983912"/>
    <d v="2015-09-13T18:11:52"/>
    <x v="20"/>
    <b v="0"/>
    <n v="25"/>
    <b v="1"/>
    <s v="film &amp; video/television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s v="US"/>
    <s v="USD"/>
    <n v="1411743789"/>
    <n v="1409151789"/>
    <d v="2014-09-26T15:03:09"/>
    <x v="21"/>
    <b v="0"/>
    <n v="101"/>
    <b v="1"/>
    <s v="film &amp; video/television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n v="117.1"/>
    <x v="0"/>
    <s v="US"/>
    <s v="USD"/>
    <n v="1420099140"/>
    <n v="1418766740"/>
    <d v="2015-01-01T07:59:00"/>
    <x v="22"/>
    <b v="0"/>
    <n v="8"/>
    <b v="1"/>
    <s v="film &amp; video/television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s v="US"/>
    <s v="USD"/>
    <n v="1430407200"/>
    <n v="1428086501"/>
    <d v="2015-04-30T15:20:00"/>
    <x v="23"/>
    <b v="0"/>
    <n v="23"/>
    <b v="1"/>
    <s v="film &amp; video/television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n v="108.8"/>
    <x v="0"/>
    <s v="US"/>
    <s v="USD"/>
    <n v="1442345940"/>
    <n v="1439494863"/>
    <d v="2015-09-15T19:39:00"/>
    <x v="24"/>
    <b v="0"/>
    <n v="574"/>
    <b v="1"/>
    <s v="film &amp; video/television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s v="US"/>
    <s v="USD"/>
    <n v="1452299761"/>
    <n v="1447115761"/>
    <d v="2016-01-09T00:36:01"/>
    <x v="25"/>
    <b v="0"/>
    <n v="14"/>
    <b v="1"/>
    <s v="film &amp; video/television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s v="US"/>
    <s v="USD"/>
    <n v="1408278144"/>
    <n v="1404822144"/>
    <d v="2014-08-17T12:22:24"/>
    <x v="26"/>
    <b v="0"/>
    <n v="19"/>
    <b v="1"/>
    <s v="film &amp; video/television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1.7"/>
    <x v="0"/>
    <s v="NZ"/>
    <s v="NZD"/>
    <n v="1416113833"/>
    <n v="1413518233"/>
    <d v="2014-11-16T04:57:13"/>
    <x v="27"/>
    <b v="0"/>
    <n v="150"/>
    <b v="1"/>
    <s v="film &amp; video/television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.4"/>
    <x v="0"/>
    <s v="US"/>
    <s v="USD"/>
    <n v="1450307284"/>
    <n v="1447715284"/>
    <d v="2015-12-16T23:08:04"/>
    <x v="28"/>
    <b v="0"/>
    <n v="71"/>
    <b v="1"/>
    <s v="film &amp; video/television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s v="GB"/>
    <s v="GBP"/>
    <n v="1406045368"/>
    <n v="1403453368"/>
    <d v="2014-07-22T16:09:28"/>
    <x v="29"/>
    <b v="0"/>
    <n v="117"/>
    <b v="1"/>
    <s v="film &amp; video/television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s v="US"/>
    <s v="USD"/>
    <n v="1408604515"/>
    <n v="1406012515"/>
    <d v="2014-08-21T07:01:55"/>
    <x v="30"/>
    <b v="0"/>
    <n v="53"/>
    <b v="1"/>
    <s v="film &amp; video/television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d v="2016-01-25T19:00:34"/>
    <x v="31"/>
    <b v="0"/>
    <n v="1"/>
    <b v="1"/>
    <s v="film &amp; video/television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s v="US"/>
    <s v="USD"/>
    <n v="1463111940"/>
    <n v="1459523017"/>
    <d v="2016-05-13T03:59:00"/>
    <x v="32"/>
    <b v="0"/>
    <n v="89"/>
    <b v="1"/>
    <s v="film &amp; video/television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s v="US"/>
    <s v="USD"/>
    <n v="1447001501"/>
    <n v="1444405901"/>
    <d v="2015-11-08T16:51:41"/>
    <x v="33"/>
    <b v="0"/>
    <n v="64"/>
    <b v="1"/>
    <s v="film &amp; video/television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s v="US"/>
    <s v="USD"/>
    <n v="1407224601"/>
    <n v="1405928601"/>
    <d v="2014-08-05T07:43:21"/>
    <x v="34"/>
    <b v="0"/>
    <n v="68"/>
    <b v="1"/>
    <s v="film &amp; video/television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s v="US"/>
    <s v="USD"/>
    <n v="1430179200"/>
    <n v="1428130814"/>
    <d v="2015-04-28T00:00:00"/>
    <x v="35"/>
    <b v="0"/>
    <n v="28"/>
    <b v="1"/>
    <s v="film &amp; video/television"/>
    <n v="59.46"/>
    <x v="0"/>
    <s v="television"/>
    <x v="0"/>
  </r>
  <r>
    <n v="36"/>
    <s v="THE LISTENING BOX"/>
    <s v="A modern day priest makes an unusual discovery, setting off a chain of events."/>
    <n v="6000"/>
    <n v="8529"/>
    <n v="142.19999999999999"/>
    <x v="0"/>
    <s v="US"/>
    <s v="USD"/>
    <n v="1428128525"/>
    <n v="1425540125"/>
    <d v="2015-04-04T06:22:05"/>
    <x v="36"/>
    <b v="0"/>
    <n v="44"/>
    <b v="1"/>
    <s v="film &amp; video/television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s v="US"/>
    <s v="USD"/>
    <n v="1425055079"/>
    <n v="1422463079"/>
    <d v="2015-02-27T16:37:59"/>
    <x v="37"/>
    <b v="0"/>
    <n v="253"/>
    <b v="1"/>
    <s v="film &amp; video/television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d v="2013-05-11T01:22:24"/>
    <x v="38"/>
    <b v="0"/>
    <n v="66"/>
    <b v="1"/>
    <s v="film &amp; video/television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d v="2014-05-25T22:59:00"/>
    <x v="39"/>
    <b v="0"/>
    <n v="217"/>
    <b v="1"/>
    <s v="film &amp; video/television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s v="US"/>
    <s v="USD"/>
    <n v="1403150400"/>
    <n v="1401426488"/>
    <d v="2014-06-19T04:00:00"/>
    <x v="40"/>
    <b v="0"/>
    <n v="16"/>
    <b v="1"/>
    <s v="film &amp; video/television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d v="2014-10-05T13:39:14"/>
    <x v="41"/>
    <b v="0"/>
    <n v="19"/>
    <b v="1"/>
    <s v="film &amp; video/television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s v="US"/>
    <s v="USD"/>
    <n v="1419780026"/>
    <n v="1417188026"/>
    <d v="2014-12-28T15:20:26"/>
    <x v="42"/>
    <b v="0"/>
    <n v="169"/>
    <b v="1"/>
    <s v="film &amp; video/television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s v="US"/>
    <s v="USD"/>
    <n v="1405209600"/>
    <n v="1402599486"/>
    <d v="2014-07-13T00:00:00"/>
    <x v="43"/>
    <b v="0"/>
    <n v="263"/>
    <b v="1"/>
    <s v="film &amp; video/television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d v="2014-10-07T02:22:17"/>
    <x v="44"/>
    <b v="0"/>
    <n v="15"/>
    <b v="1"/>
    <s v="film &amp; video/television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d v="2016-04-27T14:58:27"/>
    <x v="45"/>
    <b v="0"/>
    <n v="61"/>
    <b v="1"/>
    <s v="film &amp; video/television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.2"/>
    <x v="0"/>
    <s v="AU"/>
    <s v="AUD"/>
    <n v="1450220974"/>
    <n v="1447628974"/>
    <d v="2015-12-15T23:09:34"/>
    <x v="46"/>
    <b v="0"/>
    <n v="45"/>
    <b v="1"/>
    <s v="film &amp; video/television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s v="US"/>
    <s v="USD"/>
    <n v="1419021607"/>
    <n v="1413834007"/>
    <d v="2014-12-19T20:40:07"/>
    <x v="47"/>
    <b v="0"/>
    <n v="70"/>
    <b v="1"/>
    <s v="film &amp; video/television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d v="2015-03-01T12:00:00"/>
    <x v="48"/>
    <b v="0"/>
    <n v="38"/>
    <b v="1"/>
    <s v="film &amp; video/television"/>
    <n v="56.82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d v="2015-10-24T04:14:05"/>
    <x v="49"/>
    <b v="0"/>
    <n v="87"/>
    <b v="1"/>
    <s v="film &amp; video/television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d v="2015-01-30T17:00:00"/>
    <x v="50"/>
    <b v="0"/>
    <n v="22"/>
    <b v="1"/>
    <s v="film &amp; video/television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d v="2015-08-10T22:17:17"/>
    <x v="51"/>
    <b v="0"/>
    <n v="119"/>
    <b v="1"/>
    <s v="film &amp; video/television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s v="US"/>
    <s v="USD"/>
    <n v="1405615846"/>
    <n v="1403023846"/>
    <d v="2014-07-17T16:50:46"/>
    <x v="52"/>
    <b v="0"/>
    <n v="52"/>
    <b v="1"/>
    <s v="film &amp; video/television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n v="109.6"/>
    <x v="0"/>
    <s v="US"/>
    <s v="USD"/>
    <n v="1396648800"/>
    <n v="1395407445"/>
    <d v="2014-04-04T22:00:00"/>
    <x v="53"/>
    <b v="0"/>
    <n v="117"/>
    <b v="1"/>
    <s v="film &amp; video/television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d v="2015-12-25T17:07:01"/>
    <x v="54"/>
    <b v="0"/>
    <n v="52"/>
    <b v="1"/>
    <s v="film &amp; video/television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d v="2016-05-27T23:15:16"/>
    <x v="55"/>
    <b v="0"/>
    <n v="86"/>
    <b v="1"/>
    <s v="film &amp; video/television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n v="107.3"/>
    <x v="0"/>
    <s v="GB"/>
    <s v="GBP"/>
    <n v="1433779200"/>
    <n v="1432559424"/>
    <d v="2015-06-08T16:00:00"/>
    <x v="56"/>
    <b v="0"/>
    <n v="174"/>
    <b v="1"/>
    <s v="film &amp; video/television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s v="US"/>
    <s v="USD"/>
    <n v="1429991962"/>
    <n v="1427399962"/>
    <d v="2015-04-25T19:59:22"/>
    <x v="57"/>
    <b v="0"/>
    <n v="69"/>
    <b v="1"/>
    <s v="film &amp; video/television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n v="102.9"/>
    <x v="0"/>
    <s v="US"/>
    <s v="USD"/>
    <n v="1416423172"/>
    <n v="1413827572"/>
    <d v="2014-11-19T18:52:52"/>
    <x v="58"/>
    <b v="0"/>
    <n v="75"/>
    <b v="1"/>
    <s v="film &amp; video/television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s v="US"/>
    <s v="USD"/>
    <n v="1442264400"/>
    <n v="1439530776"/>
    <d v="2015-09-14T21:00:00"/>
    <x v="59"/>
    <b v="0"/>
    <n v="33"/>
    <b v="1"/>
    <s v="film &amp; video/television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s v="GB"/>
    <s v="GBP"/>
    <n v="1395532800"/>
    <n v="1393882717"/>
    <d v="2014-03-23T00:00:00"/>
    <x v="60"/>
    <b v="0"/>
    <n v="108"/>
    <b v="1"/>
    <s v="film &amp; video/shorts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s v="US"/>
    <s v="USD"/>
    <n v="1370547157"/>
    <n v="1368646357"/>
    <d v="2013-06-06T19:32:37"/>
    <x v="61"/>
    <b v="0"/>
    <n v="23"/>
    <b v="1"/>
    <s v="film &amp; video/shorts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s v="US"/>
    <s v="USD"/>
    <n v="1362337878"/>
    <n v="1360177878"/>
    <d v="2013-03-03T19:11:18"/>
    <x v="62"/>
    <b v="0"/>
    <n v="48"/>
    <b v="1"/>
    <s v="film &amp; video/shorts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3.5"/>
    <x v="0"/>
    <s v="US"/>
    <s v="USD"/>
    <n v="1388206740"/>
    <n v="1386194013"/>
    <d v="2013-12-28T04:59:00"/>
    <x v="63"/>
    <b v="0"/>
    <n v="64"/>
    <b v="1"/>
    <s v="film &amp; video/shorts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s v="US"/>
    <s v="USD"/>
    <n v="1373243181"/>
    <n v="1370651181"/>
    <d v="2013-07-08T00:26:21"/>
    <x v="64"/>
    <b v="0"/>
    <n v="24"/>
    <b v="1"/>
    <s v="film &amp; video/shorts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7.5"/>
    <x v="0"/>
    <s v="CA"/>
    <s v="CAD"/>
    <n v="1407736740"/>
    <n v="1405453354"/>
    <d v="2014-08-11T05:59:00"/>
    <x v="65"/>
    <b v="0"/>
    <n v="57"/>
    <b v="1"/>
    <s v="film &amp; video/shorts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n v="118.6"/>
    <x v="0"/>
    <s v="US"/>
    <s v="USD"/>
    <n v="1468873420"/>
    <n v="1466281420"/>
    <d v="2016-07-18T20:23:40"/>
    <x v="66"/>
    <b v="0"/>
    <n v="26"/>
    <b v="1"/>
    <s v="film &amp; video/shorts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s v="US"/>
    <s v="USD"/>
    <n v="1342360804"/>
    <n v="1339768804"/>
    <d v="2012-07-15T14:00:04"/>
    <x v="67"/>
    <b v="0"/>
    <n v="20"/>
    <b v="1"/>
    <s v="film &amp; video/shorts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s v="GB"/>
    <s v="GBP"/>
    <n v="1393162791"/>
    <n v="1390570791"/>
    <d v="2014-02-23T13:39:51"/>
    <x v="68"/>
    <b v="0"/>
    <n v="36"/>
    <b v="1"/>
    <s v="film &amp; video/shorts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s v="US"/>
    <s v="USD"/>
    <n v="1317538740"/>
    <n v="1314765025"/>
    <d v="2011-10-02T06:59:00"/>
    <x v="69"/>
    <b v="0"/>
    <n v="178"/>
    <b v="1"/>
    <s v="film &amp; video/shorts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.2"/>
    <x v="0"/>
    <s v="US"/>
    <s v="USD"/>
    <n v="1315171845"/>
    <n v="1309987845"/>
    <d v="2011-09-04T21:30:45"/>
    <x v="70"/>
    <b v="0"/>
    <n v="17"/>
    <b v="1"/>
    <s v="film &amp; video/shorts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s v="US"/>
    <s v="USD"/>
    <n v="1338186657"/>
    <n v="1333002657"/>
    <d v="2012-05-28T06:30:57"/>
    <x v="71"/>
    <b v="0"/>
    <n v="32"/>
    <b v="1"/>
    <s v="film &amp; video/shorts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.4"/>
    <x v="0"/>
    <s v="US"/>
    <s v="USD"/>
    <n v="1352937600"/>
    <n v="1351210481"/>
    <d v="2012-11-15T00:00:00"/>
    <x v="72"/>
    <b v="0"/>
    <n v="41"/>
    <b v="1"/>
    <s v="film &amp; video/shorts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d v="2011-05-03T03:59:00"/>
    <x v="73"/>
    <b v="0"/>
    <n v="18"/>
    <b v="1"/>
    <s v="film &amp; video/shorts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s v="FR"/>
    <s v="EUR"/>
    <n v="1453376495"/>
    <n v="1450784495"/>
    <d v="2016-01-21T11:41:35"/>
    <x v="74"/>
    <b v="0"/>
    <n v="29"/>
    <b v="1"/>
    <s v="film &amp; video/shorts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n v="115.4"/>
    <x v="0"/>
    <s v="US"/>
    <s v="USD"/>
    <n v="1366693272"/>
    <n v="1364101272"/>
    <d v="2013-04-23T05:01:12"/>
    <x v="75"/>
    <b v="0"/>
    <n v="47"/>
    <b v="1"/>
    <s v="film &amp; video/shorts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s v="US"/>
    <s v="USD"/>
    <n v="1325007358"/>
    <n v="1319819758"/>
    <d v="2011-12-27T17:35:58"/>
    <x v="76"/>
    <b v="0"/>
    <n v="15"/>
    <b v="1"/>
    <s v="film &amp; video/shorts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n v="392.5"/>
    <x v="0"/>
    <s v="US"/>
    <s v="USD"/>
    <n v="1337569140"/>
    <n v="1332991717"/>
    <d v="2012-05-21T02:59:00"/>
    <x v="77"/>
    <b v="0"/>
    <n v="26"/>
    <b v="1"/>
    <s v="film &amp; video/shorts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d v="2016-09-01T17:32:01"/>
    <x v="78"/>
    <b v="0"/>
    <n v="35"/>
    <b v="1"/>
    <s v="film &amp; video/shorts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d v="2014-04-25T18:38:13"/>
    <x v="79"/>
    <b v="0"/>
    <n v="41"/>
    <b v="1"/>
    <s v="film &amp; video/shorts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.3"/>
    <x v="0"/>
    <s v="US"/>
    <s v="USD"/>
    <n v="1386640856"/>
    <n v="1383616856"/>
    <d v="2013-12-10T02:00:56"/>
    <x v="80"/>
    <b v="0"/>
    <n v="47"/>
    <b v="1"/>
    <s v="film &amp; video/shorts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d v="2012-07-14T03:02:00"/>
    <x v="81"/>
    <b v="0"/>
    <n v="28"/>
    <b v="1"/>
    <s v="film &amp; video/shorts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d v="2011-10-09T19:41:01"/>
    <x v="82"/>
    <b v="0"/>
    <n v="100"/>
    <b v="1"/>
    <s v="film &amp; video/shorts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s v="GB"/>
    <s v="GBP"/>
    <n v="1424604600"/>
    <n v="1423320389"/>
    <d v="2015-02-22T11:30:00"/>
    <x v="83"/>
    <b v="0"/>
    <n v="13"/>
    <b v="1"/>
    <s v="film &amp; video/shorts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d v="2011-05-15T18:11:26"/>
    <x v="84"/>
    <b v="0"/>
    <n v="7"/>
    <b v="1"/>
    <s v="film &amp; video/shorts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s v="US"/>
    <s v="USD"/>
    <n v="1316746837"/>
    <n v="1314154837"/>
    <d v="2011-09-23T03:00:37"/>
    <x v="85"/>
    <b v="0"/>
    <n v="21"/>
    <b v="1"/>
    <s v="film &amp; video/shorts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s v="FR"/>
    <s v="EUR"/>
    <n v="1451226045"/>
    <n v="1444828845"/>
    <d v="2015-12-27T14:20:45"/>
    <x v="86"/>
    <b v="0"/>
    <n v="17"/>
    <b v="1"/>
    <s v="film &amp; video/shorts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s v="US"/>
    <s v="USD"/>
    <n v="1275529260"/>
    <n v="1274705803"/>
    <d v="2010-06-03T01:41:00"/>
    <x v="87"/>
    <b v="0"/>
    <n v="25"/>
    <b v="1"/>
    <s v="film &amp; video/shorts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s v="US"/>
    <s v="USD"/>
    <n v="1403452131"/>
    <n v="1401205731"/>
    <d v="2014-06-22T15:48:51"/>
    <x v="88"/>
    <b v="0"/>
    <n v="60"/>
    <b v="1"/>
    <s v="film &amp; video/shorts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s v="US"/>
    <s v="USD"/>
    <n v="1370196192"/>
    <n v="1368036192"/>
    <d v="2013-06-02T18:03:12"/>
    <x v="89"/>
    <b v="0"/>
    <n v="56"/>
    <b v="1"/>
    <s v="film &amp; video/shorts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.4"/>
    <x v="0"/>
    <s v="US"/>
    <s v="USD"/>
    <n v="1310454499"/>
    <n v="1307862499"/>
    <d v="2011-07-12T07:08:19"/>
    <x v="90"/>
    <b v="0"/>
    <n v="16"/>
    <b v="1"/>
    <s v="film &amp; video/shorts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d v="2011-05-17T09:39:24"/>
    <x v="91"/>
    <b v="0"/>
    <n v="46"/>
    <b v="1"/>
    <s v="film &amp; video/shorts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.2"/>
    <x v="0"/>
    <s v="CA"/>
    <s v="CAD"/>
    <n v="1485936000"/>
    <n v="1481949983"/>
    <d v="2017-02-01T08:00:00"/>
    <x v="92"/>
    <b v="0"/>
    <n v="43"/>
    <b v="1"/>
    <s v="film &amp; video/shorts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s v="US"/>
    <s v="USD"/>
    <n v="1341349200"/>
    <n v="1338928537"/>
    <d v="2012-07-03T21:00:00"/>
    <x v="93"/>
    <b v="0"/>
    <n v="15"/>
    <b v="1"/>
    <s v="film &amp; video/shorts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d v="2014-04-07T17:13:42"/>
    <x v="94"/>
    <b v="0"/>
    <n v="12"/>
    <b v="1"/>
    <s v="film &amp; video/shorts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s v="US"/>
    <s v="USD"/>
    <n v="1330214841"/>
    <n v="1327622841"/>
    <d v="2012-02-26T00:07:21"/>
    <x v="95"/>
    <b v="0"/>
    <n v="21"/>
    <b v="1"/>
    <s v="film &amp; video/shorts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s v="US"/>
    <s v="USD"/>
    <n v="1280631600"/>
    <n v="1274889241"/>
    <d v="2010-08-01T03:00:00"/>
    <x v="96"/>
    <b v="0"/>
    <n v="34"/>
    <b v="1"/>
    <s v="film &amp; video/shorts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s v="US"/>
    <s v="USD"/>
    <n v="1310440482"/>
    <n v="1307848482"/>
    <d v="2011-07-12T03:14:42"/>
    <x v="97"/>
    <b v="0"/>
    <n v="8"/>
    <b v="1"/>
    <s v="film &amp; video/shorts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.3"/>
    <x v="0"/>
    <s v="US"/>
    <s v="USD"/>
    <n v="1354923000"/>
    <n v="1351796674"/>
    <d v="2012-12-07T23:30:00"/>
    <x v="98"/>
    <b v="0"/>
    <n v="60"/>
    <b v="1"/>
    <s v="film &amp; video/shorts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d v="2014-01-22T21:39:59"/>
    <x v="99"/>
    <b v="0"/>
    <n v="39"/>
    <b v="1"/>
    <s v="film &amp; video/shorts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d v="2012-11-04T19:04:46"/>
    <x v="100"/>
    <b v="0"/>
    <n v="26"/>
    <b v="1"/>
    <s v="film &amp; video/shorts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d v="2013-01-24T18:38:30"/>
    <x v="101"/>
    <b v="0"/>
    <n v="35"/>
    <b v="1"/>
    <s v="film &amp; video/shorts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n v="127.8"/>
    <x v="0"/>
    <s v="US"/>
    <s v="USD"/>
    <n v="1293073733"/>
    <n v="1290481733"/>
    <d v="2010-12-23T03:08:53"/>
    <x v="102"/>
    <b v="0"/>
    <n v="65"/>
    <b v="1"/>
    <s v="film &amp; video/shorts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.2"/>
    <x v="0"/>
    <s v="GB"/>
    <s v="GBP"/>
    <n v="1394220030"/>
    <n v="1392232830"/>
    <d v="2014-03-07T19:20:30"/>
    <x v="103"/>
    <b v="0"/>
    <n v="49"/>
    <b v="1"/>
    <s v="film &amp; video/shorts"/>
    <n v="27.9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d v="2011-04-03T01:00:00"/>
    <x v="104"/>
    <b v="0"/>
    <n v="10"/>
    <b v="1"/>
    <s v="film &amp; video/shorts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s v="US"/>
    <s v="USD"/>
    <n v="1463184000"/>
    <n v="1461605020"/>
    <d v="2016-05-14T00:00:00"/>
    <x v="105"/>
    <b v="0"/>
    <n v="60"/>
    <b v="1"/>
    <s v="film &amp; video/shorts"/>
    <n v="39.380000000000003"/>
    <x v="0"/>
    <s v="shorts"/>
    <x v="2"/>
  </r>
  <r>
    <n v="106"/>
    <s v="LOST WEEKEND"/>
    <s v="A Boy. A Girl. A Car. A Serial Killer."/>
    <n v="5000"/>
    <n v="5025"/>
    <n v="100.5"/>
    <x v="0"/>
    <s v="US"/>
    <s v="USD"/>
    <n v="1333391901"/>
    <n v="1332182301"/>
    <d v="2012-04-02T18:38:21"/>
    <x v="106"/>
    <b v="0"/>
    <n v="27"/>
    <b v="1"/>
    <s v="film &amp; video/shorts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s v="US"/>
    <s v="USD"/>
    <n v="1303688087"/>
    <n v="1301787287"/>
    <d v="2011-04-24T23:34:47"/>
    <x v="107"/>
    <b v="0"/>
    <n v="69"/>
    <b v="1"/>
    <s v="film &amp; video/shorts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6.7"/>
    <x v="0"/>
    <s v="US"/>
    <s v="USD"/>
    <n v="1370011370"/>
    <n v="1364827370"/>
    <d v="2013-05-31T14:42:50"/>
    <x v="108"/>
    <b v="0"/>
    <n v="47"/>
    <b v="1"/>
    <s v="film &amp; video/shorts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s v="US"/>
    <s v="USD"/>
    <n v="1298680630"/>
    <n v="1296088630"/>
    <d v="2011-02-26T00:37:10"/>
    <x v="109"/>
    <b v="0"/>
    <n v="47"/>
    <b v="1"/>
    <s v="film &amp; video/shorts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0.80000000000001"/>
    <x v="0"/>
    <s v="US"/>
    <s v="USD"/>
    <n v="1384408740"/>
    <n v="1381445253"/>
    <d v="2013-11-14T05:59:00"/>
    <x v="110"/>
    <b v="0"/>
    <n v="26"/>
    <b v="1"/>
    <s v="film &amp; video/shorts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s v="AU"/>
    <s v="AUD"/>
    <n v="1433059187"/>
    <n v="1430467187"/>
    <d v="2015-05-31T07:59:47"/>
    <x v="111"/>
    <b v="0"/>
    <n v="53"/>
    <b v="1"/>
    <s v="film &amp; video/shorts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d v="2014-04-13T02:00:00"/>
    <x v="112"/>
    <b v="0"/>
    <n v="81"/>
    <b v="1"/>
    <s v="film &amp; video/shorts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d v="2011-08-06T15:00:00"/>
    <x v="113"/>
    <b v="0"/>
    <n v="78"/>
    <b v="1"/>
    <s v="film &amp; video/shorts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s v="US"/>
    <s v="USD"/>
    <n v="1326436488"/>
    <n v="1321252488"/>
    <d v="2012-01-13T06:34:48"/>
    <x v="114"/>
    <b v="0"/>
    <n v="35"/>
    <b v="1"/>
    <s v="film &amp; video/shorts"/>
    <n v="88.57"/>
    <x v="0"/>
    <s v="shorts"/>
    <x v="6"/>
  </r>
  <r>
    <n v="115"/>
    <s v="The World's Greatest Lover"/>
    <s v="Never judge a book (or a lover) by their cover."/>
    <n v="450"/>
    <n v="632"/>
    <n v="140.4"/>
    <x v="0"/>
    <s v="US"/>
    <s v="USD"/>
    <n v="1328377444"/>
    <n v="1326217444"/>
    <d v="2012-02-04T17:44:04"/>
    <x v="115"/>
    <b v="0"/>
    <n v="22"/>
    <b v="1"/>
    <s v="film &amp; video/shorts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s v="US"/>
    <s v="USD"/>
    <n v="1302260155"/>
    <n v="1298289355"/>
    <d v="2011-04-08T10:55:55"/>
    <x v="116"/>
    <b v="0"/>
    <n v="57"/>
    <b v="1"/>
    <s v="film &amp; video/shorts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s v="US"/>
    <s v="USD"/>
    <n v="1276110000"/>
    <n v="1268337744"/>
    <d v="2010-06-09T19:00:00"/>
    <x v="117"/>
    <b v="0"/>
    <n v="27"/>
    <b v="1"/>
    <s v="film &amp; video/shorts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d v="2011-07-29T01:17:16"/>
    <x v="118"/>
    <b v="0"/>
    <n v="39"/>
    <b v="1"/>
    <s v="film &amp; video/shorts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s v="US"/>
    <s v="USD"/>
    <n v="1313276400"/>
    <n v="1310693986"/>
    <d v="2011-08-13T23:00:00"/>
    <x v="119"/>
    <b v="0"/>
    <n v="37"/>
    <b v="1"/>
    <s v="film &amp; video/shorts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d v="2016-10-03T01:11:47"/>
    <x v="120"/>
    <b v="0"/>
    <n v="1"/>
    <b v="0"/>
    <s v="film &amp; video/science fiction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d v="2015-04-18T10:16:00"/>
    <x v="121"/>
    <b v="0"/>
    <n v="1"/>
    <b v="0"/>
    <s v="film &amp; video/science fiction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d v="2016-10-10T10:21:47"/>
    <x v="122"/>
    <b v="0"/>
    <n v="0"/>
    <b v="0"/>
    <s v="film &amp; video/science fiction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s v="US"/>
    <s v="USD"/>
    <n v="1414533600"/>
    <n v="1411411564"/>
    <d v="2014-10-28T22:00:00"/>
    <x v="123"/>
    <b v="0"/>
    <n v="6"/>
    <b v="0"/>
    <s v="film &amp; video/science fiction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d v="2015-05-15T22:17:22"/>
    <x v="124"/>
    <b v="0"/>
    <n v="0"/>
    <b v="0"/>
    <s v="film &amp; video/science fiction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d v="2017-02-03T23:51:20"/>
    <x v="125"/>
    <b v="0"/>
    <n v="6"/>
    <b v="0"/>
    <s v="film &amp; video/science fiction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s v="US"/>
    <s v="USD"/>
    <n v="1433988000"/>
    <n v="1431353337"/>
    <d v="2015-06-11T02:00:00"/>
    <x v="126"/>
    <b v="0"/>
    <n v="13"/>
    <b v="0"/>
    <s v="film &amp; video/science fiction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s v="US"/>
    <s v="USD"/>
    <n v="1428069541"/>
    <n v="1425481141"/>
    <d v="2015-04-03T13:59:01"/>
    <x v="127"/>
    <b v="0"/>
    <n v="4"/>
    <b v="0"/>
    <s v="film &amp; video/science fiction"/>
    <n v="47.5"/>
    <x v="0"/>
    <s v="science fiction"/>
    <x v="0"/>
  </r>
  <r>
    <n v="128"/>
    <s v="Ralphi3 (Canceled)"/>
    <s v="A Science Fiction film filled with entertainment and Excitement"/>
    <n v="100000"/>
    <n v="1867"/>
    <n v="1.9"/>
    <x v="1"/>
    <s v="US"/>
    <s v="USD"/>
    <n v="1476941293"/>
    <n v="1473917293"/>
    <d v="2016-10-20T05:28:13"/>
    <x v="128"/>
    <b v="0"/>
    <n v="6"/>
    <b v="0"/>
    <s v="film &amp; video/science fiction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d v="2014-10-30T22:29:43"/>
    <x v="129"/>
    <b v="0"/>
    <n v="0"/>
    <b v="0"/>
    <s v="film &amp; video/science fiction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d v="2014-06-16T20:16:00"/>
    <x v="130"/>
    <b v="0"/>
    <n v="0"/>
    <b v="0"/>
    <s v="film &amp; video/science fiction"/>
    <n v="0"/>
    <x v="0"/>
    <s v="science fiction"/>
    <x v="3"/>
  </r>
  <r>
    <n v="131"/>
    <s v="I (Canceled)"/>
    <s v="I"/>
    <n v="1200"/>
    <n v="0"/>
    <n v="0"/>
    <x v="1"/>
    <s v="US"/>
    <s v="USD"/>
    <n v="1467763200"/>
    <n v="1466453161"/>
    <d v="2016-07-06T00:00:00"/>
    <x v="131"/>
    <b v="0"/>
    <n v="0"/>
    <b v="0"/>
    <s v="film &amp; video/science fiction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s v="US"/>
    <s v="USD"/>
    <n v="1415392207"/>
    <n v="1411500607"/>
    <d v="2014-11-07T20:30:07"/>
    <x v="132"/>
    <b v="0"/>
    <n v="81"/>
    <b v="0"/>
    <s v="film &amp; video/science fiction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d v="2016-05-31T17:31:00"/>
    <x v="133"/>
    <b v="0"/>
    <n v="0"/>
    <b v="0"/>
    <s v="film &amp; video/science fiction"/>
    <n v="0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d v="2015-09-04T17:00:00"/>
    <x v="134"/>
    <b v="0"/>
    <n v="0"/>
    <b v="0"/>
    <s v="film &amp; video/science fiction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s v="US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d v="2015-05-16T10:16:00"/>
    <x v="136"/>
    <b v="0"/>
    <n v="0"/>
    <b v="0"/>
    <s v="film &amp; video/science fiction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d v="2015-10-12T13:46:33"/>
    <x v="137"/>
    <b v="0"/>
    <n v="0"/>
    <b v="0"/>
    <s v="film &amp; video/science fiction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s v="US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d v="2015-07-12T22:06:12"/>
    <x v="139"/>
    <b v="0"/>
    <n v="1"/>
    <b v="0"/>
    <s v="film &amp; video/science fiction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d v="2015-03-20T03:45:32"/>
    <x v="140"/>
    <b v="0"/>
    <n v="0"/>
    <b v="0"/>
    <s v="film &amp; video/science fiction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s v="US"/>
    <s v="USD"/>
    <n v="1433043623"/>
    <n v="1429155623"/>
    <d v="2015-05-31T03:40:23"/>
    <x v="141"/>
    <b v="0"/>
    <n v="28"/>
    <b v="0"/>
    <s v="film &amp; video/science fiction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s v="US"/>
    <s v="USD"/>
    <n v="1416176778"/>
    <n v="1414358778"/>
    <d v="2014-11-16T22:26:18"/>
    <x v="142"/>
    <b v="0"/>
    <n v="1"/>
    <b v="0"/>
    <s v="film &amp; video/science fiction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d v="2016-09-03T05:55:00"/>
    <x v="143"/>
    <b v="0"/>
    <n v="0"/>
    <b v="0"/>
    <s v="film &amp; video/science fiction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s v="CA"/>
    <s v="CAD"/>
    <n v="1428945472"/>
    <n v="1423765072"/>
    <d v="2015-04-13T17:17:52"/>
    <x v="144"/>
    <b v="0"/>
    <n v="37"/>
    <b v="0"/>
    <s v="film &amp; video/science fiction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s v="US"/>
    <s v="USD"/>
    <n v="1439298052"/>
    <n v="1436965252"/>
    <d v="2015-08-11T13:00:52"/>
    <x v="145"/>
    <b v="0"/>
    <n v="9"/>
    <b v="0"/>
    <s v="film &amp; video/science fiction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s v="US"/>
    <s v="USD"/>
    <n v="1484698998"/>
    <n v="1479514998"/>
    <d v="2017-01-18T00:23:18"/>
    <x v="146"/>
    <b v="0"/>
    <n v="3"/>
    <b v="0"/>
    <s v="film &amp; video/science fiction"/>
    <n v="38.33"/>
    <x v="0"/>
    <s v="science fiction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d v="2015-01-08T18:18:00"/>
    <x v="147"/>
    <b v="0"/>
    <n v="0"/>
    <b v="0"/>
    <s v="film &amp; video/science fiction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s v="US"/>
    <s v="USD"/>
    <n v="1456555536"/>
    <n v="1453963536"/>
    <d v="2016-02-27T06:45:36"/>
    <x v="148"/>
    <b v="0"/>
    <n v="2"/>
    <b v="0"/>
    <s v="film &amp; video/science fiction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s v="US"/>
    <s v="USD"/>
    <n v="1419494400"/>
    <n v="1416888470"/>
    <d v="2014-12-25T08:00:00"/>
    <x v="149"/>
    <b v="0"/>
    <n v="6"/>
    <b v="0"/>
    <s v="film &amp; video/science fiction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s v="US"/>
    <s v="USD"/>
    <n v="1432612382"/>
    <n v="1427428382"/>
    <d v="2015-05-26T03:53:02"/>
    <x v="150"/>
    <b v="0"/>
    <n v="67"/>
    <b v="0"/>
    <s v="film &amp; video/science fiction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s v="AU"/>
    <s v="AUD"/>
    <n v="1434633191"/>
    <n v="1429449191"/>
    <d v="2015-06-18T13:13:11"/>
    <x v="151"/>
    <b v="0"/>
    <n v="5"/>
    <b v="0"/>
    <s v="film &amp; video/science fiction"/>
    <n v="28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d v="2014-09-23T01:51:40"/>
    <x v="152"/>
    <b v="0"/>
    <n v="2"/>
    <b v="0"/>
    <s v="film &amp; video/science fiction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0.7"/>
    <x v="1"/>
    <s v="US"/>
    <s v="USD"/>
    <n v="1417532644"/>
    <n v="1413900244"/>
    <d v="2014-12-02T15:04:04"/>
    <x v="153"/>
    <b v="0"/>
    <n v="10"/>
    <b v="0"/>
    <s v="film &amp; video/science fiction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s v="US"/>
    <s v="USD"/>
    <n v="1433336895"/>
    <n v="1429621695"/>
    <d v="2015-06-03T13:08:15"/>
    <x v="154"/>
    <b v="0"/>
    <n v="3"/>
    <b v="0"/>
    <s v="film &amp; video/science fiction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d v="2015-07-23T13:25:35"/>
    <x v="155"/>
    <b v="0"/>
    <n v="4"/>
    <b v="0"/>
    <s v="film &amp; video/science fiction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s v="CA"/>
    <s v="CAD"/>
    <n v="1407034796"/>
    <n v="1401850796"/>
    <d v="2014-08-03T02:59:56"/>
    <x v="156"/>
    <b v="0"/>
    <n v="15"/>
    <b v="0"/>
    <s v="film &amp; video/science fiction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s v="US"/>
    <s v="USD"/>
    <n v="1456523572"/>
    <n v="1453931572"/>
    <d v="2016-02-26T21:52:52"/>
    <x v="157"/>
    <b v="0"/>
    <n v="2"/>
    <b v="0"/>
    <s v="film &amp; video/science fiction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d v="2014-10-22T01:50:28"/>
    <x v="158"/>
    <b v="0"/>
    <n v="0"/>
    <b v="0"/>
    <s v="film &amp; video/science fiction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d v="2016-07-03T10:25:45"/>
    <x v="159"/>
    <b v="0"/>
    <n v="1"/>
    <b v="0"/>
    <s v="film &amp; video/science fiction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d v="2015-08-15T21:54:51"/>
    <x v="160"/>
    <b v="0"/>
    <n v="0"/>
    <b v="0"/>
    <s v="film &amp; video/drama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d v="2014-07-02T16:29:55"/>
    <x v="161"/>
    <b v="0"/>
    <n v="1"/>
    <b v="0"/>
    <s v="film &amp; video/drama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s v="US"/>
    <s v="USD"/>
    <n v="1408232520"/>
    <n v="1405393356"/>
    <d v="2014-08-16T23:42:00"/>
    <x v="162"/>
    <b v="0"/>
    <n v="10"/>
    <b v="0"/>
    <s v="film &amp; video/drama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d v="2015-10-01T00:00:00"/>
    <x v="163"/>
    <b v="0"/>
    <n v="0"/>
    <b v="0"/>
    <s v="film &amp; video/drama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0.5"/>
    <x v="2"/>
    <s v="US"/>
    <s v="USD"/>
    <n v="1411150701"/>
    <n v="1405966701"/>
    <d v="2014-09-19T18:18:21"/>
    <x v="164"/>
    <b v="0"/>
    <n v="7"/>
    <b v="0"/>
    <s v="film &amp; video/drama"/>
    <n v="91.43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d v="2016-01-12T15:48:44"/>
    <x v="165"/>
    <b v="0"/>
    <n v="0"/>
    <b v="0"/>
    <s v="film &amp; video/drama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d v="2017-01-16T01:49:22"/>
    <x v="166"/>
    <b v="0"/>
    <n v="1"/>
    <b v="0"/>
    <s v="film &amp; video/drama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d v="2015-08-04T22:15:35"/>
    <x v="167"/>
    <b v="0"/>
    <n v="2"/>
    <b v="0"/>
    <s v="film &amp; video/drama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s v="US"/>
    <s v="USD"/>
    <n v="1426791770"/>
    <n v="1424203370"/>
    <d v="2015-03-19T19:02:50"/>
    <x v="168"/>
    <b v="0"/>
    <n v="3"/>
    <b v="0"/>
    <s v="film &amp; video/drama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.4"/>
    <x v="2"/>
    <s v="GB"/>
    <s v="GBP"/>
    <n v="1413634059"/>
    <n v="1411042059"/>
    <d v="2014-10-18T12:07:39"/>
    <x v="169"/>
    <b v="0"/>
    <n v="10"/>
    <b v="0"/>
    <s v="film &amp; video/drama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s v="US"/>
    <s v="USD"/>
    <n v="1440912480"/>
    <n v="1438385283"/>
    <d v="2015-08-30T05:28:00"/>
    <x v="170"/>
    <b v="0"/>
    <n v="10"/>
    <b v="0"/>
    <s v="film &amp; video/drama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d v="2016-08-12T04:20:14"/>
    <x v="171"/>
    <b v="0"/>
    <n v="1"/>
    <b v="0"/>
    <s v="film &amp; video/drama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d v="2015-03-19T08:28:43"/>
    <x v="172"/>
    <b v="0"/>
    <n v="0"/>
    <b v="0"/>
    <s v="film &amp; video/drama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d v="2015-02-28T13:45:08"/>
    <x v="173"/>
    <b v="0"/>
    <n v="0"/>
    <b v="0"/>
    <s v="film &amp; video/drama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d v="2015-05-08T18:12:56"/>
    <x v="174"/>
    <b v="0"/>
    <n v="0"/>
    <b v="0"/>
    <s v="film &amp; video/drama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s v="GB"/>
    <s v="GBP"/>
    <n v="1409337611"/>
    <n v="1407177611"/>
    <d v="2014-08-29T18:40:11"/>
    <x v="175"/>
    <b v="0"/>
    <n v="26"/>
    <b v="0"/>
    <s v="film &amp; video/drama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d v="2015-08-05T19:46:39"/>
    <x v="176"/>
    <b v="0"/>
    <n v="0"/>
    <b v="0"/>
    <s v="film &amp; video/drama"/>
    <n v="0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d v="2015-03-24T00:08:46"/>
    <x v="177"/>
    <b v="0"/>
    <n v="7"/>
    <b v="0"/>
    <s v="film &amp; video/drama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d v="2015-11-26T23:55:45"/>
    <x v="178"/>
    <b v="0"/>
    <n v="0"/>
    <b v="0"/>
    <s v="film &amp; video/drama"/>
    <n v="0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d v="2016-03-04T01:55:55"/>
    <x v="179"/>
    <b v="0"/>
    <n v="2"/>
    <b v="0"/>
    <s v="film &amp; video/drama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s v="GB"/>
    <s v="GBP"/>
    <n v="1428951600"/>
    <n v="1425512843"/>
    <d v="2015-04-13T19:00:00"/>
    <x v="180"/>
    <b v="0"/>
    <n v="13"/>
    <b v="0"/>
    <s v="film &amp; video/drama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.1"/>
    <x v="2"/>
    <s v="GB"/>
    <s v="GBP"/>
    <n v="1434995295"/>
    <n v="1432403295"/>
    <d v="2015-06-22T17:48:15"/>
    <x v="181"/>
    <b v="0"/>
    <n v="4"/>
    <b v="0"/>
    <s v="film &amp; video/drama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d v="2017-01-07T00:17:12"/>
    <x v="182"/>
    <b v="0"/>
    <n v="0"/>
    <b v="0"/>
    <s v="film &amp; video/drama"/>
    <n v="0"/>
    <x v="0"/>
    <s v="drama"/>
    <x v="2"/>
  </r>
  <r>
    <n v="183"/>
    <s v="Three Little Words"/>
    <s v="Don't kill me until I meet my Dad"/>
    <n v="12500"/>
    <n v="4482"/>
    <n v="35.9"/>
    <x v="2"/>
    <s v="GB"/>
    <s v="GBP"/>
    <n v="1417033610"/>
    <n v="1414438010"/>
    <d v="2014-11-26T20:26:50"/>
    <x v="183"/>
    <b v="0"/>
    <n v="12"/>
    <b v="0"/>
    <s v="film &amp; video/drama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s v="CA"/>
    <s v="CAD"/>
    <n v="1409543940"/>
    <n v="1404586762"/>
    <d v="2014-09-01T03:59:00"/>
    <x v="184"/>
    <b v="0"/>
    <n v="2"/>
    <b v="0"/>
    <s v="film &amp; video/drama"/>
    <n v="25.5"/>
    <x v="0"/>
    <s v="drama"/>
    <x v="3"/>
  </r>
  <r>
    <n v="185"/>
    <s v="BLANK Short Movie"/>
    <s v="Love has no boundaries!"/>
    <n v="40000"/>
    <n v="2200"/>
    <n v="5.5"/>
    <x v="2"/>
    <s v="NO"/>
    <s v="NOK"/>
    <n v="1471557139"/>
    <n v="1468965139"/>
    <d v="2016-08-18T21:52:19"/>
    <x v="185"/>
    <b v="0"/>
    <n v="10"/>
    <b v="0"/>
    <s v="film &amp; video/drama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d v="2017-03-03T20:00:00"/>
    <x v="186"/>
    <b v="0"/>
    <n v="0"/>
    <b v="0"/>
    <s v="film &amp; video/drama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d v="2015-07-21T06:59:00"/>
    <x v="187"/>
    <b v="0"/>
    <n v="5"/>
    <b v="0"/>
    <s v="film &amp; video/drama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d v="2014-09-05T04:23:35"/>
    <x v="188"/>
    <b v="0"/>
    <n v="0"/>
    <b v="0"/>
    <s v="film &amp; video/drama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s v="US"/>
    <s v="USD"/>
    <n v="1472920477"/>
    <n v="1467736477"/>
    <d v="2016-09-03T16:34:37"/>
    <x v="189"/>
    <b v="0"/>
    <n v="5"/>
    <b v="0"/>
    <s v="film &amp; video/drama"/>
    <n v="69"/>
    <x v="0"/>
    <s v="drama"/>
    <x v="2"/>
  </r>
  <r>
    <n v="190"/>
    <s v="REGIONRAT, the movie"/>
    <s v="Because hope can be a 4 letter word"/>
    <n v="12000"/>
    <n v="50"/>
    <n v="0.4"/>
    <x v="2"/>
    <s v="US"/>
    <s v="USD"/>
    <n v="1466091446"/>
    <n v="1465227446"/>
    <d v="2016-06-16T15:37:26"/>
    <x v="190"/>
    <b v="0"/>
    <n v="1"/>
    <b v="0"/>
    <s v="film &amp; video/drama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d v="2015-10-02T10:35:38"/>
    <x v="191"/>
    <b v="0"/>
    <n v="3"/>
    <b v="0"/>
    <s v="film &amp; video/drama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d v="2014-10-17T19:00:32"/>
    <x v="192"/>
    <b v="0"/>
    <n v="3"/>
    <b v="0"/>
    <s v="film &amp; video/drama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d v="2014-11-28T23:26:06"/>
    <x v="193"/>
    <b v="0"/>
    <n v="0"/>
    <b v="0"/>
    <s v="film &amp; video/drama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s v="GB"/>
    <s v="GBP"/>
    <n v="1457308531"/>
    <n v="1452124531"/>
    <d v="2016-03-06T23:55:31"/>
    <x v="194"/>
    <b v="0"/>
    <n v="3"/>
    <b v="0"/>
    <s v="film &amp; video/drama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d v="2015-07-10T16:05:32"/>
    <x v="195"/>
    <b v="0"/>
    <n v="0"/>
    <b v="0"/>
    <s v="film &amp; video/drama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1.9"/>
    <x v="2"/>
    <s v="GB"/>
    <s v="GBP"/>
    <n v="1444510800"/>
    <n v="1442062898"/>
    <d v="2015-10-10T21:00:00"/>
    <x v="196"/>
    <b v="0"/>
    <n v="19"/>
    <b v="0"/>
    <s v="film &amp; video/drama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s v="GB"/>
    <s v="GBP"/>
    <n v="1487365200"/>
    <n v="1483734100"/>
    <d v="2017-02-17T21:00:00"/>
    <x v="197"/>
    <b v="0"/>
    <n v="8"/>
    <b v="0"/>
    <s v="film &amp; video/drama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s v="US"/>
    <s v="USD"/>
    <n v="1412500322"/>
    <n v="1409908322"/>
    <d v="2014-10-05T09:12:02"/>
    <x v="198"/>
    <b v="0"/>
    <n v="6"/>
    <b v="0"/>
    <s v="film &amp; video/drama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d v="2016-09-01T02:58:22"/>
    <x v="199"/>
    <b v="0"/>
    <n v="0"/>
    <b v="0"/>
    <s v="film &amp; video/drama"/>
    <n v="0"/>
    <x v="0"/>
    <s v="drama"/>
    <x v="2"/>
  </r>
  <r>
    <n v="200"/>
    <s v="The Crossing Shore"/>
    <s v="A film dedicated to an AAF Pilot's struggle to survive behind enemy lines during WWII."/>
    <n v="6000"/>
    <n v="1571.55"/>
    <n v="26.2"/>
    <x v="2"/>
    <s v="US"/>
    <s v="USD"/>
    <n v="1410746403"/>
    <n v="1408154403"/>
    <d v="2014-09-15T02:00:03"/>
    <x v="200"/>
    <b v="0"/>
    <n v="18"/>
    <b v="0"/>
    <s v="film &amp; video/drama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s v="US"/>
    <s v="USD"/>
    <n v="1423424329"/>
    <n v="1421696329"/>
    <d v="2015-02-08T19:38:49"/>
    <x v="201"/>
    <b v="0"/>
    <n v="7"/>
    <b v="0"/>
    <s v="film &amp; video/drama"/>
    <n v="54.29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d v="2015-10-08T20:59:00"/>
    <x v="202"/>
    <b v="0"/>
    <n v="0"/>
    <b v="0"/>
    <s v="film &amp; video/drama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n v="29.8"/>
    <x v="2"/>
    <s v="GB"/>
    <s v="GBP"/>
    <n v="1422562864"/>
    <n v="1417378864"/>
    <d v="2015-01-29T20:21:04"/>
    <x v="203"/>
    <b v="0"/>
    <n v="8"/>
    <b v="0"/>
    <s v="film &amp; video/drama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s v="AU"/>
    <s v="AUD"/>
    <n v="1470319203"/>
    <n v="1467727203"/>
    <d v="2016-08-04T14:00:03"/>
    <x v="204"/>
    <b v="0"/>
    <n v="1293"/>
    <b v="0"/>
    <s v="film &amp; video/drama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s v="US"/>
    <s v="USD"/>
    <n v="1444144222"/>
    <n v="1441120222"/>
    <d v="2015-10-06T15:10:22"/>
    <x v="205"/>
    <b v="0"/>
    <n v="17"/>
    <b v="0"/>
    <s v="film &amp; video/drama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d v="2016-08-06T00:06:23"/>
    <x v="206"/>
    <b v="0"/>
    <n v="0"/>
    <b v="0"/>
    <s v="film &amp; video/drama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s v="CA"/>
    <s v="CAD"/>
    <n v="1420346638"/>
    <n v="1417754638"/>
    <d v="2015-01-04T04:43:58"/>
    <x v="207"/>
    <b v="0"/>
    <n v="13"/>
    <b v="0"/>
    <s v="film &amp; video/drama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d v="2014-12-16T08:52:47"/>
    <x v="208"/>
    <b v="0"/>
    <n v="0"/>
    <b v="0"/>
    <s v="film &amp; video/drama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d v="2015-07-10T22:08:55"/>
    <x v="209"/>
    <b v="0"/>
    <n v="0"/>
    <b v="0"/>
    <s v="film &amp; video/drama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s v="US"/>
    <s v="USD"/>
    <n v="1443675600"/>
    <n v="1441157592"/>
    <d v="2015-10-01T05:00:00"/>
    <x v="210"/>
    <b v="0"/>
    <n v="33"/>
    <b v="0"/>
    <s v="film &amp; video/drama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s v="US"/>
    <s v="USD"/>
    <n v="1442634617"/>
    <n v="1440042617"/>
    <d v="2015-09-19T03:50:17"/>
    <x v="211"/>
    <b v="0"/>
    <n v="12"/>
    <b v="0"/>
    <s v="film &amp; video/drama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d v="2016-04-16T20:08:40"/>
    <x v="212"/>
    <b v="0"/>
    <n v="1"/>
    <b v="0"/>
    <s v="film &amp; video/drama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d v="2015-08-16T14:06:41"/>
    <x v="213"/>
    <b v="0"/>
    <n v="1"/>
    <b v="0"/>
    <s v="film &amp; video/drama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d v="2015-03-06T15:22:29"/>
    <x v="214"/>
    <b v="0"/>
    <n v="1"/>
    <b v="0"/>
    <s v="film &amp; video/drama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.2"/>
    <x v="2"/>
    <s v="GB"/>
    <s v="GBP"/>
    <n v="1455753540"/>
    <n v="1452058282"/>
    <d v="2016-02-17T23:59:00"/>
    <x v="215"/>
    <b v="0"/>
    <n v="1"/>
    <b v="0"/>
    <s v="film &amp; video/drama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s v="US"/>
    <s v="USD"/>
    <n v="1429740037"/>
    <n v="1425423637"/>
    <d v="2015-04-22T22:00:37"/>
    <x v="216"/>
    <b v="0"/>
    <n v="84"/>
    <b v="0"/>
    <s v="film &amp; video/drama"/>
    <n v="331.54"/>
    <x v="0"/>
    <s v="drama"/>
    <x v="0"/>
  </r>
  <r>
    <n v="217"/>
    <s v="Bitch"/>
    <s v="A roadmovie by paw"/>
    <n v="100000"/>
    <n v="11943"/>
    <n v="11.9"/>
    <x v="2"/>
    <s v="SE"/>
    <s v="SEK"/>
    <n v="1419780149"/>
    <n v="1417101749"/>
    <d v="2014-12-28T15:22:29"/>
    <x v="217"/>
    <b v="0"/>
    <n v="38"/>
    <b v="0"/>
    <s v="film &amp; video/drama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d v="2015-05-15T15:04:49"/>
    <x v="218"/>
    <b v="0"/>
    <n v="1"/>
    <b v="0"/>
    <s v="film &amp; video/drama"/>
    <n v="100"/>
    <x v="0"/>
    <s v="drama"/>
    <x v="0"/>
  </r>
  <r>
    <n v="219"/>
    <s v="True Colors"/>
    <s v="An hour-long pilot about a group of suburban LGBT teens coming of age in the early 90's."/>
    <n v="50000"/>
    <n v="8815"/>
    <n v="17.600000000000001"/>
    <x v="2"/>
    <s v="US"/>
    <s v="USD"/>
    <n v="1459493940"/>
    <n v="1456732225"/>
    <d v="2016-04-01T06:59:00"/>
    <x v="219"/>
    <b v="0"/>
    <n v="76"/>
    <b v="0"/>
    <s v="film &amp; video/drama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0.7"/>
    <x v="2"/>
    <s v="US"/>
    <s v="USD"/>
    <n v="1440101160"/>
    <n v="1436542030"/>
    <d v="2015-08-20T20:06:00"/>
    <x v="220"/>
    <b v="0"/>
    <n v="3"/>
    <b v="0"/>
    <s v="film &amp; video/drama"/>
    <n v="120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d v="2015-03-28T19:06:04"/>
    <x v="221"/>
    <b v="0"/>
    <n v="0"/>
    <b v="0"/>
    <s v="film &amp; video/drama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d v="2015-03-27T02:39:00"/>
    <x v="222"/>
    <b v="0"/>
    <n v="2"/>
    <b v="0"/>
    <s v="film &amp; video/drama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d v="2016-05-22T01:05:00"/>
    <x v="223"/>
    <b v="0"/>
    <n v="0"/>
    <b v="0"/>
    <s v="film &amp; video/drama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d v="2015-07-10T05:38:46"/>
    <x v="224"/>
    <b v="0"/>
    <n v="0"/>
    <b v="0"/>
    <s v="film &amp; video/drama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d v="2016-04-08T22:04:14"/>
    <x v="225"/>
    <b v="0"/>
    <n v="0"/>
    <b v="0"/>
    <s v="film &amp; video/drama"/>
    <n v="0"/>
    <x v="0"/>
    <s v="drama"/>
    <x v="2"/>
  </r>
  <r>
    <n v="226"/>
    <s v="MAGGIE Film"/>
    <s v="A TRUE STORY OF DOMESTIC VILOLENCE THAT SEEKS TO OFFER THE VIEWER OUTLEST OF SUPPORT."/>
    <n v="29000"/>
    <n v="250"/>
    <n v="0.9"/>
    <x v="2"/>
    <s v="GB"/>
    <s v="GBP"/>
    <n v="1433064540"/>
    <n v="1428854344"/>
    <d v="2015-05-31T09:29:00"/>
    <x v="226"/>
    <b v="0"/>
    <n v="2"/>
    <b v="0"/>
    <s v="film &amp; video/drama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d v="2015-07-09T21:27:21"/>
    <x v="227"/>
    <b v="0"/>
    <n v="0"/>
    <b v="0"/>
    <s v="film &amp; video/drama"/>
    <n v="0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d v="2015-06-01T16:28:25"/>
    <x v="228"/>
    <b v="0"/>
    <n v="0"/>
    <b v="0"/>
    <s v="film &amp; video/drama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d v="2016-02-13T22:24:57"/>
    <x v="229"/>
    <b v="0"/>
    <n v="0"/>
    <b v="0"/>
    <s v="film &amp; video/drama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s v="US"/>
    <s v="USD"/>
    <n v="1433443151"/>
    <n v="1430851151"/>
    <d v="2015-06-04T18:39:11"/>
    <x v="230"/>
    <b v="0"/>
    <n v="2"/>
    <b v="0"/>
    <s v="film &amp; video/drama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d v="2016-01-02T23:00:51"/>
    <x v="231"/>
    <b v="0"/>
    <n v="0"/>
    <b v="0"/>
    <s v="film &amp; video/drama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n v="2.8"/>
    <x v="2"/>
    <s v="GB"/>
    <s v="GBP"/>
    <n v="1425066546"/>
    <n v="1422474546"/>
    <d v="2015-02-27T19:49:06"/>
    <x v="232"/>
    <b v="0"/>
    <n v="7"/>
    <b v="0"/>
    <s v="film &amp; video/drama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d v="2016-09-29T21:52:52"/>
    <x v="233"/>
    <b v="0"/>
    <n v="0"/>
    <b v="0"/>
    <s v="film &amp; video/drama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s v="US"/>
    <s v="USD"/>
    <n v="1434847859"/>
    <n v="1431391859"/>
    <d v="2015-06-21T00:50:59"/>
    <x v="234"/>
    <b v="0"/>
    <n v="5"/>
    <b v="0"/>
    <s v="film &amp; video/drama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d v="2015-07-09T21:48:17"/>
    <x v="235"/>
    <b v="0"/>
    <n v="0"/>
    <b v="0"/>
    <s v="film &amp; video/drama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d v="2016-01-05T00:00:00"/>
    <x v="236"/>
    <b v="0"/>
    <n v="0"/>
    <b v="0"/>
    <s v="film &amp; video/drama"/>
    <n v="0"/>
    <x v="0"/>
    <s v="drama"/>
    <x v="0"/>
  </r>
  <r>
    <n v="237"/>
    <s v="Making The Choice"/>
    <s v="Making The Choice is a christian short film series."/>
    <n v="15000"/>
    <n v="50"/>
    <n v="0.3"/>
    <x v="2"/>
    <s v="US"/>
    <s v="USD"/>
    <n v="1457445069"/>
    <n v="1452261069"/>
    <d v="2016-03-08T13:51:09"/>
    <x v="237"/>
    <b v="0"/>
    <n v="1"/>
    <b v="0"/>
    <s v="film &amp; video/drama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d v="2016-12-30T09:00:00"/>
    <x v="238"/>
    <b v="0"/>
    <n v="0"/>
    <b v="0"/>
    <s v="film &amp; video/drama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d v="2015-11-08T12:00:00"/>
    <x v="239"/>
    <b v="0"/>
    <n v="5"/>
    <b v="0"/>
    <s v="film &amp; video/drama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s v="US"/>
    <s v="USD"/>
    <n v="1367773211"/>
    <n v="1363885211"/>
    <d v="2013-05-05T17:00:11"/>
    <x v="240"/>
    <b v="1"/>
    <n v="137"/>
    <b v="1"/>
    <s v="film &amp; video/documentary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s v="US"/>
    <s v="USD"/>
    <n v="1419180304"/>
    <n v="1415292304"/>
    <d v="2014-12-21T16:45:04"/>
    <x v="241"/>
    <b v="1"/>
    <n v="376"/>
    <b v="1"/>
    <s v="film &amp; video/documentary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.5"/>
    <x v="0"/>
    <s v="US"/>
    <s v="USD"/>
    <n v="1324381790"/>
    <n v="1321357790"/>
    <d v="2011-12-20T11:49:50"/>
    <x v="242"/>
    <b v="1"/>
    <n v="202"/>
    <b v="1"/>
    <s v="film &amp; video/documentary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s v="US"/>
    <s v="USD"/>
    <n v="1393031304"/>
    <n v="1390439304"/>
    <d v="2014-02-22T01:08:24"/>
    <x v="243"/>
    <b v="1"/>
    <n v="328"/>
    <b v="1"/>
    <s v="film &amp; video/documentary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s v="US"/>
    <s v="USD"/>
    <n v="1268723160"/>
    <n v="1265269559"/>
    <d v="2010-03-16T07:06:00"/>
    <x v="244"/>
    <b v="1"/>
    <n v="84"/>
    <b v="1"/>
    <s v="film &amp; video/documentary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s v="US"/>
    <s v="USD"/>
    <n v="1345079785"/>
    <n v="1342487785"/>
    <d v="2012-08-16T01:16:25"/>
    <x v="245"/>
    <b v="1"/>
    <n v="96"/>
    <b v="1"/>
    <s v="film &amp; video/documentary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.5"/>
    <x v="0"/>
    <s v="US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s v="US"/>
    <s v="USD"/>
    <n v="1287200340"/>
    <n v="1284042614"/>
    <d v="2010-10-16T03:39:00"/>
    <x v="247"/>
    <b v="1"/>
    <n v="62"/>
    <b v="1"/>
    <s v="film &amp; video/documentary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s v="US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s v="US"/>
    <s v="USD"/>
    <n v="1282498800"/>
    <n v="1275603020"/>
    <d v="2010-08-22T17:40:00"/>
    <x v="249"/>
    <b v="1"/>
    <n v="235"/>
    <b v="1"/>
    <s v="film &amp; video/documentary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s v="US"/>
    <s v="USD"/>
    <n v="1370525691"/>
    <n v="1367933691"/>
    <d v="2013-06-06T13:34:51"/>
    <x v="250"/>
    <b v="1"/>
    <n v="437"/>
    <b v="1"/>
    <s v="film &amp; video/documentary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s v="US"/>
    <s v="USD"/>
    <n v="1337194800"/>
    <n v="1334429646"/>
    <d v="2012-05-16T19:00:00"/>
    <x v="251"/>
    <b v="1"/>
    <n v="77"/>
    <b v="1"/>
    <s v="film &amp; video/documentary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s v="US"/>
    <s v="USD"/>
    <n v="1275364740"/>
    <n v="1269878058"/>
    <d v="2010-06-01T03:59:00"/>
    <x v="252"/>
    <b v="1"/>
    <n v="108"/>
    <b v="1"/>
    <s v="film &amp; video/documentary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s v="US"/>
    <s v="USD"/>
    <n v="1329320235"/>
    <n v="1326728235"/>
    <d v="2012-02-15T15:37:15"/>
    <x v="253"/>
    <b v="1"/>
    <n v="7"/>
    <b v="1"/>
    <s v="film &amp; video/documentary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s v="US"/>
    <s v="USD"/>
    <n v="1445047200"/>
    <n v="1442443910"/>
    <d v="2015-10-17T02:00:00"/>
    <x v="254"/>
    <b v="1"/>
    <n v="314"/>
    <b v="1"/>
    <s v="film &amp; video/documentary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6.7"/>
    <x v="0"/>
    <s v="US"/>
    <s v="USD"/>
    <n v="1300275482"/>
    <n v="1297687082"/>
    <d v="2011-03-16T11:38:02"/>
    <x v="255"/>
    <b v="1"/>
    <n v="188"/>
    <b v="1"/>
    <s v="film &amp; video/documentary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s v="US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s v="US"/>
    <s v="USD"/>
    <n v="1463670162"/>
    <n v="1461078162"/>
    <d v="2016-05-19T15:02:42"/>
    <x v="257"/>
    <b v="1"/>
    <n v="560"/>
    <b v="1"/>
    <s v="film &amp; video/documentary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s v="US"/>
    <s v="USD"/>
    <n v="1308359666"/>
    <n v="1305767666"/>
    <d v="2011-06-18T01:14:26"/>
    <x v="258"/>
    <b v="1"/>
    <n v="688"/>
    <b v="1"/>
    <s v="film &amp; video/documentary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s v="US"/>
    <s v="USD"/>
    <n v="1428514969"/>
    <n v="1425922969"/>
    <d v="2015-04-08T17:42:49"/>
    <x v="259"/>
    <b v="1"/>
    <n v="942"/>
    <b v="1"/>
    <s v="film &amp; video/documentary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s v="US"/>
    <s v="USD"/>
    <n v="1279360740"/>
    <n v="1275415679"/>
    <d v="2010-07-17T09:59:00"/>
    <x v="260"/>
    <b v="1"/>
    <n v="88"/>
    <b v="1"/>
    <s v="film &amp; video/documentary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n v="107.4"/>
    <x v="0"/>
    <s v="US"/>
    <s v="USD"/>
    <n v="1339080900"/>
    <n v="1334783704"/>
    <d v="2012-06-07T14:55:00"/>
    <x v="261"/>
    <b v="1"/>
    <n v="220"/>
    <b v="1"/>
    <s v="film &amp; video/documentary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d v="2011-02-26T05:57:08"/>
    <x v="262"/>
    <b v="1"/>
    <n v="145"/>
    <b v="1"/>
    <s v="film &amp; video/documentary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s v="US"/>
    <s v="USD"/>
    <n v="1348786494"/>
    <n v="1346194494"/>
    <d v="2012-09-27T22:54:54"/>
    <x v="263"/>
    <b v="1"/>
    <n v="963"/>
    <b v="1"/>
    <s v="film &amp; video/documentary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s v="US"/>
    <s v="USD"/>
    <n v="1336747995"/>
    <n v="1334155995"/>
    <d v="2012-05-11T14:53:15"/>
    <x v="264"/>
    <b v="1"/>
    <n v="91"/>
    <b v="1"/>
    <s v="film &amp; video/documentary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s v="US"/>
    <s v="USD"/>
    <n v="1273522560"/>
    <n v="1269928430"/>
    <d v="2010-05-10T20:16:00"/>
    <x v="265"/>
    <b v="1"/>
    <n v="58"/>
    <b v="1"/>
    <s v="film &amp; video/documentary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s v="US"/>
    <s v="USD"/>
    <n v="1271994660"/>
    <n v="1264565507"/>
    <d v="2010-04-23T03:51:00"/>
    <x v="266"/>
    <b v="1"/>
    <n v="36"/>
    <b v="1"/>
    <s v="film &amp; video/documentary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1.6"/>
    <x v="0"/>
    <s v="GB"/>
    <s v="GBP"/>
    <n v="1403693499"/>
    <n v="1401101499"/>
    <d v="2014-06-25T10:51:39"/>
    <x v="267"/>
    <b v="1"/>
    <n v="165"/>
    <b v="1"/>
    <s v="film &amp; video/documentary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s v="US"/>
    <s v="USD"/>
    <n v="1320640778"/>
    <n v="1316749178"/>
    <d v="2011-11-07T04:39:38"/>
    <x v="268"/>
    <b v="1"/>
    <n v="111"/>
    <b v="1"/>
    <s v="film &amp; video/documentary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s v="AU"/>
    <s v="AUD"/>
    <n v="1487738622"/>
    <n v="1485146622"/>
    <d v="2017-02-22T04:43:42"/>
    <x v="269"/>
    <b v="1"/>
    <n v="1596"/>
    <b v="1"/>
    <s v="film &amp; video/documentary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s v="US"/>
    <s v="USD"/>
    <n v="1306296000"/>
    <n v="1301950070"/>
    <d v="2011-05-25T04:00:00"/>
    <x v="270"/>
    <b v="1"/>
    <n v="61"/>
    <b v="1"/>
    <s v="film &amp; video/documentary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s v="US"/>
    <s v="USD"/>
    <n v="1388649600"/>
    <n v="1386123861"/>
    <d v="2014-01-02T08:00:00"/>
    <x v="271"/>
    <b v="1"/>
    <n v="287"/>
    <b v="1"/>
    <s v="film &amp; video/documentary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s v="US"/>
    <s v="USD"/>
    <n v="1272480540"/>
    <n v="1267220191"/>
    <d v="2010-04-28T18:49:00"/>
    <x v="272"/>
    <b v="1"/>
    <n v="65"/>
    <b v="1"/>
    <s v="film &amp; video/documentary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s v="US"/>
    <s v="USD"/>
    <n v="1309694266"/>
    <n v="1307102266"/>
    <d v="2011-07-03T11:57:46"/>
    <x v="273"/>
    <b v="1"/>
    <n v="118"/>
    <b v="1"/>
    <s v="film &amp; video/documentary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d v="2012-04-05T06:59:00"/>
    <x v="274"/>
    <b v="1"/>
    <n v="113"/>
    <b v="1"/>
    <s v="film &amp; video/documentary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.4"/>
    <x v="0"/>
    <s v="US"/>
    <s v="USD"/>
    <n v="1352511966"/>
    <n v="1349916366"/>
    <d v="2012-11-10T01:46:06"/>
    <x v="275"/>
    <b v="1"/>
    <n v="332"/>
    <b v="1"/>
    <s v="film &amp; video/documentary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7.6"/>
    <x v="0"/>
    <s v="US"/>
    <s v="USD"/>
    <n v="1335574674"/>
    <n v="1330394274"/>
    <d v="2012-04-28T00:57:54"/>
    <x v="276"/>
    <b v="1"/>
    <n v="62"/>
    <b v="1"/>
    <s v="film &amp; video/documentary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s v="US"/>
    <s v="USD"/>
    <n v="1432416219"/>
    <n v="1429824219"/>
    <d v="2015-05-23T21:23:39"/>
    <x v="277"/>
    <b v="1"/>
    <n v="951"/>
    <b v="1"/>
    <s v="film &amp; video/documentary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.30000000000001"/>
    <x v="0"/>
    <s v="US"/>
    <s v="USD"/>
    <n v="1350003539"/>
    <n v="1347411539"/>
    <d v="2012-10-12T00:58:59"/>
    <x v="278"/>
    <b v="1"/>
    <n v="415"/>
    <b v="1"/>
    <s v="film &amp; video/documentary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s v="US"/>
    <s v="USD"/>
    <n v="1488160860"/>
    <n v="1485237096"/>
    <d v="2017-02-27T02:01:00"/>
    <x v="279"/>
    <b v="1"/>
    <n v="305"/>
    <b v="1"/>
    <s v="film &amp; video/documentary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s v="US"/>
    <s v="USD"/>
    <n v="1401459035"/>
    <n v="1397571035"/>
    <d v="2014-05-30T14:10:35"/>
    <x v="280"/>
    <b v="1"/>
    <n v="2139"/>
    <b v="1"/>
    <s v="film &amp; video/documentary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s v="US"/>
    <s v="USD"/>
    <n v="1249932360"/>
    <n v="1242532513"/>
    <d v="2009-08-10T19:26:00"/>
    <x v="281"/>
    <b v="1"/>
    <n v="79"/>
    <b v="1"/>
    <s v="film &amp; video/documentary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s v="US"/>
    <s v="USD"/>
    <n v="1266876000"/>
    <n v="1263679492"/>
    <d v="2010-02-22T22:00:00"/>
    <x v="282"/>
    <b v="1"/>
    <n v="179"/>
    <b v="1"/>
    <s v="film &amp; video/documentary"/>
    <n v="254.39"/>
    <x v="0"/>
    <s v="documentary"/>
    <x v="7"/>
  </r>
  <r>
    <n v="283"/>
    <s v="SOLE SURVIVOR"/>
    <s v="What is the impact of survivorship on the human condition?"/>
    <n v="18000"/>
    <n v="20569.05"/>
    <n v="114.3"/>
    <x v="0"/>
    <s v="US"/>
    <s v="USD"/>
    <n v="1306904340"/>
    <n v="1305219744"/>
    <d v="2011-06-01T04:59:00"/>
    <x v="283"/>
    <b v="1"/>
    <n v="202"/>
    <b v="1"/>
    <s v="film &amp; video/documentary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s v="US"/>
    <s v="USD"/>
    <n v="1327167780"/>
    <n v="1325007780"/>
    <d v="2012-01-21T17:43:00"/>
    <x v="284"/>
    <b v="1"/>
    <n v="760"/>
    <b v="1"/>
    <s v="film &amp; video/documentary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s v="US"/>
    <s v="USD"/>
    <n v="1379614128"/>
    <n v="1377022128"/>
    <d v="2013-09-19T18:08:48"/>
    <x v="285"/>
    <b v="1"/>
    <n v="563"/>
    <b v="1"/>
    <s v="film &amp; video/documentary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s v="US"/>
    <s v="USD"/>
    <n v="1364236524"/>
    <n v="1360352124"/>
    <d v="2013-03-25T18:35:24"/>
    <x v="286"/>
    <b v="1"/>
    <n v="135"/>
    <b v="1"/>
    <s v="film &amp; video/documentary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.3"/>
    <x v="0"/>
    <s v="US"/>
    <s v="USD"/>
    <n v="1351828800"/>
    <n v="1349160018"/>
    <d v="2012-11-02T04:00:00"/>
    <x v="287"/>
    <b v="1"/>
    <n v="290"/>
    <b v="1"/>
    <s v="film &amp; video/documentary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s v="US"/>
    <s v="USD"/>
    <n v="1340683393"/>
    <n v="1337659393"/>
    <d v="2012-06-26T04:03:13"/>
    <x v="288"/>
    <b v="1"/>
    <n v="447"/>
    <b v="1"/>
    <s v="film &amp; video/documentary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s v="GB"/>
    <s v="GBP"/>
    <n v="1383389834"/>
    <n v="1380797834"/>
    <d v="2013-11-02T10:57:14"/>
    <x v="289"/>
    <b v="1"/>
    <n v="232"/>
    <b v="1"/>
    <s v="film &amp; video/documentary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s v="US"/>
    <s v="USD"/>
    <n v="1296633540"/>
    <n v="1292316697"/>
    <d v="2011-02-02T07:59:00"/>
    <x v="290"/>
    <b v="1"/>
    <n v="168"/>
    <b v="1"/>
    <s v="film &amp; video/documentary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d v="2013-05-01T00:01:00"/>
    <x v="291"/>
    <b v="1"/>
    <n v="128"/>
    <b v="1"/>
    <s v="film &amp; video/documentary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s v="US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s v="US"/>
    <s v="USD"/>
    <n v="1398009714"/>
    <n v="1395417714"/>
    <d v="2014-04-20T16:01:54"/>
    <x v="293"/>
    <b v="1"/>
    <n v="131"/>
    <b v="1"/>
    <s v="film &amp; video/documentary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d v="2010-07-19T16:00:00"/>
    <x v="294"/>
    <b v="1"/>
    <n v="50"/>
    <b v="1"/>
    <s v="film &amp; video/documentary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s v="US"/>
    <s v="USD"/>
    <n v="1383264000"/>
    <n v="1378080409"/>
    <d v="2013-11-01T00:00:00"/>
    <x v="295"/>
    <b v="1"/>
    <n v="665"/>
    <b v="1"/>
    <s v="film &amp; video/documentary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s v="US"/>
    <s v="USD"/>
    <n v="1347017083"/>
    <n v="1344857083"/>
    <d v="2012-09-07T11:24:43"/>
    <x v="296"/>
    <b v="1"/>
    <n v="129"/>
    <b v="1"/>
    <s v="film &amp; video/documentary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0.6"/>
    <x v="0"/>
    <s v="US"/>
    <s v="USD"/>
    <n v="1430452740"/>
    <n v="1427390901"/>
    <d v="2015-05-01T03:59:00"/>
    <x v="297"/>
    <b v="1"/>
    <n v="142"/>
    <b v="1"/>
    <s v="film &amp; video/documentary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n v="108.9"/>
    <x v="0"/>
    <s v="US"/>
    <s v="USD"/>
    <n v="1399669200"/>
    <n v="1394536048"/>
    <d v="2014-05-09T21:00:00"/>
    <x v="298"/>
    <b v="1"/>
    <n v="2436"/>
    <b v="1"/>
    <s v="film &amp; video/documentary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d v="2010-11-17T06:24:20"/>
    <x v="299"/>
    <b v="1"/>
    <n v="244"/>
    <b v="1"/>
    <s v="film &amp; video/documentary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s v="US"/>
    <s v="USD"/>
    <n v="1303686138"/>
    <n v="1301007738"/>
    <d v="2011-04-24T23:02:18"/>
    <x v="300"/>
    <b v="1"/>
    <n v="298"/>
    <b v="1"/>
    <s v="film &amp; video/documentary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8.7"/>
    <x v="0"/>
    <s v="US"/>
    <s v="USD"/>
    <n v="1363711335"/>
    <n v="1360258935"/>
    <d v="2013-03-19T16:42:15"/>
    <x v="301"/>
    <b v="1"/>
    <n v="251"/>
    <b v="1"/>
    <s v="film &amp; video/documentary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s v="US"/>
    <s v="USD"/>
    <n v="1330115638"/>
    <n v="1327523638"/>
    <d v="2012-02-24T20:33:58"/>
    <x v="302"/>
    <b v="1"/>
    <n v="108"/>
    <b v="1"/>
    <s v="film &amp; video/documentary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s v="US"/>
    <s v="USD"/>
    <n v="1338601346"/>
    <n v="1336009346"/>
    <d v="2012-06-02T01:42:26"/>
    <x v="303"/>
    <b v="1"/>
    <n v="82"/>
    <b v="1"/>
    <s v="film &amp; video/documentary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1.6"/>
    <x v="0"/>
    <s v="US"/>
    <s v="USD"/>
    <n v="1346464800"/>
    <n v="1343096197"/>
    <d v="2012-09-01T02:00:00"/>
    <x v="304"/>
    <b v="1"/>
    <n v="74"/>
    <b v="1"/>
    <s v="film &amp; video/documentary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.30000000000001"/>
    <x v="0"/>
    <s v="US"/>
    <s v="USD"/>
    <n v="1331392049"/>
    <n v="1328800049"/>
    <d v="2012-03-10T15:07:29"/>
    <x v="305"/>
    <b v="1"/>
    <n v="189"/>
    <b v="1"/>
    <s v="film &amp; video/documentary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2.89999999999998"/>
    <x v="0"/>
    <s v="US"/>
    <s v="USD"/>
    <n v="1363806333"/>
    <n v="1362081933"/>
    <d v="2013-03-20T19:05:33"/>
    <x v="306"/>
    <b v="1"/>
    <n v="80"/>
    <b v="1"/>
    <s v="film &amp; video/documentary"/>
    <n v="36.61"/>
    <x v="0"/>
    <s v="documentary"/>
    <x v="4"/>
  </r>
  <r>
    <n v="307"/>
    <s v="Grammar Revolution"/>
    <s v="Why is grammar important?"/>
    <n v="22000"/>
    <n v="24490"/>
    <n v="111.3"/>
    <x v="0"/>
    <s v="US"/>
    <s v="USD"/>
    <n v="1360276801"/>
    <n v="1357684801"/>
    <d v="2013-02-07T22:40:01"/>
    <x v="307"/>
    <b v="1"/>
    <n v="576"/>
    <b v="1"/>
    <s v="film &amp; video/documentary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s v="US"/>
    <s v="USD"/>
    <n v="1299775210"/>
    <n v="1295887210"/>
    <d v="2011-03-10T16:40:10"/>
    <x v="308"/>
    <b v="1"/>
    <n v="202"/>
    <b v="1"/>
    <s v="film &amp; video/documentary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s v="US"/>
    <s v="USD"/>
    <n v="1346695334"/>
    <n v="1344880934"/>
    <d v="2012-09-03T18:02:14"/>
    <x v="309"/>
    <b v="1"/>
    <n v="238"/>
    <b v="1"/>
    <s v="film &amp; video/documentary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s v="US"/>
    <s v="USD"/>
    <n v="1319076000"/>
    <n v="1317788623"/>
    <d v="2011-10-20T02:00:00"/>
    <x v="310"/>
    <b v="1"/>
    <n v="36"/>
    <b v="1"/>
    <s v="film &amp; video/documentary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s v="US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s v="US"/>
    <s v="USD"/>
    <n v="1365973432"/>
    <n v="1363381432"/>
    <d v="2013-04-14T21:03:52"/>
    <x v="312"/>
    <b v="1"/>
    <n v="146"/>
    <b v="1"/>
    <s v="film &amp; video/documentary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s v="US"/>
    <s v="USD"/>
    <n v="1281542340"/>
    <n v="1277702894"/>
    <d v="2010-08-11T15:59:00"/>
    <x v="313"/>
    <b v="1"/>
    <n v="222"/>
    <b v="1"/>
    <s v="film &amp; video/documentary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s v="US"/>
    <s v="USD"/>
    <n v="1362167988"/>
    <n v="1359575988"/>
    <d v="2013-03-01T19:59:48"/>
    <x v="314"/>
    <b v="1"/>
    <n v="120"/>
    <b v="1"/>
    <s v="film &amp; video/documentary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s v="US"/>
    <s v="USD"/>
    <n v="1345660334"/>
    <n v="1343068334"/>
    <d v="2012-08-22T18:32:14"/>
    <x v="315"/>
    <b v="1"/>
    <n v="126"/>
    <b v="1"/>
    <s v="film &amp; video/documentary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3.8"/>
    <x v="0"/>
    <s v="CA"/>
    <s v="CAD"/>
    <n v="1418273940"/>
    <n v="1415398197"/>
    <d v="2014-12-11T04:59:00"/>
    <x v="316"/>
    <b v="1"/>
    <n v="158"/>
    <b v="1"/>
    <s v="film &amp; video/documentary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0.8"/>
    <x v="0"/>
    <s v="US"/>
    <s v="USD"/>
    <n v="1386778483"/>
    <n v="1384186483"/>
    <d v="2013-12-11T16:14:43"/>
    <x v="317"/>
    <b v="1"/>
    <n v="316"/>
    <b v="1"/>
    <s v="film &amp; video/documentary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s v="US"/>
    <s v="USD"/>
    <n v="1364342151"/>
    <n v="1361753751"/>
    <d v="2013-03-26T23:55:51"/>
    <x v="318"/>
    <b v="1"/>
    <n v="284"/>
    <b v="1"/>
    <s v="film &amp; video/documentary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s v="US"/>
    <s v="USD"/>
    <n v="1265097540"/>
    <n v="1257538029"/>
    <d v="2010-02-02T07:59:00"/>
    <x v="319"/>
    <b v="1"/>
    <n v="51"/>
    <b v="1"/>
    <s v="film &amp; video/documentary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s v="GB"/>
    <s v="GBP"/>
    <n v="1450825200"/>
    <n v="1448284433"/>
    <d v="2015-12-22T23:00:00"/>
    <x v="320"/>
    <b v="1"/>
    <n v="158"/>
    <b v="1"/>
    <s v="film &amp; video/documentary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2.7"/>
    <x v="0"/>
    <s v="DE"/>
    <s v="EUR"/>
    <n v="1478605386"/>
    <n v="1475577786"/>
    <d v="2016-11-08T11:43:06"/>
    <x v="321"/>
    <b v="1"/>
    <n v="337"/>
    <b v="1"/>
    <s v="film &amp; video/documentary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7.9"/>
    <x v="0"/>
    <s v="US"/>
    <s v="USD"/>
    <n v="1463146848"/>
    <n v="1460554848"/>
    <d v="2016-05-13T13:40:48"/>
    <x v="322"/>
    <b v="1"/>
    <n v="186"/>
    <b v="1"/>
    <s v="film &amp; video/documentary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s v="US"/>
    <s v="USD"/>
    <n v="1482307140"/>
    <n v="1479886966"/>
    <d v="2016-12-21T07:59:00"/>
    <x v="323"/>
    <b v="1"/>
    <n v="58"/>
    <b v="1"/>
    <s v="film &amp; video/documentary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s v="US"/>
    <s v="USD"/>
    <n v="1438441308"/>
    <n v="1435590108"/>
    <d v="2015-08-01T15:01:48"/>
    <x v="324"/>
    <b v="1"/>
    <n v="82"/>
    <b v="1"/>
    <s v="film &amp; video/documentary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s v="US"/>
    <s v="USD"/>
    <n v="1482208233"/>
    <n v="1479184233"/>
    <d v="2016-12-20T04:30:33"/>
    <x v="325"/>
    <b v="1"/>
    <n v="736"/>
    <b v="1"/>
    <s v="film &amp; video/documentary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s v="US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s v="US"/>
    <s v="USD"/>
    <n v="1427011200"/>
    <n v="1424669929"/>
    <d v="2015-03-22T08:00:00"/>
    <x v="327"/>
    <b v="1"/>
    <n v="34"/>
    <b v="1"/>
    <s v="film &amp; video/documentary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s v="US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s v="US"/>
    <s v="USD"/>
    <n v="1446868800"/>
    <n v="1444821127"/>
    <d v="2015-11-07T04:00:00"/>
    <x v="329"/>
    <b v="1"/>
    <n v="167"/>
    <b v="1"/>
    <s v="film &amp; video/documentary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s v="US"/>
    <s v="USD"/>
    <n v="1368763140"/>
    <n v="1366028563"/>
    <d v="2013-05-17T03:59:00"/>
    <x v="330"/>
    <b v="1"/>
    <n v="340"/>
    <b v="1"/>
    <s v="film &amp; video/documentary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s v="US"/>
    <s v="USD"/>
    <n v="1466171834"/>
    <n v="1463493434"/>
    <d v="2016-06-17T13:57:14"/>
    <x v="331"/>
    <b v="1"/>
    <n v="438"/>
    <b v="1"/>
    <s v="film &amp; video/documentary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d v="2015-10-28T08:00:00"/>
    <x v="332"/>
    <b v="1"/>
    <n v="555"/>
    <b v="1"/>
    <s v="film &amp; video/documentary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s v="US"/>
    <s v="USD"/>
    <n v="1460038591"/>
    <n v="1457450191"/>
    <d v="2016-04-07T14:16:31"/>
    <x v="333"/>
    <b v="1"/>
    <n v="266"/>
    <b v="1"/>
    <s v="film &amp; video/documentary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s v="US"/>
    <s v="USD"/>
    <n v="1431716400"/>
    <n v="1428423757"/>
    <d v="2015-05-15T19:00:00"/>
    <x v="334"/>
    <b v="1"/>
    <n v="69"/>
    <b v="1"/>
    <s v="film &amp; video/documentary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s v="US"/>
    <s v="USD"/>
    <n v="1431122400"/>
    <n v="1428428515"/>
    <d v="2015-05-08T22:00:00"/>
    <x v="335"/>
    <b v="1"/>
    <n v="80"/>
    <b v="1"/>
    <s v="film &amp; video/documentary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s v="US"/>
    <s v="USD"/>
    <n v="1447427918"/>
    <n v="1444832318"/>
    <d v="2015-11-13T15:18:38"/>
    <x v="336"/>
    <b v="1"/>
    <n v="493"/>
    <b v="1"/>
    <s v="film &amp; video/documentary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s v="US"/>
    <s v="USD"/>
    <n v="1426298708"/>
    <n v="1423710308"/>
    <d v="2015-03-14T02:05:08"/>
    <x v="337"/>
    <b v="1"/>
    <n v="31"/>
    <b v="1"/>
    <s v="film &amp; video/documentary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s v="US"/>
    <s v="USD"/>
    <n v="1472864400"/>
    <n v="1468001290"/>
    <d v="2016-09-03T01:00:00"/>
    <x v="338"/>
    <b v="1"/>
    <n v="236"/>
    <b v="1"/>
    <s v="film &amp; video/documentary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s v="US"/>
    <s v="USD"/>
    <n v="1430331268"/>
    <n v="1427739268"/>
    <d v="2015-04-29T18:14:28"/>
    <x v="339"/>
    <b v="1"/>
    <n v="89"/>
    <b v="1"/>
    <s v="film &amp; video/documentary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d v="2017-03-08T21:00:00"/>
    <x v="340"/>
    <b v="1"/>
    <n v="299"/>
    <b v="1"/>
    <s v="film &amp; video/documentary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s v="US"/>
    <s v="USD"/>
    <n v="1412135940"/>
    <n v="1410555998"/>
    <d v="2014-10-01T03:59:00"/>
    <x v="341"/>
    <b v="1"/>
    <n v="55"/>
    <b v="1"/>
    <s v="film &amp; video/documentary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.4"/>
    <x v="0"/>
    <s v="US"/>
    <s v="USD"/>
    <n v="1461955465"/>
    <n v="1459363465"/>
    <d v="2016-04-29T18:44:25"/>
    <x v="342"/>
    <b v="1"/>
    <n v="325"/>
    <b v="1"/>
    <s v="film &amp; video/documentary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d v="2014-11-14T03:00:00"/>
    <x v="343"/>
    <b v="1"/>
    <n v="524"/>
    <b v="1"/>
    <s v="film &amp; video/documentary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s v="US"/>
    <s v="USD"/>
    <n v="1433125200"/>
    <n v="1429312694"/>
    <d v="2015-06-01T02:20:00"/>
    <x v="344"/>
    <b v="1"/>
    <n v="285"/>
    <b v="1"/>
    <s v="film &amp; video/documentary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s v="US"/>
    <s v="USD"/>
    <n v="1432161590"/>
    <n v="1429569590"/>
    <d v="2015-05-20T22:39:50"/>
    <x v="345"/>
    <b v="1"/>
    <n v="179"/>
    <b v="1"/>
    <s v="film &amp; video/documentary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s v="US"/>
    <s v="USD"/>
    <n v="1444824021"/>
    <n v="1442232021"/>
    <d v="2015-10-14T12:00:21"/>
    <x v="346"/>
    <b v="1"/>
    <n v="188"/>
    <b v="1"/>
    <s v="film &amp; video/documentary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s v="US"/>
    <s v="USD"/>
    <n v="1447505609"/>
    <n v="1444910009"/>
    <d v="2015-11-14T12:53:29"/>
    <x v="347"/>
    <b v="1"/>
    <n v="379"/>
    <b v="1"/>
    <s v="film &amp; video/documentary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d v="2015-08-21T14:05:16"/>
    <x v="348"/>
    <b v="1"/>
    <n v="119"/>
    <b v="1"/>
    <s v="film &amp; video/documentary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6.6"/>
    <x v="0"/>
    <s v="US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s v="US"/>
    <s v="USD"/>
    <n v="1473566340"/>
    <n v="1470274509"/>
    <d v="2016-09-11T03:59:00"/>
    <x v="350"/>
    <b v="1"/>
    <n v="221"/>
    <b v="1"/>
    <s v="film &amp; video/documentary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s v="ES"/>
    <s v="EUR"/>
    <n v="1460066954"/>
    <n v="1456614554"/>
    <d v="2016-04-07T22:09:14"/>
    <x v="351"/>
    <b v="1"/>
    <n v="964"/>
    <b v="1"/>
    <s v="film &amp; video/documentary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s v="US"/>
    <s v="USD"/>
    <n v="1412740868"/>
    <n v="1410148868"/>
    <d v="2014-10-08T04:01:08"/>
    <x v="352"/>
    <b v="1"/>
    <n v="286"/>
    <b v="1"/>
    <s v="film &amp; video/documentary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s v="US"/>
    <s v="USD"/>
    <n v="1447963219"/>
    <n v="1445367619"/>
    <d v="2015-11-19T20:00:19"/>
    <x v="353"/>
    <b v="1"/>
    <n v="613"/>
    <b v="1"/>
    <s v="film &amp; video/documentary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s v="US"/>
    <s v="USD"/>
    <n v="1460141521"/>
    <n v="1457553121"/>
    <d v="2016-04-08T18:52:01"/>
    <x v="354"/>
    <b v="1"/>
    <n v="29"/>
    <b v="1"/>
    <s v="film &amp; video/documentary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.3"/>
    <x v="0"/>
    <s v="US"/>
    <s v="USD"/>
    <n v="1417420994"/>
    <n v="1414738994"/>
    <d v="2014-12-01T08:03:14"/>
    <x v="355"/>
    <b v="1"/>
    <n v="165"/>
    <b v="1"/>
    <s v="film &amp; video/documentary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n v="102.7"/>
    <x v="0"/>
    <s v="US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d v="2015-04-24T05:19:57"/>
    <x v="357"/>
    <b v="1"/>
    <n v="303"/>
    <b v="1"/>
    <s v="film &amp; video/documentary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s v="US"/>
    <s v="USD"/>
    <n v="1466002800"/>
    <n v="1463517521"/>
    <d v="2016-06-15T15:00:00"/>
    <x v="358"/>
    <b v="1"/>
    <n v="267"/>
    <b v="1"/>
    <s v="film &amp; video/documentary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s v="US"/>
    <s v="USD"/>
    <n v="1415941920"/>
    <n v="1414028490"/>
    <d v="2014-11-14T05:12:00"/>
    <x v="359"/>
    <b v="1"/>
    <n v="302"/>
    <b v="1"/>
    <s v="film &amp; video/documentary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s v="US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s v="US"/>
    <s v="USD"/>
    <n v="1416704506"/>
    <n v="1414108906"/>
    <d v="2014-11-23T01:01:46"/>
    <x v="361"/>
    <b v="0"/>
    <n v="354"/>
    <b v="1"/>
    <s v="film &amp; video/documentary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s v="US"/>
    <s v="USD"/>
    <n v="1407456000"/>
    <n v="1405573391"/>
    <d v="2014-08-08T00:00:00"/>
    <x v="362"/>
    <b v="0"/>
    <n v="86"/>
    <b v="1"/>
    <s v="film &amp; video/documentary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s v="US"/>
    <s v="USD"/>
    <n v="1272828120"/>
    <n v="1268934736"/>
    <d v="2010-05-02T19:22:00"/>
    <x v="363"/>
    <b v="0"/>
    <n v="26"/>
    <b v="1"/>
    <s v="film &amp; video/documentary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s v="US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d v="2014-02-28T14:33:19"/>
    <x v="365"/>
    <b v="0"/>
    <n v="65"/>
    <b v="1"/>
    <s v="film &amp; video/documentary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.3"/>
    <x v="0"/>
    <s v="US"/>
    <s v="USD"/>
    <n v="1337540518"/>
    <n v="1334948518"/>
    <d v="2012-05-20T19:01:58"/>
    <x v="366"/>
    <b v="0"/>
    <n v="134"/>
    <b v="1"/>
    <s v="film &amp; video/documentary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s v="US"/>
    <s v="USD"/>
    <n v="1367384340"/>
    <n v="1363960278"/>
    <d v="2013-05-01T04:59:00"/>
    <x v="367"/>
    <b v="0"/>
    <n v="119"/>
    <b v="1"/>
    <s v="film &amp; video/documentary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s v="US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.2"/>
    <x v="0"/>
    <s v="US"/>
    <s v="USD"/>
    <n v="1326633269"/>
    <n v="1324041269"/>
    <d v="2012-01-15T13:14:29"/>
    <x v="369"/>
    <b v="0"/>
    <n v="167"/>
    <b v="1"/>
    <s v="film &amp; video/documentary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d v="2017-01-06T19:05:00"/>
    <x v="370"/>
    <b v="0"/>
    <n v="43"/>
    <b v="1"/>
    <s v="film &amp; video/documentary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n v="114.2"/>
    <x v="0"/>
    <s v="US"/>
    <s v="USD"/>
    <n v="1359743139"/>
    <n v="1355855139"/>
    <d v="2013-02-01T18:25:39"/>
    <x v="371"/>
    <b v="0"/>
    <n v="1062"/>
    <b v="1"/>
    <s v="film &amp; video/documentary"/>
    <n v="161.26"/>
    <x v="0"/>
    <s v="documentary"/>
    <x v="5"/>
  </r>
  <r>
    <n v="372"/>
    <s v="Wild Equus"/>
    <s v="A short documentary exploring the uses of 'Natural Horsemanship' across Europe"/>
    <n v="300"/>
    <n v="376"/>
    <n v="125.3"/>
    <x v="0"/>
    <s v="GB"/>
    <s v="GBP"/>
    <n v="1459872000"/>
    <n v="1456408244"/>
    <d v="2016-04-05T16:00:00"/>
    <x v="372"/>
    <b v="0"/>
    <n v="9"/>
    <b v="1"/>
    <s v="film &amp; video/documentary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s v="US"/>
    <s v="USD"/>
    <n v="1342648398"/>
    <n v="1340056398"/>
    <d v="2012-07-18T21:53:18"/>
    <x v="373"/>
    <b v="0"/>
    <n v="89"/>
    <b v="1"/>
    <s v="film &amp; video/documentary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s v="US"/>
    <s v="USD"/>
    <n v="1316208031"/>
    <n v="1312320031"/>
    <d v="2011-09-16T21:20:31"/>
    <x v="374"/>
    <b v="0"/>
    <n v="174"/>
    <b v="1"/>
    <s v="film &amp; video/documentary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d v="2014-03-01T17:18:00"/>
    <x v="375"/>
    <b v="0"/>
    <n v="14"/>
    <b v="1"/>
    <s v="film &amp; video/documentary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d v="2016-08-25T10:51:56"/>
    <x v="376"/>
    <b v="0"/>
    <n v="48"/>
    <b v="1"/>
    <s v="film &amp; video/documentary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s v="US"/>
    <s v="USD"/>
    <n v="1447484460"/>
    <n v="1444888868"/>
    <d v="2015-11-14T07:01:00"/>
    <x v="377"/>
    <b v="0"/>
    <n v="133"/>
    <b v="1"/>
    <s v="film &amp; video/documentary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s v="CA"/>
    <s v="CAD"/>
    <n v="1453765920"/>
    <n v="1451655808"/>
    <d v="2016-01-25T23:52:00"/>
    <x v="378"/>
    <b v="0"/>
    <n v="83"/>
    <b v="1"/>
    <s v="film &amp; video/documentary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.1"/>
    <x v="0"/>
    <s v="US"/>
    <s v="USD"/>
    <n v="1336062672"/>
    <n v="1332174672"/>
    <d v="2012-05-03T16:31:12"/>
    <x v="379"/>
    <b v="0"/>
    <n v="149"/>
    <b v="1"/>
    <s v="film &amp; video/documentary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s v="US"/>
    <s v="USD"/>
    <n v="1453569392"/>
    <n v="1451409392"/>
    <d v="2016-01-23T17:16:32"/>
    <x v="380"/>
    <b v="0"/>
    <n v="49"/>
    <b v="1"/>
    <s v="film &amp; video/documentary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n v="104.7"/>
    <x v="0"/>
    <s v="US"/>
    <s v="USD"/>
    <n v="1343624400"/>
    <n v="1340642717"/>
    <d v="2012-07-30T05:00:00"/>
    <x v="381"/>
    <b v="0"/>
    <n v="251"/>
    <b v="1"/>
    <s v="film &amp; video/documentary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s v="US"/>
    <s v="USD"/>
    <n v="1346950900"/>
    <n v="1345741300"/>
    <d v="2012-09-06T17:01:40"/>
    <x v="382"/>
    <b v="0"/>
    <n v="22"/>
    <b v="1"/>
    <s v="film &amp; video/documentary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s v="US"/>
    <s v="USD"/>
    <n v="1400467759"/>
    <n v="1398480559"/>
    <d v="2014-05-19T02:49:19"/>
    <x v="383"/>
    <b v="0"/>
    <n v="48"/>
    <b v="1"/>
    <s v="film &amp; video/documentary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s v="US"/>
    <s v="USD"/>
    <n v="1420569947"/>
    <n v="1417977947"/>
    <d v="2015-01-06T18:45:47"/>
    <x v="384"/>
    <b v="0"/>
    <n v="383"/>
    <b v="1"/>
    <s v="film &amp; video/documentary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d v="2014-11-21T15:01:41"/>
    <x v="385"/>
    <b v="0"/>
    <n v="237"/>
    <b v="1"/>
    <s v="film &amp; video/documentary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s v="US"/>
    <s v="USD"/>
    <n v="1439246991"/>
    <n v="1437950991"/>
    <d v="2015-08-10T22:49:51"/>
    <x v="386"/>
    <b v="0"/>
    <n v="13"/>
    <b v="1"/>
    <s v="film &amp; video/documentary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d v="2015-08-15T06:00:00"/>
    <x v="387"/>
    <b v="0"/>
    <n v="562"/>
    <b v="1"/>
    <s v="film &amp; video/documentary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s v="US"/>
    <s v="USD"/>
    <n v="1469670580"/>
    <n v="1467078580"/>
    <d v="2016-07-28T01:49:40"/>
    <x v="388"/>
    <b v="0"/>
    <n v="71"/>
    <b v="1"/>
    <s v="film &amp; video/documentary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s v="US"/>
    <s v="USD"/>
    <n v="1394233140"/>
    <n v="1391477450"/>
    <d v="2014-03-07T22:59:00"/>
    <x v="389"/>
    <b v="0"/>
    <n v="1510"/>
    <b v="1"/>
    <s v="film &amp; video/documentary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0.6"/>
    <x v="0"/>
    <s v="US"/>
    <s v="USD"/>
    <n v="1324169940"/>
    <n v="1321578051"/>
    <d v="2011-12-18T00:59:00"/>
    <x v="391"/>
    <b v="0"/>
    <n v="193"/>
    <b v="1"/>
    <s v="film &amp; video/documentary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s v="US"/>
    <s v="USD"/>
    <n v="1315450800"/>
    <n v="1312823571"/>
    <d v="2011-09-08T03:00:00"/>
    <x v="392"/>
    <b v="0"/>
    <n v="206"/>
    <b v="1"/>
    <s v="film &amp; video/documentary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s v="US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s v="ES"/>
    <s v="EUR"/>
    <n v="1460918282"/>
    <n v="1455737882"/>
    <d v="2016-04-17T18:38:02"/>
    <x v="394"/>
    <b v="0"/>
    <n v="50"/>
    <b v="1"/>
    <s v="film &amp; video/documentary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d v="2012-04-27T21:32:00"/>
    <x v="395"/>
    <b v="0"/>
    <n v="184"/>
    <b v="1"/>
    <s v="film &amp; video/documentary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s v="US"/>
    <s v="USD"/>
    <n v="1341668006"/>
    <n v="1340372006"/>
    <d v="2012-07-07T13:33:26"/>
    <x v="396"/>
    <b v="0"/>
    <n v="196"/>
    <b v="1"/>
    <s v="film &amp; video/documentary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s v="US"/>
    <s v="USD"/>
    <n v="1283312640"/>
    <n v="1279651084"/>
    <d v="2010-09-01T03:44:00"/>
    <x v="397"/>
    <b v="0"/>
    <n v="229"/>
    <b v="1"/>
    <s v="film &amp; video/documentary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s v="US"/>
    <s v="USD"/>
    <n v="1430334126"/>
    <n v="1426446126"/>
    <d v="2015-04-29T19:02:06"/>
    <x v="398"/>
    <b v="0"/>
    <n v="67"/>
    <b v="1"/>
    <s v="film &amp; video/documentary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s v="GB"/>
    <s v="GBP"/>
    <n v="1481716800"/>
    <n v="1479070867"/>
    <d v="2016-12-14T12:00:00"/>
    <x v="399"/>
    <b v="0"/>
    <n v="95"/>
    <b v="1"/>
    <s v="film &amp; video/documentary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s v="US"/>
    <s v="USD"/>
    <n v="1400297400"/>
    <n v="1397661347"/>
    <d v="2014-05-17T03:30:00"/>
    <x v="400"/>
    <b v="0"/>
    <n v="62"/>
    <b v="1"/>
    <s v="film &amp; video/documentary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s v="US"/>
    <s v="USD"/>
    <n v="1312747970"/>
    <n v="1310155970"/>
    <d v="2011-08-07T20:12:50"/>
    <x v="401"/>
    <b v="0"/>
    <n v="73"/>
    <b v="1"/>
    <s v="film &amp; video/documentary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s v="US"/>
    <s v="USD"/>
    <n v="1446731817"/>
    <n v="1444913817"/>
    <d v="2015-11-05T13:56:57"/>
    <x v="402"/>
    <b v="0"/>
    <n v="43"/>
    <b v="1"/>
    <s v="film &amp; video/documentary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.3"/>
    <x v="0"/>
    <s v="US"/>
    <s v="USD"/>
    <n v="1312960080"/>
    <n v="1308900441"/>
    <d v="2011-08-10T07:08:00"/>
    <x v="403"/>
    <b v="0"/>
    <n v="70"/>
    <b v="1"/>
    <s v="film &amp; video/documentary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s v="US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n v="107.7"/>
    <x v="0"/>
    <s v="US"/>
    <s v="USD"/>
    <n v="1394071339"/>
    <n v="1391479339"/>
    <d v="2014-03-06T02:02:19"/>
    <x v="405"/>
    <b v="0"/>
    <n v="55"/>
    <b v="1"/>
    <s v="film &amp; video/documentary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s v="US"/>
    <s v="USD"/>
    <n v="1304920740"/>
    <n v="1301975637"/>
    <d v="2011-05-09T05:59:00"/>
    <x v="406"/>
    <b v="0"/>
    <n v="35"/>
    <b v="1"/>
    <s v="film &amp; video/documentary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1.6"/>
    <x v="0"/>
    <s v="US"/>
    <s v="USD"/>
    <n v="1321739650"/>
    <n v="1316552050"/>
    <d v="2011-11-19T21:54:10"/>
    <x v="407"/>
    <b v="0"/>
    <n v="22"/>
    <b v="1"/>
    <s v="film &amp; video/documentary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s v="US"/>
    <s v="USD"/>
    <n v="1383676790"/>
    <n v="1380217190"/>
    <d v="2013-11-05T18:39:50"/>
    <x v="408"/>
    <b v="0"/>
    <n v="38"/>
    <b v="1"/>
    <s v="film &amp; video/documentary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s v="GB"/>
    <s v="GBP"/>
    <n v="1469220144"/>
    <n v="1466628144"/>
    <d v="2016-07-22T20:42:24"/>
    <x v="409"/>
    <b v="0"/>
    <n v="15"/>
    <b v="1"/>
    <s v="film &amp; video/documentary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s v="CA"/>
    <s v="CAD"/>
    <n v="1434670397"/>
    <n v="1429486397"/>
    <d v="2015-06-18T23:33:17"/>
    <x v="410"/>
    <b v="0"/>
    <n v="7"/>
    <b v="1"/>
    <s v="film &amp; video/documentary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s v="US"/>
    <s v="USD"/>
    <n v="1387688400"/>
    <n v="1384920804"/>
    <d v="2013-12-22T05:00:00"/>
    <x v="411"/>
    <b v="0"/>
    <n v="241"/>
    <b v="1"/>
    <s v="film &amp; video/documentary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s v="US"/>
    <s v="USD"/>
    <n v="1343238578"/>
    <n v="1341856178"/>
    <d v="2012-07-25T17:49:38"/>
    <x v="412"/>
    <b v="0"/>
    <n v="55"/>
    <b v="1"/>
    <s v="film &amp; video/documentary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s v="US"/>
    <s v="USD"/>
    <n v="1342731811"/>
    <n v="1340139811"/>
    <d v="2012-07-19T21:03:31"/>
    <x v="413"/>
    <b v="0"/>
    <n v="171"/>
    <b v="1"/>
    <s v="film &amp; video/documentary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s v="US"/>
    <s v="USD"/>
    <n v="1381541465"/>
    <n v="1378949465"/>
    <d v="2013-10-12T01:31:05"/>
    <x v="414"/>
    <b v="0"/>
    <n v="208"/>
    <b v="1"/>
    <s v="film &amp; video/documentary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s v="CA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.2"/>
    <x v="0"/>
    <s v="US"/>
    <s v="USD"/>
    <n v="1391851831"/>
    <n v="1389259831"/>
    <d v="2014-02-08T09:30:31"/>
    <x v="416"/>
    <b v="0"/>
    <n v="25"/>
    <b v="1"/>
    <s v="film &amp; video/documentary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s v="US"/>
    <s v="USD"/>
    <n v="1365395580"/>
    <n v="1364426260"/>
    <d v="2013-04-08T04:33:00"/>
    <x v="417"/>
    <b v="0"/>
    <n v="52"/>
    <b v="1"/>
    <s v="film &amp; video/documentary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s v="US"/>
    <s v="USD"/>
    <n v="1437633997"/>
    <n v="1435041997"/>
    <d v="2015-07-23T06:46:37"/>
    <x v="418"/>
    <b v="0"/>
    <n v="104"/>
    <b v="1"/>
    <s v="film &amp; video/documentary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.4"/>
    <x v="0"/>
    <s v="US"/>
    <s v="USD"/>
    <n v="1372536787"/>
    <n v="1367352787"/>
    <d v="2013-06-29T20:13:07"/>
    <x v="419"/>
    <b v="0"/>
    <n v="73"/>
    <b v="1"/>
    <s v="film &amp; video/documentary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s v="US"/>
    <s v="USD"/>
    <n v="1394772031"/>
    <n v="1392183631"/>
    <d v="2014-03-14T04:40:31"/>
    <x v="420"/>
    <b v="0"/>
    <n v="3"/>
    <b v="0"/>
    <s v="film &amp; video/animation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d v="2015-08-21T11:47:36"/>
    <x v="421"/>
    <b v="0"/>
    <n v="6"/>
    <b v="0"/>
    <s v="film &amp; video/animation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s v="US"/>
    <s v="USD"/>
    <n v="1410416097"/>
    <n v="1407824097"/>
    <d v="2014-09-11T06:14:57"/>
    <x v="422"/>
    <b v="0"/>
    <n v="12"/>
    <b v="0"/>
    <s v="film &amp; video/animation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s v="US"/>
    <s v="USD"/>
    <n v="1370470430"/>
    <n v="1367878430"/>
    <d v="2013-06-05T22:13:50"/>
    <x v="423"/>
    <b v="0"/>
    <n v="13"/>
    <b v="0"/>
    <s v="film &amp; video/animation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s v="US"/>
    <s v="USD"/>
    <n v="1332748899"/>
    <n v="1327568499"/>
    <d v="2012-03-26T08:01:39"/>
    <x v="424"/>
    <b v="0"/>
    <n v="5"/>
    <b v="0"/>
    <s v="film &amp; video/animation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d v="2015-11-27T21:40:04"/>
    <x v="425"/>
    <b v="0"/>
    <n v="2"/>
    <b v="0"/>
    <s v="film &amp; video/animation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s v="US"/>
    <s v="USD"/>
    <n v="1456851914"/>
    <n v="1454259914"/>
    <d v="2016-03-01T17:05:14"/>
    <x v="426"/>
    <b v="0"/>
    <n v="8"/>
    <b v="0"/>
    <s v="film &amp; video/animation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d v="2015-10-22T18:59:00"/>
    <x v="427"/>
    <b v="0"/>
    <n v="0"/>
    <b v="0"/>
    <s v="film &amp; video/animation"/>
    <n v="0"/>
    <x v="0"/>
    <s v="animation"/>
    <x v="0"/>
  </r>
  <r>
    <n v="428"/>
    <s v="Little Clay Bible - Zacchaeus"/>
    <s v="Fresh, fun, entertaining Bible stories on YouTube, stop-motion style."/>
    <n v="12000"/>
    <n v="676"/>
    <n v="5.6"/>
    <x v="2"/>
    <s v="US"/>
    <s v="USD"/>
    <n v="1402956000"/>
    <n v="1400523845"/>
    <d v="2014-06-16T22:00:00"/>
    <x v="428"/>
    <b v="0"/>
    <n v="13"/>
    <b v="0"/>
    <s v="film &amp; video/animation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d v="2009-11-27T04:59:00"/>
    <x v="429"/>
    <b v="0"/>
    <n v="0"/>
    <b v="0"/>
    <s v="film &amp; video/animation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s v="US"/>
    <s v="USD"/>
    <n v="1378866867"/>
    <n v="1377570867"/>
    <d v="2013-09-11T02:34:27"/>
    <x v="430"/>
    <b v="0"/>
    <n v="5"/>
    <b v="0"/>
    <s v="film &amp; video/animation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s v="GB"/>
    <s v="GBP"/>
    <n v="1467752083"/>
    <n v="1465160083"/>
    <d v="2016-07-05T20:54:43"/>
    <x v="431"/>
    <b v="0"/>
    <n v="8"/>
    <b v="0"/>
    <s v="film &amp; video/animation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s v="US"/>
    <s v="USD"/>
    <n v="1445448381"/>
    <n v="1440264381"/>
    <d v="2015-10-21T17:26:21"/>
    <x v="432"/>
    <b v="0"/>
    <n v="8"/>
    <b v="0"/>
    <s v="film &amp; video/animation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d v="2015-10-11T15:07:02"/>
    <x v="433"/>
    <b v="0"/>
    <n v="0"/>
    <b v="0"/>
    <s v="film &amp; video/animation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d v="2013-12-01T21:01:42"/>
    <x v="434"/>
    <b v="0"/>
    <n v="2"/>
    <b v="0"/>
    <s v="film &amp; video/animation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d v="2013-09-13T17:56:20"/>
    <x v="435"/>
    <b v="0"/>
    <n v="3"/>
    <b v="0"/>
    <s v="film &amp; video/animation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d v="2013-07-31T08:41:53"/>
    <x v="436"/>
    <b v="0"/>
    <n v="0"/>
    <b v="0"/>
    <s v="film &amp; video/animation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d v="2016-10-08T07:38:46"/>
    <x v="437"/>
    <b v="0"/>
    <n v="0"/>
    <b v="0"/>
    <s v="film &amp; video/animation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.4"/>
    <x v="2"/>
    <s v="US"/>
    <s v="USD"/>
    <n v="1447830958"/>
    <n v="1445235358"/>
    <d v="2015-11-18T07:15:58"/>
    <x v="438"/>
    <b v="0"/>
    <n v="11"/>
    <b v="0"/>
    <s v="film &amp; video/animation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d v="2014-10-17T18:16:58"/>
    <x v="439"/>
    <b v="0"/>
    <n v="0"/>
    <b v="0"/>
    <s v="film &amp; video/animation"/>
    <n v="0"/>
    <x v="0"/>
    <s v="animation"/>
    <x v="3"/>
  </r>
  <r>
    <n v="440"/>
    <s v="Consumed"/>
    <s v="A stop-motion animation made by a one girl team, with a camera, creativity, and a lot of determination."/>
    <n v="5000"/>
    <n v="5"/>
    <n v="0.1"/>
    <x v="2"/>
    <s v="US"/>
    <s v="USD"/>
    <n v="1458859153"/>
    <n v="1456270753"/>
    <d v="2016-03-24T22:39:13"/>
    <x v="440"/>
    <b v="0"/>
    <n v="1"/>
    <b v="0"/>
    <s v="film &amp; video/animation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d v="2013-11-02T19:03:16"/>
    <x v="441"/>
    <b v="0"/>
    <n v="0"/>
    <b v="0"/>
    <s v="film &amp; video/animation"/>
    <n v="0"/>
    <x v="0"/>
    <s v="animation"/>
    <x v="4"/>
  </r>
  <r>
    <n v="442"/>
    <s v="The Paranormal Idiot"/>
    <s v="Doomsday is here"/>
    <n v="17000"/>
    <n v="6691"/>
    <n v="39.4"/>
    <x v="2"/>
    <s v="US"/>
    <s v="USD"/>
    <n v="1424380783"/>
    <n v="1421788783"/>
    <d v="2015-02-19T21:19:43"/>
    <x v="442"/>
    <b v="0"/>
    <n v="17"/>
    <b v="0"/>
    <s v="film &amp; video/animation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.1"/>
    <x v="2"/>
    <s v="CA"/>
    <s v="CAD"/>
    <n v="1391991701"/>
    <n v="1389399701"/>
    <d v="2014-02-10T00:21:41"/>
    <x v="443"/>
    <b v="0"/>
    <n v="2"/>
    <b v="0"/>
    <s v="film &amp; video/animation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d v="2012-02-15T21:46:01"/>
    <x v="444"/>
    <b v="0"/>
    <n v="1"/>
    <b v="0"/>
    <s v="film &amp; video/animation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d v="2015-05-21T08:02:55"/>
    <x v="445"/>
    <b v="0"/>
    <n v="2"/>
    <b v="0"/>
    <s v="film &amp; video/animation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.3"/>
    <x v="2"/>
    <s v="US"/>
    <s v="USD"/>
    <n v="1425434420"/>
    <n v="1422842420"/>
    <d v="2015-03-04T02:00:20"/>
    <x v="446"/>
    <b v="0"/>
    <n v="16"/>
    <b v="0"/>
    <s v="film &amp; video/animation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d v="2013-03-23T12:19:23"/>
    <x v="447"/>
    <b v="0"/>
    <n v="1"/>
    <b v="0"/>
    <s v="film &amp; video/animation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s v="US"/>
    <s v="USD"/>
    <n v="1400091095"/>
    <n v="1398363095"/>
    <d v="2014-05-14T18:11:35"/>
    <x v="448"/>
    <b v="0"/>
    <n v="4"/>
    <b v="0"/>
    <s v="film &amp; video/animation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s v="GB"/>
    <s v="GBP"/>
    <n v="1382017085"/>
    <n v="1379425085"/>
    <d v="2013-10-17T13:38:05"/>
    <x v="449"/>
    <b v="0"/>
    <n v="5"/>
    <b v="0"/>
    <s v="film &amp; video/animation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s v="US"/>
    <s v="USD"/>
    <n v="1392417800"/>
    <n v="1389825800"/>
    <d v="2014-02-14T22:43:20"/>
    <x v="450"/>
    <b v="0"/>
    <n v="7"/>
    <b v="0"/>
    <s v="film &amp; video/animation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d v="2014-01-25T17:09:51"/>
    <x v="451"/>
    <b v="0"/>
    <n v="0"/>
    <b v="0"/>
    <s v="film &amp; video/animation"/>
    <n v="0"/>
    <x v="0"/>
    <s v="animation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d v="2015-05-13T16:53:35"/>
    <x v="452"/>
    <b v="0"/>
    <n v="12"/>
    <b v="0"/>
    <s v="film &amp; video/animation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d v="2015-02-19T19:47:59"/>
    <x v="453"/>
    <b v="0"/>
    <n v="2"/>
    <b v="0"/>
    <s v="film &amp; video/animation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0.8"/>
    <x v="2"/>
    <s v="US"/>
    <s v="USD"/>
    <n v="1417007640"/>
    <n v="1414343571"/>
    <d v="2014-11-26T13:14:00"/>
    <x v="454"/>
    <b v="0"/>
    <n v="5"/>
    <b v="0"/>
    <s v="film &amp; video/animation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s v="US"/>
    <s v="USD"/>
    <n v="1334622660"/>
    <n v="1330733022"/>
    <d v="2012-04-17T00:31:00"/>
    <x v="455"/>
    <b v="0"/>
    <n v="2"/>
    <b v="0"/>
    <s v="film &amp; video/animation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s v="US"/>
    <s v="USD"/>
    <n v="1382414340"/>
    <n v="1380559201"/>
    <d v="2013-10-22T03:59:00"/>
    <x v="456"/>
    <b v="0"/>
    <n v="3"/>
    <b v="0"/>
    <s v="film &amp; video/animation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d v="2014-08-16T18:25:12"/>
    <x v="457"/>
    <b v="0"/>
    <n v="0"/>
    <b v="0"/>
    <s v="film &amp; video/animation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s v="GB"/>
    <s v="GBP"/>
    <n v="1368550060"/>
    <n v="1365958060"/>
    <d v="2013-05-14T16:47:40"/>
    <x v="458"/>
    <b v="0"/>
    <n v="49"/>
    <b v="0"/>
    <s v="film &amp; video/animation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s v="US"/>
    <s v="USD"/>
    <n v="1321201327"/>
    <n v="1316013727"/>
    <d v="2011-11-13T16:22:07"/>
    <x v="459"/>
    <b v="0"/>
    <n v="1"/>
    <b v="0"/>
    <s v="film &amp; video/animation"/>
    <n v="25"/>
    <x v="0"/>
    <s v="animation"/>
    <x v="6"/>
  </r>
  <r>
    <n v="460"/>
    <s v="Darwin's Kiss"/>
    <s v="An animated web series about biological evolution gone haywire."/>
    <n v="8500"/>
    <n v="25"/>
    <n v="0.3"/>
    <x v="2"/>
    <s v="US"/>
    <s v="USD"/>
    <n v="1401595200"/>
    <n v="1398862875"/>
    <d v="2014-06-01T04:00:00"/>
    <x v="460"/>
    <b v="0"/>
    <n v="2"/>
    <b v="0"/>
    <s v="film &amp; video/animation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d v="2013-06-02T20:19:27"/>
    <x v="461"/>
    <b v="0"/>
    <n v="0"/>
    <b v="0"/>
    <s v="film &amp; video/animation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d v="2011-08-10T03:02:21"/>
    <x v="462"/>
    <b v="0"/>
    <n v="0"/>
    <b v="0"/>
    <s v="film &amp; video/animation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s v="US"/>
    <s v="USD"/>
    <n v="1316883753"/>
    <n v="1311699753"/>
    <d v="2011-09-24T17:02:33"/>
    <x v="463"/>
    <b v="0"/>
    <n v="11"/>
    <b v="0"/>
    <s v="film &amp; video/animation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.1"/>
    <x v="2"/>
    <s v="DE"/>
    <s v="EUR"/>
    <n v="1463602935"/>
    <n v="1461874935"/>
    <d v="2016-05-18T20:22:15"/>
    <x v="464"/>
    <b v="0"/>
    <n v="1"/>
    <b v="0"/>
    <s v="film &amp; video/animation"/>
    <n v="1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d v="2014-06-27T02:52:54"/>
    <x v="465"/>
    <b v="0"/>
    <n v="8"/>
    <b v="0"/>
    <s v="film &amp; video/animation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s v="US"/>
    <s v="USD"/>
    <n v="1347057464"/>
    <n v="1344465464"/>
    <d v="2012-09-07T22:37:44"/>
    <x v="466"/>
    <b v="0"/>
    <n v="5"/>
    <b v="0"/>
    <s v="film &amp; video/animation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s v="US"/>
    <s v="USD"/>
    <n v="1348849134"/>
    <n v="1344961134"/>
    <d v="2012-09-28T16:18:54"/>
    <x v="467"/>
    <b v="0"/>
    <n v="39"/>
    <b v="0"/>
    <s v="film &amp; video/animation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d v="2012-07-11T03:51:05"/>
    <x v="468"/>
    <b v="0"/>
    <n v="0"/>
    <b v="0"/>
    <s v="film &amp; video/animation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d v="2014-09-05T23:45:24"/>
    <x v="469"/>
    <b v="0"/>
    <n v="0"/>
    <b v="0"/>
    <s v="film &amp; video/animation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d v="2014-01-16T04:00:00"/>
    <x v="470"/>
    <b v="0"/>
    <n v="2"/>
    <b v="0"/>
    <s v="film &amp; video/animation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s v="US"/>
    <s v="USD"/>
    <n v="1397924379"/>
    <n v="1394039979"/>
    <d v="2014-04-19T16:19:39"/>
    <x v="471"/>
    <b v="0"/>
    <n v="170"/>
    <b v="0"/>
    <s v="film &amp; video/animation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s v="US"/>
    <s v="USD"/>
    <n v="1408831718"/>
    <n v="1406239718"/>
    <d v="2014-08-23T22:08:38"/>
    <x v="472"/>
    <b v="0"/>
    <n v="5"/>
    <b v="0"/>
    <s v="film &amp; video/animation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s v="US"/>
    <s v="USD"/>
    <n v="1410972319"/>
    <n v="1408380319"/>
    <d v="2014-09-17T16:45:19"/>
    <x v="473"/>
    <b v="0"/>
    <n v="14"/>
    <b v="0"/>
    <s v="film &amp; video/animation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d v="2017-02-17T07:53:49"/>
    <x v="474"/>
    <b v="0"/>
    <n v="1"/>
    <b v="0"/>
    <s v="film &amp; video/animation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d v="2015-05-06T02:04:03"/>
    <x v="475"/>
    <b v="0"/>
    <n v="0"/>
    <b v="0"/>
    <s v="film &amp; video/animation"/>
    <n v="0"/>
    <x v="0"/>
    <s v="animation"/>
    <x v="0"/>
  </r>
  <r>
    <n v="476"/>
    <s v="Sight Word Music Videos"/>
    <s v="Animated Music Videos that teach kids how to read."/>
    <n v="220000"/>
    <n v="4906.59"/>
    <n v="2.2000000000000002"/>
    <x v="2"/>
    <s v="US"/>
    <s v="USD"/>
    <n v="1401767940"/>
    <n v="1398727441"/>
    <d v="2014-06-03T03:59:00"/>
    <x v="476"/>
    <b v="0"/>
    <n v="124"/>
    <b v="0"/>
    <s v="film &amp; video/animation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d v="2012-05-18T20:02:14"/>
    <x v="477"/>
    <b v="0"/>
    <n v="0"/>
    <b v="0"/>
    <s v="film &amp; video/animation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d v="2015-04-01T20:51:49"/>
    <x v="478"/>
    <b v="0"/>
    <n v="0"/>
    <b v="0"/>
    <s v="film &amp; video/animation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s v="US"/>
    <s v="USD"/>
    <n v="1416566835"/>
    <n v="1411379235"/>
    <d v="2014-11-21T10:47:15"/>
    <x v="479"/>
    <b v="0"/>
    <n v="55"/>
    <b v="0"/>
    <s v="film &amp; video/animation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s v="US"/>
    <s v="USD"/>
    <n v="1376049615"/>
    <n v="1373457615"/>
    <d v="2013-08-09T12:00:15"/>
    <x v="480"/>
    <b v="0"/>
    <n v="140"/>
    <b v="0"/>
    <s v="film &amp; video/animation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.1"/>
    <x v="2"/>
    <s v="US"/>
    <s v="USD"/>
    <n v="1349885289"/>
    <n v="1347293289"/>
    <d v="2012-10-10T16:08:09"/>
    <x v="481"/>
    <b v="0"/>
    <n v="21"/>
    <b v="0"/>
    <s v="film &amp; video/animation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s v="US"/>
    <s v="USD"/>
    <n v="1460644440"/>
    <n v="1458336690"/>
    <d v="2016-04-14T14:34:00"/>
    <x v="482"/>
    <b v="0"/>
    <n v="1"/>
    <b v="0"/>
    <s v="film &amp; video/animation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s v="GB"/>
    <s v="GBP"/>
    <n v="1359434672"/>
    <n v="1354250672"/>
    <d v="2013-01-29T04:44:32"/>
    <x v="483"/>
    <b v="0"/>
    <n v="147"/>
    <b v="0"/>
    <s v="film &amp; video/animation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s v="GB"/>
    <s v="GBP"/>
    <n v="1446766372"/>
    <n v="1443220372"/>
    <d v="2015-11-05T23:32:52"/>
    <x v="484"/>
    <b v="0"/>
    <n v="11"/>
    <b v="0"/>
    <s v="film &amp; video/animation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s v="GB"/>
    <s v="GBP"/>
    <n v="1368792499"/>
    <n v="1366200499"/>
    <d v="2013-05-17T12:08:19"/>
    <x v="485"/>
    <b v="0"/>
    <n v="125"/>
    <b v="0"/>
    <s v="film &amp; video/animation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d v="2014-06-01T22:37:19"/>
    <x v="486"/>
    <b v="0"/>
    <n v="1"/>
    <b v="0"/>
    <s v="film &amp; video/animation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d v="2016-12-25T15:16:34"/>
    <x v="487"/>
    <b v="0"/>
    <n v="0"/>
    <b v="0"/>
    <s v="film &amp; video/animation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d v="2017-01-09T01:18:20"/>
    <x v="488"/>
    <b v="0"/>
    <n v="0"/>
    <b v="0"/>
    <s v="film &amp; video/animation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n v="0.3"/>
    <x v="2"/>
    <s v="US"/>
    <s v="USD"/>
    <n v="1325763180"/>
    <n v="1323084816"/>
    <d v="2012-01-05T11:33:00"/>
    <x v="489"/>
    <b v="0"/>
    <n v="3"/>
    <b v="0"/>
    <s v="film &amp; video/animation"/>
    <n v="71.67"/>
    <x v="0"/>
    <s v="animation"/>
    <x v="6"/>
  </r>
  <r>
    <n v="490"/>
    <s v="PROJECT IS CANCELLED"/>
    <s v="Cancelled"/>
    <n v="1000"/>
    <n v="0"/>
    <n v="0"/>
    <x v="2"/>
    <s v="US"/>
    <s v="USD"/>
    <n v="1345677285"/>
    <n v="1343085285"/>
    <d v="2012-08-22T23:14:45"/>
    <x v="490"/>
    <b v="0"/>
    <n v="0"/>
    <b v="0"/>
    <s v="film &amp; video/animation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d v="2016-01-27T23:34:59"/>
    <x v="491"/>
    <b v="0"/>
    <n v="0"/>
    <b v="0"/>
    <s v="film &amp; video/animation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d v="2016-10-13T00:50:30"/>
    <x v="492"/>
    <b v="0"/>
    <n v="0"/>
    <b v="0"/>
    <s v="film &amp; video/animation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d v="2015-05-20T17:25:38"/>
    <x v="493"/>
    <b v="0"/>
    <n v="0"/>
    <b v="0"/>
    <s v="film &amp; video/animation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s v="US"/>
    <s v="USD"/>
    <n v="1404356400"/>
    <n v="1402343765"/>
    <d v="2014-07-03T03:00:00"/>
    <x v="494"/>
    <b v="0"/>
    <n v="3"/>
    <b v="0"/>
    <s v="film &amp; video/animation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d v="2015-07-16T19:51:45"/>
    <x v="495"/>
    <b v="0"/>
    <n v="0"/>
    <b v="0"/>
    <s v="film &amp; video/animation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d v="2014-02-10T22:21:14"/>
    <x v="496"/>
    <b v="0"/>
    <n v="1"/>
    <b v="0"/>
    <s v="film &amp; video/animation"/>
    <n v="1"/>
    <x v="0"/>
    <s v="animation"/>
    <x v="4"/>
  </r>
  <r>
    <n v="497"/>
    <s v="Galaxy Probe Kids"/>
    <s v="live-action/animated series pilot."/>
    <n v="4480"/>
    <n v="30"/>
    <n v="0.7"/>
    <x v="2"/>
    <s v="US"/>
    <s v="USD"/>
    <n v="1419483600"/>
    <n v="1414889665"/>
    <d v="2014-12-25T05:00:00"/>
    <x v="497"/>
    <b v="0"/>
    <n v="3"/>
    <b v="0"/>
    <s v="film &amp; video/animation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s v="US"/>
    <s v="USD"/>
    <n v="1324664249"/>
    <n v="1321035449"/>
    <d v="2011-12-23T18:17:29"/>
    <x v="498"/>
    <b v="0"/>
    <n v="22"/>
    <b v="0"/>
    <s v="film &amp; video/animation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s v="US"/>
    <s v="USD"/>
    <n v="1255381140"/>
    <n v="1250630968"/>
    <d v="2009-10-12T20:59:00"/>
    <x v="499"/>
    <b v="0"/>
    <n v="26"/>
    <b v="0"/>
    <s v="film &amp; video/animation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s v="US"/>
    <s v="USD"/>
    <n v="1273356960"/>
    <n v="1268255751"/>
    <d v="2010-05-08T22:16:00"/>
    <x v="500"/>
    <b v="0"/>
    <n v="4"/>
    <b v="0"/>
    <s v="film &amp; video/animation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d v="2011-07-09T05:37:31"/>
    <x v="501"/>
    <b v="0"/>
    <n v="0"/>
    <b v="0"/>
    <s v="film &amp; video/animation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s v="US"/>
    <s v="USD"/>
    <n v="1332073025"/>
    <n v="1329484625"/>
    <d v="2012-03-18T12:17:05"/>
    <x v="502"/>
    <b v="0"/>
    <n v="4"/>
    <b v="0"/>
    <s v="film &amp; video/animation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s v="GB"/>
    <s v="GBP"/>
    <n v="1421498303"/>
    <n v="1418906303"/>
    <d v="2015-01-17T12:38:23"/>
    <x v="503"/>
    <b v="0"/>
    <n v="9"/>
    <b v="0"/>
    <s v="film &amp; video/animation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s v="US"/>
    <s v="USD"/>
    <n v="1334097387"/>
    <n v="1328916987"/>
    <d v="2012-04-10T22:36:27"/>
    <x v="504"/>
    <b v="0"/>
    <n v="5"/>
    <b v="0"/>
    <s v="film &amp; video/animation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s v="US"/>
    <s v="USD"/>
    <n v="1451010086"/>
    <n v="1447122086"/>
    <d v="2015-12-25T02:21:26"/>
    <x v="505"/>
    <b v="0"/>
    <n v="14"/>
    <b v="0"/>
    <s v="film &amp; video/animation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.1"/>
    <x v="2"/>
    <s v="US"/>
    <s v="USD"/>
    <n v="1376140520"/>
    <n v="1373548520"/>
    <d v="2013-08-10T13:15:20"/>
    <x v="506"/>
    <b v="0"/>
    <n v="1"/>
    <b v="0"/>
    <s v="film &amp; video/animation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s v="US"/>
    <s v="USD"/>
    <n v="1350687657"/>
    <n v="1346799657"/>
    <d v="2012-10-19T23:00:57"/>
    <x v="507"/>
    <b v="0"/>
    <n v="10"/>
    <b v="0"/>
    <s v="film &amp; video/animation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s v="US"/>
    <s v="USD"/>
    <n v="1337955240"/>
    <n v="1332808501"/>
    <d v="2012-05-25T14:14:00"/>
    <x v="508"/>
    <b v="0"/>
    <n v="3"/>
    <b v="0"/>
    <s v="film &amp; video/animation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s v="GB"/>
    <s v="GBP"/>
    <n v="1435504170"/>
    <n v="1432912170"/>
    <d v="2015-06-28T15:09:30"/>
    <x v="509"/>
    <b v="0"/>
    <n v="1"/>
    <b v="0"/>
    <s v="film &amp; video/animation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d v="2016-03-01T04:13:59"/>
    <x v="510"/>
    <b v="0"/>
    <n v="0"/>
    <b v="0"/>
    <s v="film &amp; video/animation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d v="2013-04-06T06:16:22"/>
    <x v="511"/>
    <b v="0"/>
    <n v="5"/>
    <b v="0"/>
    <s v="film &amp; video/animation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s v="US"/>
    <s v="USD"/>
    <n v="1479667727"/>
    <n v="1475776127"/>
    <d v="2016-11-20T18:48:47"/>
    <x v="512"/>
    <b v="0"/>
    <n v="2"/>
    <b v="0"/>
    <s v="film &amp; video/animation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3.9"/>
    <x v="2"/>
    <s v="US"/>
    <s v="USD"/>
    <n v="1471244400"/>
    <n v="1467387705"/>
    <d v="2016-08-15T07:00:00"/>
    <x v="513"/>
    <b v="0"/>
    <n v="68"/>
    <b v="0"/>
    <s v="film &amp; video/animation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.3"/>
    <x v="2"/>
    <s v="CA"/>
    <s v="CAD"/>
    <n v="1407595447"/>
    <n v="1405003447"/>
    <d v="2014-08-09T14:44:07"/>
    <x v="514"/>
    <b v="0"/>
    <n v="3"/>
    <b v="0"/>
    <s v="film &amp; video/animation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.4"/>
    <x v="2"/>
    <s v="US"/>
    <s v="USD"/>
    <n v="1451389601"/>
    <n v="1447933601"/>
    <d v="2015-12-29T11:46:41"/>
    <x v="515"/>
    <b v="0"/>
    <n v="34"/>
    <b v="0"/>
    <s v="film &amp; video/animation"/>
    <n v="725.03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d v="2015-05-27T18:41:20"/>
    <x v="516"/>
    <b v="0"/>
    <n v="0"/>
    <b v="0"/>
    <s v="film &amp; video/animation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s v="US"/>
    <s v="USD"/>
    <n v="1486046761"/>
    <n v="1483454761"/>
    <d v="2017-02-02T14:46:01"/>
    <x v="517"/>
    <b v="0"/>
    <n v="3"/>
    <b v="0"/>
    <s v="film &amp; video/animation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d v="2015-09-06T14:46:00"/>
    <x v="518"/>
    <b v="0"/>
    <n v="0"/>
    <b v="0"/>
    <s v="film &amp; video/animation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s v="US"/>
    <s v="USD"/>
    <n v="1354699421"/>
    <n v="1352107421"/>
    <d v="2012-12-05T09:23:41"/>
    <x v="519"/>
    <b v="0"/>
    <n v="70"/>
    <b v="0"/>
    <s v="film &amp; video/animation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s v="GB"/>
    <s v="GBP"/>
    <n v="1449766261"/>
    <n v="1447174261"/>
    <d v="2015-12-10T16:51:01"/>
    <x v="520"/>
    <b v="0"/>
    <n v="34"/>
    <b v="1"/>
    <s v="theater/plays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s v="US"/>
    <s v="USD"/>
    <n v="1477976340"/>
    <n v="1475460819"/>
    <d v="2016-11-01T04:59:00"/>
    <x v="521"/>
    <b v="0"/>
    <n v="56"/>
    <b v="1"/>
    <s v="theater/plays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4.7"/>
    <x v="0"/>
    <s v="US"/>
    <s v="USD"/>
    <n v="1458518325"/>
    <n v="1456793925"/>
    <d v="2016-03-20T23:58:45"/>
    <x v="522"/>
    <b v="0"/>
    <n v="31"/>
    <b v="1"/>
    <s v="theater/plays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s v="US"/>
    <s v="USD"/>
    <n v="1442805076"/>
    <n v="1440213076"/>
    <d v="2015-09-21T03:11:16"/>
    <x v="523"/>
    <b v="0"/>
    <n v="84"/>
    <b v="1"/>
    <s v="theater/plays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s v="GB"/>
    <s v="GBP"/>
    <n v="1464801169"/>
    <n v="1462209169"/>
    <d v="2016-06-01T17:12:49"/>
    <x v="524"/>
    <b v="0"/>
    <n v="130"/>
    <b v="1"/>
    <s v="theater/plays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d v="2014-09-13T09:37:21"/>
    <x v="525"/>
    <b v="0"/>
    <n v="12"/>
    <b v="1"/>
    <s v="theater/plays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d v="2015-08-07T17:00:00"/>
    <x v="526"/>
    <b v="0"/>
    <n v="23"/>
    <b v="1"/>
    <s v="theater/plays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s v="US"/>
    <s v="USD"/>
    <n v="1487347500"/>
    <n v="1484715366"/>
    <d v="2017-02-17T16:05:00"/>
    <x v="527"/>
    <b v="0"/>
    <n v="158"/>
    <b v="1"/>
    <s v="theater/plays"/>
    <n v="63.83"/>
    <x v="1"/>
    <s v="plays"/>
    <x v="1"/>
  </r>
  <r>
    <n v="528"/>
    <s v="Devastated No Matter What"/>
    <s v="A Festival Backed Production of a Full-Length Play."/>
    <n v="1150"/>
    <n v="1330"/>
    <n v="115.7"/>
    <x v="0"/>
    <s v="US"/>
    <s v="USD"/>
    <n v="1434921600"/>
    <n v="1433109907"/>
    <d v="2015-06-21T21:20:00"/>
    <x v="528"/>
    <b v="0"/>
    <n v="30"/>
    <b v="1"/>
    <s v="theater/plays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s v="CA"/>
    <s v="CAD"/>
    <n v="1484110800"/>
    <n v="1482281094"/>
    <d v="2017-01-11T05:00:00"/>
    <x v="529"/>
    <b v="0"/>
    <n v="18"/>
    <b v="1"/>
    <s v="theater/plays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n v="107.8"/>
    <x v="0"/>
    <s v="US"/>
    <s v="USD"/>
    <n v="1435111200"/>
    <n v="1433254268"/>
    <d v="2015-06-24T02:00:00"/>
    <x v="530"/>
    <b v="0"/>
    <n v="29"/>
    <b v="1"/>
    <s v="theater/plays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d v="2016-12-17T06:59:00"/>
    <x v="531"/>
    <b v="0"/>
    <n v="31"/>
    <b v="1"/>
    <s v="theater/plays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s v="US"/>
    <s v="USD"/>
    <n v="1463098208"/>
    <n v="1460506208"/>
    <d v="2016-05-13T00:10:08"/>
    <x v="532"/>
    <b v="0"/>
    <n v="173"/>
    <b v="1"/>
    <s v="theater/plays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s v="GB"/>
    <s v="GBP"/>
    <n v="1463394365"/>
    <n v="1461320765"/>
    <d v="2016-05-16T10:26:05"/>
    <x v="533"/>
    <b v="0"/>
    <n v="17"/>
    <b v="1"/>
    <s v="theater/plays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s v="NO"/>
    <s v="NOK"/>
    <n v="1446418800"/>
    <n v="1443036470"/>
    <d v="2015-11-01T23:00:00"/>
    <x v="534"/>
    <b v="0"/>
    <n v="48"/>
    <b v="1"/>
    <s v="theater/plays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s v="GB"/>
    <s v="GBP"/>
    <n v="1483707905"/>
    <n v="1481115905"/>
    <d v="2017-01-06T13:05:05"/>
    <x v="535"/>
    <b v="0"/>
    <n v="59"/>
    <b v="1"/>
    <s v="theater/plays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s v="GB"/>
    <s v="GBP"/>
    <n v="1438624800"/>
    <n v="1435133807"/>
    <d v="2015-08-03T18:00:00"/>
    <x v="536"/>
    <b v="0"/>
    <n v="39"/>
    <b v="1"/>
    <s v="theater/plays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s v="US"/>
    <s v="USD"/>
    <n v="1446665191"/>
    <n v="1444069591"/>
    <d v="2015-11-04T19:26:31"/>
    <x v="537"/>
    <b v="0"/>
    <n v="59"/>
    <b v="1"/>
    <s v="theater/plays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s v="US"/>
    <s v="USD"/>
    <n v="1463166263"/>
    <n v="1460574263"/>
    <d v="2016-05-13T19:04:23"/>
    <x v="538"/>
    <b v="0"/>
    <n v="60"/>
    <b v="1"/>
    <s v="theater/plays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s v="GB"/>
    <s v="GBP"/>
    <n v="1467681107"/>
    <n v="1465866707"/>
    <d v="2016-07-05T01:11:47"/>
    <x v="539"/>
    <b v="0"/>
    <n v="20"/>
    <b v="1"/>
    <s v="theater/plays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d v="2015-02-04T19:36:46"/>
    <x v="540"/>
    <b v="0"/>
    <n v="1"/>
    <b v="0"/>
    <s v="technology/web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n v="0.6"/>
    <x v="2"/>
    <s v="US"/>
    <s v="USD"/>
    <n v="1446080834"/>
    <n v="1443488834"/>
    <d v="2015-10-29T01:07:14"/>
    <x v="541"/>
    <b v="0"/>
    <n v="1"/>
    <b v="0"/>
    <s v="technology/web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d v="2016-05-03T16:41:56"/>
    <x v="542"/>
    <b v="0"/>
    <n v="1"/>
    <b v="0"/>
    <s v="technology/web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s v="AU"/>
    <s v="AUD"/>
    <n v="1414807962"/>
    <n v="1412215962"/>
    <d v="2014-11-01T02:12:42"/>
    <x v="543"/>
    <b v="0"/>
    <n v="2"/>
    <b v="0"/>
    <s v="technology/web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s v="US"/>
    <s v="USD"/>
    <n v="1467647160"/>
    <n v="1465055160"/>
    <d v="2016-07-04T15:46:00"/>
    <x v="544"/>
    <b v="0"/>
    <n v="2"/>
    <b v="0"/>
    <s v="technology/web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s v="FR"/>
    <s v="EUR"/>
    <n v="1447600389"/>
    <n v="1444140789"/>
    <d v="2015-11-15T15:13:09"/>
    <x v="545"/>
    <b v="0"/>
    <n v="34"/>
    <b v="0"/>
    <s v="technology/web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s v="US"/>
    <s v="USD"/>
    <n v="1445097715"/>
    <n v="1441209715"/>
    <d v="2015-10-17T16:01:55"/>
    <x v="546"/>
    <b v="0"/>
    <n v="2"/>
    <b v="0"/>
    <s v="technology/web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d v="2016-02-10T16:42:44"/>
    <x v="547"/>
    <b v="0"/>
    <n v="0"/>
    <b v="0"/>
    <s v="technology/web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s v="GB"/>
    <s v="GBP"/>
    <n v="1446154848"/>
    <n v="1443562848"/>
    <d v="2015-10-29T21:40:48"/>
    <x v="548"/>
    <b v="0"/>
    <n v="1"/>
    <b v="0"/>
    <s v="technology/web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s v="GB"/>
    <s v="GBP"/>
    <n v="1436368622"/>
    <n v="1433776622"/>
    <d v="2015-07-08T15:17:02"/>
    <x v="549"/>
    <b v="0"/>
    <n v="8"/>
    <b v="0"/>
    <s v="technology/web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s v="CA"/>
    <s v="CAD"/>
    <n v="1485838800"/>
    <n v="1484756245"/>
    <d v="2017-01-31T05:00:00"/>
    <x v="550"/>
    <b v="0"/>
    <n v="4"/>
    <b v="0"/>
    <s v="technology/web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d v="2015-08-01T17:53:00"/>
    <x v="551"/>
    <b v="0"/>
    <n v="28"/>
    <b v="0"/>
    <s v="technology/web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d v="2016-01-09T14:48:16"/>
    <x v="552"/>
    <b v="0"/>
    <n v="0"/>
    <b v="0"/>
    <s v="technology/web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n v="0.5"/>
    <x v="2"/>
    <s v="US"/>
    <s v="USD"/>
    <n v="1415988991"/>
    <n v="1413393391"/>
    <d v="2014-11-14T18:16:31"/>
    <x v="553"/>
    <b v="0"/>
    <n v="6"/>
    <b v="0"/>
    <s v="technology/web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s v="US"/>
    <s v="USD"/>
    <n v="1413735972"/>
    <n v="1411143972"/>
    <d v="2014-10-19T16:26:12"/>
    <x v="554"/>
    <b v="0"/>
    <n v="22"/>
    <b v="0"/>
    <s v="technology/web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d v="2016-06-12T08:29:03"/>
    <x v="555"/>
    <b v="0"/>
    <n v="0"/>
    <b v="0"/>
    <s v="technology/web"/>
    <n v="0"/>
    <x v="2"/>
    <s v="web"/>
    <x v="2"/>
  </r>
  <r>
    <n v="556"/>
    <s v="Braille Academy"/>
    <s v="An educational platform for learning Unified English Braille Code"/>
    <n v="8000"/>
    <n v="200"/>
    <n v="2.5"/>
    <x v="2"/>
    <s v="US"/>
    <s v="USD"/>
    <n v="1452112717"/>
    <n v="1449520717"/>
    <d v="2016-01-06T20:38:37"/>
    <x v="556"/>
    <b v="0"/>
    <n v="1"/>
    <b v="0"/>
    <s v="technology/web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s v="DE"/>
    <s v="EUR"/>
    <n v="1480721803"/>
    <n v="1478126203"/>
    <d v="2016-12-02T23:36:43"/>
    <x v="557"/>
    <b v="0"/>
    <n v="20"/>
    <b v="0"/>
    <s v="technology/web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d v="2015-03-24T20:11:45"/>
    <x v="558"/>
    <b v="0"/>
    <n v="0"/>
    <b v="0"/>
    <s v="technology/web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d v="2015-12-13T06:47:40"/>
    <x v="559"/>
    <b v="0"/>
    <n v="1"/>
    <b v="0"/>
    <s v="technology/web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d v="2014-12-17T18:30:45"/>
    <x v="560"/>
    <b v="0"/>
    <n v="3"/>
    <b v="0"/>
    <s v="technology/web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s v="US"/>
    <s v="USD"/>
    <n v="1445874513"/>
    <n v="1442850513"/>
    <d v="2015-10-26T15:48:33"/>
    <x v="561"/>
    <b v="0"/>
    <n v="2"/>
    <b v="0"/>
    <s v="technology/web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d v="2016-12-18T09:20:15"/>
    <x v="562"/>
    <b v="0"/>
    <n v="0"/>
    <b v="0"/>
    <s v="technology/web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s v="AU"/>
    <s v="AUD"/>
    <n v="1424137247"/>
    <n v="1421545247"/>
    <d v="2015-02-17T01:40:47"/>
    <x v="563"/>
    <b v="0"/>
    <n v="2"/>
    <b v="0"/>
    <s v="technology/web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d v="2016-03-12T22:37:55"/>
    <x v="564"/>
    <b v="0"/>
    <n v="1"/>
    <b v="0"/>
    <s v="technology/web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d v="2015-07-10T18:50:49"/>
    <x v="565"/>
    <b v="0"/>
    <n v="0"/>
    <b v="0"/>
    <s v="technology/web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d v="2016-07-14T16:25:33"/>
    <x v="566"/>
    <b v="0"/>
    <n v="1"/>
    <b v="0"/>
    <s v="technology/web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d v="2015-01-01T20:13:14"/>
    <x v="567"/>
    <b v="0"/>
    <n v="0"/>
    <b v="0"/>
    <s v="technology/web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d v="2016-01-16T11:00:00"/>
    <x v="568"/>
    <b v="0"/>
    <n v="5"/>
    <b v="0"/>
    <s v="technology/web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n v="0.8"/>
    <x v="2"/>
    <s v="CA"/>
    <s v="CAD"/>
    <n v="1451679612"/>
    <n v="1449087612"/>
    <d v="2016-01-01T20:20:12"/>
    <x v="569"/>
    <b v="0"/>
    <n v="1"/>
    <b v="0"/>
    <s v="technology/web"/>
    <n v="20"/>
    <x v="2"/>
    <s v="web"/>
    <x v="0"/>
  </r>
  <r>
    <n v="570"/>
    <s v="Relaunching in May"/>
    <s v="Humans have AM/FM/Satellite radio, kids have radio Disney, pets have DogCatRadio."/>
    <n v="85000"/>
    <n v="142"/>
    <n v="0.2"/>
    <x v="2"/>
    <s v="US"/>
    <s v="USD"/>
    <n v="1455822569"/>
    <n v="1453230569"/>
    <d v="2016-02-18T19:09:29"/>
    <x v="570"/>
    <b v="0"/>
    <n v="1"/>
    <b v="0"/>
    <s v="technology/web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s v="US"/>
    <s v="USD"/>
    <n v="1437969540"/>
    <n v="1436297723"/>
    <d v="2015-07-27T03:59:00"/>
    <x v="571"/>
    <b v="0"/>
    <n v="2"/>
    <b v="0"/>
    <s v="technology/web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d v="2015-11-04T18:11:28"/>
    <x v="572"/>
    <b v="0"/>
    <n v="0"/>
    <b v="0"/>
    <s v="technology/web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s v="US"/>
    <s v="USD"/>
    <n v="1421543520"/>
    <n v="1416445931"/>
    <d v="2015-01-18T01:12:00"/>
    <x v="573"/>
    <b v="0"/>
    <n v="9"/>
    <b v="0"/>
    <s v="technology/web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s v="GB"/>
    <s v="GBP"/>
    <n v="1476873507"/>
    <n v="1474281507"/>
    <d v="2016-10-19T10:38:27"/>
    <x v="574"/>
    <b v="0"/>
    <n v="4"/>
    <b v="0"/>
    <s v="technology/web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s v="DE"/>
    <s v="EUR"/>
    <n v="1434213443"/>
    <n v="1431621443"/>
    <d v="2015-06-13T16:37:23"/>
    <x v="575"/>
    <b v="0"/>
    <n v="4"/>
    <b v="0"/>
    <s v="technology/web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d v="2015-03-28T10:19:12"/>
    <x v="576"/>
    <b v="0"/>
    <n v="1"/>
    <b v="0"/>
    <s v="technology/web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.2"/>
    <x v="2"/>
    <s v="US"/>
    <s v="USD"/>
    <n v="1463753302"/>
    <n v="1458569302"/>
    <d v="2016-05-20T14:08:22"/>
    <x v="577"/>
    <b v="0"/>
    <n v="1"/>
    <b v="0"/>
    <s v="technology/web"/>
    <n v="10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d v="2015-09-07T13:53:13"/>
    <x v="578"/>
    <b v="0"/>
    <n v="7"/>
    <b v="0"/>
    <s v="technology/web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n v="1.5"/>
    <x v="2"/>
    <s v="US"/>
    <s v="USD"/>
    <n v="1419539223"/>
    <n v="1416947223"/>
    <d v="2014-12-25T20:27:03"/>
    <x v="579"/>
    <b v="0"/>
    <n v="5"/>
    <b v="0"/>
    <s v="technology/web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d v="2016-09-22T21:47:47"/>
    <x v="580"/>
    <b v="0"/>
    <n v="1"/>
    <b v="0"/>
    <s v="technology/web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d v="2015-08-02T00:18:24"/>
    <x v="581"/>
    <b v="0"/>
    <n v="0"/>
    <b v="0"/>
    <s v="technology/web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d v="2015-03-15T18:00:00"/>
    <x v="582"/>
    <b v="0"/>
    <n v="0"/>
    <b v="0"/>
    <s v="technology/web"/>
    <n v="0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d v="2015-03-19T21:31:27"/>
    <x v="583"/>
    <b v="0"/>
    <n v="1"/>
    <b v="0"/>
    <s v="technology/web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d v="2015-03-16T16:11:56"/>
    <x v="584"/>
    <b v="0"/>
    <n v="2"/>
    <b v="0"/>
    <s v="technology/web"/>
    <n v="5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d v="2015-12-01T00:00:00"/>
    <x v="585"/>
    <b v="0"/>
    <n v="0"/>
    <b v="0"/>
    <s v="technology/web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n v="0.6"/>
    <x v="2"/>
    <s v="US"/>
    <s v="USD"/>
    <n v="1424032207"/>
    <n v="1421440207"/>
    <d v="2015-02-15T20:30:07"/>
    <x v="586"/>
    <b v="0"/>
    <n v="4"/>
    <b v="0"/>
    <s v="technology/web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s v="CA"/>
    <s v="CAD"/>
    <n v="1429207833"/>
    <n v="1426615833"/>
    <d v="2015-04-16T18:10:33"/>
    <x v="587"/>
    <b v="0"/>
    <n v="7"/>
    <b v="0"/>
    <s v="technology/web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s v="IT"/>
    <s v="EUR"/>
    <n v="1479410886"/>
    <n v="1474223286"/>
    <d v="2016-11-17T19:28:06"/>
    <x v="588"/>
    <b v="0"/>
    <n v="2"/>
    <b v="0"/>
    <s v="technology/web"/>
    <n v="150.5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n v="1435070699"/>
    <d v="2015-07-08T14:44:59"/>
    <x v="589"/>
    <b v="0"/>
    <n v="1"/>
    <b v="0"/>
    <s v="technology/web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s v="GB"/>
    <s v="GBP"/>
    <n v="1454936460"/>
    <n v="1452259131"/>
    <d v="2016-02-08T13:01:00"/>
    <x v="590"/>
    <b v="0"/>
    <n v="9"/>
    <b v="0"/>
    <s v="technology/web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s v="US"/>
    <s v="USD"/>
    <n v="1437570130"/>
    <n v="1434978130"/>
    <d v="2015-07-22T13:02:10"/>
    <x v="591"/>
    <b v="0"/>
    <n v="2"/>
    <b v="0"/>
    <s v="technology/web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.3"/>
    <x v="2"/>
    <s v="US"/>
    <s v="USD"/>
    <n v="1417584860"/>
    <n v="1414992860"/>
    <d v="2014-12-03T05:34:20"/>
    <x v="592"/>
    <b v="0"/>
    <n v="1"/>
    <b v="0"/>
    <s v="technology/web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d v="2015-04-06T15:15:45"/>
    <x v="593"/>
    <b v="0"/>
    <n v="7"/>
    <b v="0"/>
    <s v="technology/web"/>
    <n v="16.43"/>
    <x v="2"/>
    <s v="web"/>
    <x v="0"/>
  </r>
  <r>
    <n v="594"/>
    <s v="Unleashed Fitness"/>
    <s v="Creating a fitness site that will change the fitness game forever!"/>
    <n v="25000"/>
    <n v="26"/>
    <n v="0.1"/>
    <x v="2"/>
    <s v="US"/>
    <s v="USD"/>
    <n v="1460832206"/>
    <n v="1458240206"/>
    <d v="2016-04-16T18:43:26"/>
    <x v="594"/>
    <b v="0"/>
    <n v="2"/>
    <b v="0"/>
    <s v="technology/web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.4"/>
    <x v="2"/>
    <s v="US"/>
    <s v="USD"/>
    <n v="1430703638"/>
    <n v="1426815638"/>
    <d v="2015-05-04T01:40:38"/>
    <x v="595"/>
    <b v="0"/>
    <n v="8"/>
    <b v="0"/>
    <s v="technology/web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d v="2016-11-02T21:31:32"/>
    <x v="596"/>
    <b v="0"/>
    <n v="2"/>
    <b v="0"/>
    <s v="technology/web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s v="US"/>
    <s v="USD"/>
    <n v="1469980800"/>
    <n v="1466787335"/>
    <d v="2016-07-31T16:00:00"/>
    <x v="597"/>
    <b v="0"/>
    <n v="2"/>
    <b v="0"/>
    <s v="technology/web"/>
    <n v="10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d v="2014-12-05T00:03:01"/>
    <x v="598"/>
    <b v="0"/>
    <n v="7"/>
    <b v="0"/>
    <s v="technology/web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.1"/>
    <x v="2"/>
    <s v="US"/>
    <s v="USD"/>
    <n v="1425827760"/>
    <n v="1423769402"/>
    <d v="2015-03-08T15:16:00"/>
    <x v="599"/>
    <b v="0"/>
    <n v="2"/>
    <b v="0"/>
    <s v="technology/web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d v="2015-05-09T19:09:22"/>
    <x v="600"/>
    <b v="0"/>
    <n v="1"/>
    <b v="0"/>
    <s v="technology/web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s v="CA"/>
    <s v="CAD"/>
    <n v="1419626139"/>
    <n v="1417034139"/>
    <d v="2014-12-26T20:35:39"/>
    <x v="601"/>
    <b v="0"/>
    <n v="6"/>
    <b v="0"/>
    <s v="technology/web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d v="2015-06-18T19:03:35"/>
    <x v="602"/>
    <b v="0"/>
    <n v="0"/>
    <b v="0"/>
    <s v="technology/web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s v="US"/>
    <s v="USD"/>
    <n v="1408029623"/>
    <n v="1405437623"/>
    <d v="2014-08-14T15:20:23"/>
    <x v="603"/>
    <b v="0"/>
    <n v="13"/>
    <b v="0"/>
    <s v="technology/web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d v="2014-08-28T00:50:56"/>
    <x v="604"/>
    <b v="0"/>
    <n v="0"/>
    <b v="0"/>
    <s v="technology/web"/>
    <n v="0"/>
    <x v="2"/>
    <s v="web"/>
    <x v="3"/>
  </r>
  <r>
    <n v="605"/>
    <s v="Teach Your Parents iPad (Canceled)"/>
    <s v="An iPad support care package for your parents / seniors."/>
    <n v="5000"/>
    <n v="131"/>
    <n v="2.6"/>
    <x v="1"/>
    <s v="US"/>
    <s v="USD"/>
    <n v="1440318908"/>
    <n v="1436430908"/>
    <d v="2015-08-23T08:35:08"/>
    <x v="605"/>
    <b v="0"/>
    <n v="8"/>
    <b v="0"/>
    <s v="technology/web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s v="NL"/>
    <s v="EUR"/>
    <n v="1432479600"/>
    <n v="1428507409"/>
    <d v="2015-05-24T15:00:00"/>
    <x v="606"/>
    <b v="0"/>
    <n v="1"/>
    <b v="0"/>
    <s v="technology/web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d v="2015-11-22T20:48:56"/>
    <x v="607"/>
    <b v="0"/>
    <n v="0"/>
    <b v="0"/>
    <s v="technology/web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d v="2015-06-15T22:06:20"/>
    <x v="608"/>
    <b v="0"/>
    <n v="5"/>
    <b v="0"/>
    <s v="technology/web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s v="GB"/>
    <s v="GBP"/>
    <n v="1448761744"/>
    <n v="1446166144"/>
    <d v="2015-11-29T01:49:04"/>
    <x v="609"/>
    <b v="0"/>
    <n v="1"/>
    <b v="0"/>
    <s v="technology/web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d v="2015-04-22T19:56:26"/>
    <x v="610"/>
    <b v="0"/>
    <n v="0"/>
    <b v="0"/>
    <s v="technology/web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d v="2016-01-19T13:27:17"/>
    <x v="611"/>
    <b v="0"/>
    <n v="0"/>
    <b v="0"/>
    <s v="technology/web"/>
    <n v="0"/>
    <x v="2"/>
    <s v="web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d v="2016-09-02T00:45:46"/>
    <x v="612"/>
    <b v="0"/>
    <n v="0"/>
    <b v="0"/>
    <s v="technology/web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s v="US"/>
    <s v="USD"/>
    <n v="1443675540"/>
    <n v="1441022120"/>
    <d v="2015-10-01T04:59:00"/>
    <x v="613"/>
    <b v="0"/>
    <n v="121"/>
    <b v="0"/>
    <s v="technology/web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d v="2016-06-24T01:29:00"/>
    <x v="614"/>
    <b v="0"/>
    <n v="0"/>
    <b v="0"/>
    <s v="technology/web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d v="2015-09-25T02:55:59"/>
    <x v="615"/>
    <b v="0"/>
    <n v="0"/>
    <b v="0"/>
    <s v="technology/web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d v="2017-02-25T09:01:47"/>
    <x v="616"/>
    <b v="0"/>
    <n v="0"/>
    <b v="0"/>
    <s v="technology/web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d v="2015-05-08T08:14:03"/>
    <x v="617"/>
    <b v="0"/>
    <n v="3"/>
    <b v="0"/>
    <s v="technology/web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d v="2015-12-09T19:26:43"/>
    <x v="618"/>
    <b v="0"/>
    <n v="0"/>
    <b v="0"/>
    <s v="technology/web"/>
    <n v="0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d v="2014-11-25T16:36:30"/>
    <x v="619"/>
    <b v="0"/>
    <n v="1"/>
    <b v="0"/>
    <s v="technology/web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d v="2014-08-25T17:12:18"/>
    <x v="620"/>
    <b v="0"/>
    <n v="1"/>
    <b v="0"/>
    <s v="technology/web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d v="2016-07-07T23:42:17"/>
    <x v="621"/>
    <b v="0"/>
    <n v="3"/>
    <b v="0"/>
    <s v="technology/web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s v="US"/>
    <s v="USD"/>
    <n v="1467398138"/>
    <n v="1465670138"/>
    <d v="2016-07-01T18:35:38"/>
    <x v="622"/>
    <b v="0"/>
    <n v="9"/>
    <b v="0"/>
    <s v="technology/web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d v="2015-05-28T00:13:17"/>
    <x v="623"/>
    <b v="0"/>
    <n v="0"/>
    <b v="0"/>
    <s v="technology/web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d v="2015-05-14T23:44:01"/>
    <x v="624"/>
    <b v="0"/>
    <n v="0"/>
    <b v="0"/>
    <s v="technology/web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d v="2017-03-26T20:29:37"/>
    <x v="625"/>
    <b v="0"/>
    <n v="0"/>
    <b v="0"/>
    <s v="technology/web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s v="US"/>
    <s v="USD"/>
    <n v="1439644920"/>
    <n v="1436793939"/>
    <d v="2015-08-15T13:22:00"/>
    <x v="626"/>
    <b v="0"/>
    <n v="39"/>
    <b v="0"/>
    <s v="technology/web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d v="2016-03-14T23:00:00"/>
    <x v="627"/>
    <b v="0"/>
    <n v="1"/>
    <b v="0"/>
    <s v="technology/web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d v="2014-07-13T16:37:37"/>
    <x v="628"/>
    <b v="0"/>
    <n v="0"/>
    <b v="0"/>
    <s v="technology/web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s v="AU"/>
    <s v="AUD"/>
    <n v="1463239108"/>
    <n v="1460647108"/>
    <d v="2016-05-14T15:18:28"/>
    <x v="629"/>
    <b v="0"/>
    <n v="3"/>
    <b v="0"/>
    <s v="technology/web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s v="US"/>
    <s v="USD"/>
    <n v="1441516200"/>
    <n v="1438959121"/>
    <d v="2015-09-06T05:10:00"/>
    <x v="630"/>
    <b v="0"/>
    <n v="1"/>
    <b v="0"/>
    <s v="technology/web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.4"/>
    <x v="1"/>
    <s v="CA"/>
    <s v="CAD"/>
    <n v="1464460329"/>
    <n v="1461954729"/>
    <d v="2016-05-28T18:32:09"/>
    <x v="631"/>
    <b v="0"/>
    <n v="9"/>
    <b v="0"/>
    <s v="technology/web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d v="2015-11-25T16:49:25"/>
    <x v="632"/>
    <b v="0"/>
    <n v="0"/>
    <b v="0"/>
    <s v="technology/web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s v="US"/>
    <s v="USD"/>
    <n v="1466204400"/>
    <n v="1463469062"/>
    <d v="2016-06-17T23:00:00"/>
    <x v="633"/>
    <b v="0"/>
    <n v="25"/>
    <b v="0"/>
    <s v="technology/web"/>
    <n v="49.8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d v="2015-02-26T22:17:09"/>
    <x v="634"/>
    <b v="0"/>
    <n v="1"/>
    <b v="0"/>
    <s v="technology/web"/>
    <n v="1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d v="2015-04-12T02:12:42"/>
    <x v="635"/>
    <b v="0"/>
    <n v="1"/>
    <b v="0"/>
    <s v="technology/web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n v="0.2"/>
    <x v="1"/>
    <s v="GB"/>
    <s v="GBP"/>
    <n v="1433587620"/>
    <n v="1430996150"/>
    <d v="2015-06-06T10:47:00"/>
    <x v="636"/>
    <b v="0"/>
    <n v="1"/>
    <b v="0"/>
    <s v="technology/web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d v="2017-02-25T23:04:00"/>
    <x v="637"/>
    <b v="0"/>
    <n v="0"/>
    <b v="0"/>
    <s v="technology/web"/>
    <n v="0"/>
    <x v="2"/>
    <s v="web"/>
    <x v="1"/>
  </r>
  <r>
    <n v="638"/>
    <s v="W (Canceled)"/>
    <s v="O0"/>
    <n v="200000"/>
    <n v="18"/>
    <n v="0"/>
    <x v="1"/>
    <s v="DE"/>
    <s v="EUR"/>
    <n v="1490447662"/>
    <n v="1485267262"/>
    <d v="2017-03-25T13:14:22"/>
    <x v="638"/>
    <b v="0"/>
    <n v="6"/>
    <b v="0"/>
    <s v="technology/web"/>
    <n v="3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d v="2014-10-13T13:59:55"/>
    <x v="639"/>
    <b v="0"/>
    <n v="1"/>
    <b v="0"/>
    <s v="technology/web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s v="FR"/>
    <s v="EUR"/>
    <n v="1480028400"/>
    <n v="1478685915"/>
    <d v="2016-11-24T23:00:00"/>
    <x v="640"/>
    <b v="0"/>
    <n v="2"/>
    <b v="1"/>
    <s v="technology/wearables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s v="US"/>
    <s v="USD"/>
    <n v="1439473248"/>
    <n v="1436881248"/>
    <d v="2015-08-13T13:40:48"/>
    <x v="641"/>
    <b v="0"/>
    <n v="315"/>
    <b v="1"/>
    <s v="technology/wearables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s v="DE"/>
    <s v="EUR"/>
    <n v="1439998674"/>
    <n v="1436888274"/>
    <d v="2015-08-19T15:37:54"/>
    <x v="642"/>
    <b v="0"/>
    <n v="2174"/>
    <b v="1"/>
    <s v="technology/wearables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s v="US"/>
    <s v="USD"/>
    <n v="1433085875"/>
    <n v="1428333875"/>
    <d v="2015-05-31T15:24:35"/>
    <x v="643"/>
    <b v="0"/>
    <n v="152"/>
    <b v="1"/>
    <s v="technology/wearables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s v="US"/>
    <s v="USD"/>
    <n v="1414544400"/>
    <n v="1410883139"/>
    <d v="2014-10-29T01:00:00"/>
    <x v="644"/>
    <b v="0"/>
    <n v="1021"/>
    <b v="1"/>
    <s v="technology/wearables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n v="278.7"/>
    <x v="0"/>
    <s v="US"/>
    <s v="USD"/>
    <n v="1470962274"/>
    <n v="1468370274"/>
    <d v="2016-08-12T00:37:54"/>
    <x v="645"/>
    <b v="0"/>
    <n v="237"/>
    <b v="1"/>
    <s v="technology/wearables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s v="US"/>
    <s v="USD"/>
    <n v="1407788867"/>
    <n v="1405196867"/>
    <d v="2014-08-11T20:27:47"/>
    <x v="646"/>
    <b v="0"/>
    <n v="27"/>
    <b v="1"/>
    <s v="technology/wearables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s v="CA"/>
    <s v="CAD"/>
    <n v="1458235549"/>
    <n v="1455647149"/>
    <d v="2016-03-17T17:25:49"/>
    <x v="647"/>
    <b v="0"/>
    <n v="17"/>
    <b v="1"/>
    <s v="technology/wearables"/>
    <n v="125.94"/>
    <x v="2"/>
    <s v="wearables"/>
    <x v="2"/>
  </r>
  <r>
    <n v="648"/>
    <s v="Audio Jacket"/>
    <s v="Get ready for the next product that you canâ€™t live without"/>
    <n v="35000"/>
    <n v="44388"/>
    <n v="126.8"/>
    <x v="0"/>
    <s v="US"/>
    <s v="USD"/>
    <n v="1413304708"/>
    <n v="1410280708"/>
    <d v="2014-10-14T16:38:28"/>
    <x v="648"/>
    <b v="0"/>
    <n v="27"/>
    <b v="1"/>
    <s v="technology/wearables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d v="2014-09-16T21:53:33"/>
    <x v="649"/>
    <b v="0"/>
    <n v="82"/>
    <b v="1"/>
    <s v="technology/wearables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s v="US"/>
    <s v="USD"/>
    <n v="1418953984"/>
    <n v="1413766384"/>
    <d v="2014-12-19T01:53:04"/>
    <x v="650"/>
    <b v="0"/>
    <n v="48"/>
    <b v="1"/>
    <s v="technology/wearables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s v="US"/>
    <s v="USD"/>
    <n v="1418430311"/>
    <n v="1415838311"/>
    <d v="2014-12-13T00:25:11"/>
    <x v="651"/>
    <b v="0"/>
    <n v="105"/>
    <b v="1"/>
    <s v="technology/wearables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s v="US"/>
    <s v="USD"/>
    <n v="1480613650"/>
    <n v="1478018050"/>
    <d v="2016-12-01T17:34:10"/>
    <x v="652"/>
    <b v="0"/>
    <n v="28"/>
    <b v="1"/>
    <s v="technology/wearables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s v="US"/>
    <s v="USD"/>
    <n v="1440082240"/>
    <n v="1436885440"/>
    <d v="2015-08-20T14:50:40"/>
    <x v="653"/>
    <b v="0"/>
    <n v="1107"/>
    <b v="1"/>
    <s v="technology/wearables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s v="US"/>
    <s v="USD"/>
    <n v="1436396313"/>
    <n v="1433804313"/>
    <d v="2015-07-08T22:58:33"/>
    <x v="654"/>
    <b v="0"/>
    <n v="1013"/>
    <b v="1"/>
    <s v="technology/wearables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s v="US"/>
    <s v="USD"/>
    <n v="1426197512"/>
    <n v="1423609112"/>
    <d v="2015-03-12T21:58:32"/>
    <x v="655"/>
    <b v="0"/>
    <n v="274"/>
    <b v="1"/>
    <s v="technology/wearables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s v="US"/>
    <s v="USD"/>
    <n v="1460917119"/>
    <n v="1455736719"/>
    <d v="2016-04-17T18:18:39"/>
    <x v="656"/>
    <b v="0"/>
    <n v="87"/>
    <b v="1"/>
    <s v="technology/wearables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s v="US"/>
    <s v="USD"/>
    <n v="1450901872"/>
    <n v="1448309872"/>
    <d v="2015-12-23T20:17:52"/>
    <x v="657"/>
    <b v="0"/>
    <n v="99"/>
    <b v="1"/>
    <s v="technology/wearables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s v="US"/>
    <s v="USD"/>
    <n v="1437933600"/>
    <n v="1435117889"/>
    <d v="2015-07-26T18:00:00"/>
    <x v="658"/>
    <b v="0"/>
    <n v="276"/>
    <b v="1"/>
    <s v="technology/wearables"/>
    <n v="109.34"/>
    <x v="2"/>
    <s v="wearables"/>
    <x v="0"/>
  </r>
  <r>
    <n v="659"/>
    <s v="Lulu Watch Designs - Apple Watch"/>
    <s v="Sync up your lifestyle"/>
    <n v="3000"/>
    <n v="3017"/>
    <n v="100.6"/>
    <x v="0"/>
    <s v="US"/>
    <s v="USD"/>
    <n v="1440339295"/>
    <n v="1437747295"/>
    <d v="2015-08-23T14:14:55"/>
    <x v="659"/>
    <b v="0"/>
    <n v="21"/>
    <b v="1"/>
    <s v="technology/wearables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s v="US"/>
    <s v="USD"/>
    <n v="1415558879"/>
    <n v="1412963279"/>
    <d v="2014-11-09T18:47:59"/>
    <x v="660"/>
    <b v="0"/>
    <n v="18"/>
    <b v="0"/>
    <s v="technology/wearables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d v="2016-10-23T15:29:19"/>
    <x v="661"/>
    <b v="0"/>
    <n v="9"/>
    <b v="0"/>
    <s v="technology/wearables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s v="US"/>
    <s v="USD"/>
    <n v="1421404247"/>
    <n v="1418812247"/>
    <d v="2015-01-16T10:30:47"/>
    <x v="662"/>
    <b v="0"/>
    <n v="4"/>
    <b v="0"/>
    <s v="technology/wearables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s v="DK"/>
    <s v="DKK"/>
    <n v="1437250456"/>
    <n v="1434658456"/>
    <d v="2015-07-18T20:14:16"/>
    <x v="663"/>
    <b v="0"/>
    <n v="7"/>
    <b v="0"/>
    <s v="technology/wearables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s v="US"/>
    <s v="USD"/>
    <n v="1428940775"/>
    <n v="1426348775"/>
    <d v="2015-04-13T15:59:35"/>
    <x v="664"/>
    <b v="0"/>
    <n v="29"/>
    <b v="0"/>
    <s v="technology/wearables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s v="US"/>
    <s v="USD"/>
    <n v="1484327061"/>
    <n v="1479143061"/>
    <d v="2017-01-13T17:04:21"/>
    <x v="665"/>
    <b v="0"/>
    <n v="12"/>
    <b v="0"/>
    <s v="technology/wearables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d v="2014-08-17T19:58:18"/>
    <x v="666"/>
    <b v="0"/>
    <n v="4"/>
    <b v="0"/>
    <s v="technology/wearables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d v="2016-10-29T08:57:43"/>
    <x v="667"/>
    <b v="0"/>
    <n v="28"/>
    <b v="0"/>
    <s v="technology/wearables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s v="US"/>
    <s v="USD"/>
    <n v="1431374222"/>
    <n v="1427486222"/>
    <d v="2015-05-11T19:57:02"/>
    <x v="668"/>
    <b v="0"/>
    <n v="25"/>
    <b v="0"/>
    <s v="technology/wearables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s v="SE"/>
    <s v="SEK"/>
    <n v="1467817258"/>
    <n v="1465225258"/>
    <d v="2016-07-06T15:00:58"/>
    <x v="669"/>
    <b v="0"/>
    <n v="28"/>
    <b v="0"/>
    <s v="technology/wearables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s v="IT"/>
    <s v="EUR"/>
    <n v="1466323800"/>
    <n v="1463418120"/>
    <d v="2016-06-19T08:10:00"/>
    <x v="670"/>
    <b v="0"/>
    <n v="310"/>
    <b v="0"/>
    <s v="technology/wearables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s v="US"/>
    <s v="USD"/>
    <n v="1421208000"/>
    <n v="1418315852"/>
    <d v="2015-01-14T04:00:00"/>
    <x v="671"/>
    <b v="0"/>
    <n v="15"/>
    <b v="0"/>
    <s v="technology/wearables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s v="US"/>
    <s v="USD"/>
    <n v="1420088340"/>
    <n v="1417410964"/>
    <d v="2015-01-01T04:59:00"/>
    <x v="672"/>
    <b v="0"/>
    <n v="215"/>
    <b v="0"/>
    <s v="technology/wearables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s v="US"/>
    <s v="USD"/>
    <n v="1409602217"/>
    <n v="1405714217"/>
    <d v="2014-09-01T20:10:17"/>
    <x v="673"/>
    <b v="0"/>
    <n v="3"/>
    <b v="0"/>
    <s v="technology/wearables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d v="2014-08-12T02:47:07"/>
    <x v="674"/>
    <b v="0"/>
    <n v="2"/>
    <b v="0"/>
    <s v="technology/wearables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s v="US"/>
    <s v="USD"/>
    <n v="1420095540"/>
    <n v="1417558804"/>
    <d v="2015-01-01T06:59:00"/>
    <x v="675"/>
    <b v="0"/>
    <n v="26"/>
    <b v="0"/>
    <s v="technology/wearables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s v="CA"/>
    <s v="CAD"/>
    <n v="1423333581"/>
    <n v="1420741581"/>
    <d v="2015-02-07T18:26:21"/>
    <x v="676"/>
    <b v="0"/>
    <n v="24"/>
    <b v="0"/>
    <s v="technology/wearables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s v="IT"/>
    <s v="EUR"/>
    <n v="1467106895"/>
    <n v="1463218895"/>
    <d v="2016-06-28T09:41:35"/>
    <x v="677"/>
    <b v="0"/>
    <n v="96"/>
    <b v="0"/>
    <s v="technology/wearables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s v="US"/>
    <s v="USD"/>
    <n v="1463821338"/>
    <n v="1461229338"/>
    <d v="2016-05-21T09:02:18"/>
    <x v="678"/>
    <b v="0"/>
    <n v="17"/>
    <b v="0"/>
    <s v="technology/wearables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s v="US"/>
    <s v="USD"/>
    <n v="1472920909"/>
    <n v="1467736909"/>
    <d v="2016-09-03T16:41:49"/>
    <x v="679"/>
    <b v="0"/>
    <n v="94"/>
    <b v="0"/>
    <s v="technology/wearables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s v="US"/>
    <s v="USD"/>
    <n v="1410955331"/>
    <n v="1407931331"/>
    <d v="2014-09-17T12:02:11"/>
    <x v="680"/>
    <b v="0"/>
    <n v="129"/>
    <b v="0"/>
    <s v="technology/wearables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d v="2016-10-26T19:20:04"/>
    <x v="681"/>
    <b v="0"/>
    <n v="1"/>
    <b v="0"/>
    <s v="technology/wearables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.1"/>
    <x v="2"/>
    <s v="US"/>
    <s v="USD"/>
    <n v="1489512122"/>
    <n v="1486923722"/>
    <d v="2017-03-14T17:22:02"/>
    <x v="682"/>
    <b v="0"/>
    <n v="4"/>
    <b v="0"/>
    <s v="technology/wearables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s v="US"/>
    <s v="USD"/>
    <n v="1477949764"/>
    <n v="1474493764"/>
    <d v="2016-10-31T21:36:04"/>
    <x v="683"/>
    <b v="0"/>
    <n v="3"/>
    <b v="0"/>
    <s v="technology/wearables"/>
    <n v="99.33"/>
    <x v="2"/>
    <s v="wearables"/>
    <x v="2"/>
  </r>
  <r>
    <n v="684"/>
    <s v="Arcus Motion Analyzer | The Versatile Smart Ring"/>
    <s v="Arcus gives your fingers super powers."/>
    <n v="320000"/>
    <n v="23948"/>
    <n v="7.5"/>
    <x v="2"/>
    <s v="US"/>
    <s v="USD"/>
    <n v="1406257200"/>
    <n v="1403176891"/>
    <d v="2014-07-25T03:00:00"/>
    <x v="684"/>
    <b v="0"/>
    <n v="135"/>
    <b v="0"/>
    <s v="technology/wearables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s v="US"/>
    <s v="USD"/>
    <n v="1421095672"/>
    <n v="1417207672"/>
    <d v="2015-01-12T20:47:52"/>
    <x v="685"/>
    <b v="0"/>
    <n v="10"/>
    <b v="0"/>
    <s v="technology/wearables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d v="2015-08-03T16:09:30"/>
    <x v="686"/>
    <b v="0"/>
    <n v="0"/>
    <b v="0"/>
    <s v="technology/wearables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s v="MX"/>
    <s v="MXN"/>
    <n v="1486317653"/>
    <n v="1481133653"/>
    <d v="2017-02-05T18:00:53"/>
    <x v="687"/>
    <b v="0"/>
    <n v="6"/>
    <b v="0"/>
    <s v="technology/wearables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d v="2015-10-15T02:30:53"/>
    <x v="688"/>
    <b v="0"/>
    <n v="36"/>
    <b v="0"/>
    <s v="technology/wearables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s v="US"/>
    <s v="USD"/>
    <n v="1481173140"/>
    <n v="1478016097"/>
    <d v="2016-12-08T04:59:00"/>
    <x v="689"/>
    <b v="0"/>
    <n v="336"/>
    <b v="0"/>
    <s v="technology/wearables"/>
    <n v="343.15"/>
    <x v="2"/>
    <s v="wearables"/>
    <x v="2"/>
  </r>
  <r>
    <n v="690"/>
    <s v="BLOXSHIELD"/>
    <s v="A radiation shield for your fitness tracker, smartwatch or other wearable smart device"/>
    <n v="20000"/>
    <n v="2468"/>
    <n v="12.3"/>
    <x v="2"/>
    <s v="US"/>
    <s v="USD"/>
    <n v="1473400800"/>
    <n v="1469718841"/>
    <d v="2016-09-09T06:00:00"/>
    <x v="690"/>
    <b v="0"/>
    <n v="34"/>
    <b v="0"/>
    <s v="technology/wearables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s v="US"/>
    <s v="USD"/>
    <n v="1435711246"/>
    <n v="1433292046"/>
    <d v="2015-07-01T00:40:46"/>
    <x v="691"/>
    <b v="0"/>
    <n v="10"/>
    <b v="0"/>
    <s v="technology/wearables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s v="GB"/>
    <s v="GBP"/>
    <n v="1482397263"/>
    <n v="1479805263"/>
    <d v="2016-12-22T09:01:03"/>
    <x v="692"/>
    <b v="0"/>
    <n v="201"/>
    <b v="0"/>
    <s v="technology/wearables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s v="US"/>
    <s v="USD"/>
    <n v="1430421827"/>
    <n v="1427829827"/>
    <d v="2015-04-30T19:23:47"/>
    <x v="693"/>
    <b v="0"/>
    <n v="296"/>
    <b v="0"/>
    <s v="technology/wearables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s v="US"/>
    <s v="USD"/>
    <n v="1485964559"/>
    <n v="1483372559"/>
    <d v="2017-02-01T15:55:59"/>
    <x v="694"/>
    <b v="0"/>
    <n v="7"/>
    <b v="0"/>
    <s v="technology/wearables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s v="US"/>
    <s v="USD"/>
    <n v="1414758620"/>
    <n v="1412166620"/>
    <d v="2014-10-31T12:30:20"/>
    <x v="695"/>
    <b v="0"/>
    <n v="7"/>
    <b v="0"/>
    <s v="technology/wearables"/>
    <n v="90.86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d v="2014-07-25T22:15:02"/>
    <x v="696"/>
    <b v="0"/>
    <n v="1"/>
    <b v="0"/>
    <s v="technology/wearables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s v="DE"/>
    <s v="EUR"/>
    <n v="1454502789"/>
    <n v="1453206789"/>
    <d v="2016-02-03T12:33:09"/>
    <x v="697"/>
    <b v="0"/>
    <n v="114"/>
    <b v="0"/>
    <s v="technology/wearables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s v="US"/>
    <s v="USD"/>
    <n v="1411005600"/>
    <n v="1408141245"/>
    <d v="2014-09-18T02:00:00"/>
    <x v="698"/>
    <b v="0"/>
    <n v="29"/>
    <b v="0"/>
    <s v="technology/wearables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s v="US"/>
    <s v="USD"/>
    <n v="1385136000"/>
    <n v="1381923548"/>
    <d v="2013-11-22T16:00:00"/>
    <x v="699"/>
    <b v="0"/>
    <n v="890"/>
    <b v="0"/>
    <s v="technology/wearables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s v="ES"/>
    <s v="EUR"/>
    <n v="1484065881"/>
    <n v="1481473881"/>
    <d v="2017-01-10T16:31:21"/>
    <x v="700"/>
    <b v="0"/>
    <n v="31"/>
    <b v="0"/>
    <s v="technology/wearables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s v="GB"/>
    <s v="GBP"/>
    <n v="1406130880"/>
    <n v="1403538880"/>
    <d v="2014-07-23T15:54:40"/>
    <x v="701"/>
    <b v="0"/>
    <n v="21"/>
    <b v="0"/>
    <s v="technology/wearables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s v="US"/>
    <s v="USD"/>
    <n v="1480011987"/>
    <n v="1477416387"/>
    <d v="2016-11-24T18:26:27"/>
    <x v="702"/>
    <b v="0"/>
    <n v="37"/>
    <b v="0"/>
    <s v="technology/wearables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s v="US"/>
    <s v="USD"/>
    <n v="1485905520"/>
    <n v="1481150949"/>
    <d v="2017-01-31T23:32:00"/>
    <x v="703"/>
    <b v="0"/>
    <n v="7"/>
    <b v="0"/>
    <s v="technology/wearables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n v="0.9"/>
    <x v="2"/>
    <s v="CA"/>
    <s v="CAD"/>
    <n v="1487565468"/>
    <n v="1482381468"/>
    <d v="2017-02-20T04:37:48"/>
    <x v="704"/>
    <b v="0"/>
    <n v="4"/>
    <b v="0"/>
    <s v="technology/wearables"/>
    <n v="120.25"/>
    <x v="2"/>
    <s v="wearables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d v="2017-01-21T11:47:58"/>
    <x v="705"/>
    <b v="0"/>
    <n v="5"/>
    <b v="0"/>
    <s v="technology/wearables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d v="2016-12-14T18:39:00"/>
    <x v="706"/>
    <b v="0"/>
    <n v="0"/>
    <b v="0"/>
    <s v="technology/wearables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s v="GB"/>
    <s v="GBP"/>
    <n v="1483286127"/>
    <n v="1479830127"/>
    <d v="2017-01-01T15:55:27"/>
    <x v="707"/>
    <b v="0"/>
    <n v="456"/>
    <b v="0"/>
    <s v="technology/wearables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s v="GB"/>
    <s v="GBP"/>
    <n v="1410616600"/>
    <n v="1405432600"/>
    <d v="2014-09-13T13:56:40"/>
    <x v="708"/>
    <b v="0"/>
    <n v="369"/>
    <b v="0"/>
    <s v="technology/wearables"/>
    <n v="23.95"/>
    <x v="2"/>
    <s v="wearables"/>
    <x v="3"/>
  </r>
  <r>
    <n v="709"/>
    <s v="lumiglove"/>
    <s v="A &quot;handheld&quot; light, which eases the way you illuminate objects and/or paths."/>
    <n v="15000"/>
    <n v="61"/>
    <n v="0.4"/>
    <x v="2"/>
    <s v="US"/>
    <s v="USD"/>
    <n v="1417741159"/>
    <n v="1415149159"/>
    <d v="2014-12-05T00:59:19"/>
    <x v="709"/>
    <b v="0"/>
    <n v="2"/>
    <b v="0"/>
    <s v="technology/wearables"/>
    <n v="30.5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d v="2014-08-20T00:44:00"/>
    <x v="710"/>
    <b v="0"/>
    <n v="0"/>
    <b v="0"/>
    <s v="technology/wearables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s v="NL"/>
    <s v="EUR"/>
    <n v="1481716868"/>
    <n v="1478257268"/>
    <d v="2016-12-14T12:01:08"/>
    <x v="711"/>
    <b v="0"/>
    <n v="338"/>
    <b v="0"/>
    <s v="technology/wearables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s v="US"/>
    <s v="USD"/>
    <n v="1455466832"/>
    <n v="1452874832"/>
    <d v="2016-02-14T16:20:32"/>
    <x v="712"/>
    <b v="0"/>
    <n v="4"/>
    <b v="0"/>
    <s v="technology/wearables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s v="IT"/>
    <s v="EUR"/>
    <n v="1465130532"/>
    <n v="1462538532"/>
    <d v="2016-06-05T12:42:12"/>
    <x v="713"/>
    <b v="0"/>
    <n v="1"/>
    <b v="0"/>
    <s v="technology/wearables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d v="2017-02-28T18:54:42"/>
    <x v="714"/>
    <b v="0"/>
    <n v="28"/>
    <b v="0"/>
    <s v="technology/wearables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s v="US"/>
    <s v="USD"/>
    <n v="1446693040"/>
    <n v="1443233440"/>
    <d v="2015-11-05T03:10:40"/>
    <x v="715"/>
    <b v="0"/>
    <n v="12"/>
    <b v="0"/>
    <s v="technology/wearables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s v="US"/>
    <s v="USD"/>
    <n v="1417392000"/>
    <n v="1414511307"/>
    <d v="2014-12-01T00:00:00"/>
    <x v="716"/>
    <b v="0"/>
    <n v="16"/>
    <b v="0"/>
    <s v="technology/wearables"/>
    <n v="44.69"/>
    <x v="2"/>
    <s v="wearables"/>
    <x v="3"/>
  </r>
  <r>
    <n v="717"/>
    <s v="cool air belt"/>
    <s v="Cool air flowing under clothing keeps you cool."/>
    <n v="100000"/>
    <n v="305"/>
    <n v="0.3"/>
    <x v="2"/>
    <s v="US"/>
    <s v="USD"/>
    <n v="1409949002"/>
    <n v="1407357002"/>
    <d v="2014-09-05T20:30:02"/>
    <x v="717"/>
    <b v="0"/>
    <n v="4"/>
    <b v="0"/>
    <s v="technology/wearables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s v="US"/>
    <s v="USD"/>
    <n v="1487397540"/>
    <n v="1484684247"/>
    <d v="2017-02-18T05:59:00"/>
    <x v="718"/>
    <b v="0"/>
    <n v="4"/>
    <b v="0"/>
    <s v="technology/wearables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s v="US"/>
    <s v="USD"/>
    <n v="1456189076"/>
    <n v="1454979476"/>
    <d v="2016-02-23T00:57:56"/>
    <x v="719"/>
    <b v="0"/>
    <n v="10"/>
    <b v="0"/>
    <s v="technology/wearables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s v="US"/>
    <s v="USD"/>
    <n v="1327851291"/>
    <n v="1325432091"/>
    <d v="2012-01-29T15:34:51"/>
    <x v="720"/>
    <b v="0"/>
    <n v="41"/>
    <b v="1"/>
    <s v="publishing/nonfiction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s v="US"/>
    <s v="USD"/>
    <n v="1406900607"/>
    <n v="1403012607"/>
    <d v="2014-08-01T13:43:27"/>
    <x v="721"/>
    <b v="0"/>
    <n v="119"/>
    <b v="1"/>
    <s v="publishing/nonfiction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d v="2012-04-08T18:19:38"/>
    <x v="722"/>
    <b v="0"/>
    <n v="153"/>
    <b v="1"/>
    <s v="publishing/nonfiction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.4"/>
    <x v="0"/>
    <s v="US"/>
    <s v="USD"/>
    <n v="1438228740"/>
    <n v="1435606549"/>
    <d v="2015-07-30T03:59:00"/>
    <x v="723"/>
    <b v="0"/>
    <n v="100"/>
    <b v="1"/>
    <s v="publishing/nonfiction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s v="US"/>
    <s v="USD"/>
    <n v="1309447163"/>
    <n v="1306855163"/>
    <d v="2011-06-30T15:19:23"/>
    <x v="724"/>
    <b v="0"/>
    <n v="143"/>
    <b v="1"/>
    <s v="publishing/nonfiction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s v="US"/>
    <s v="USD"/>
    <n v="1450018912"/>
    <n v="1447426912"/>
    <d v="2015-12-13T15:01:52"/>
    <x v="725"/>
    <b v="0"/>
    <n v="140"/>
    <b v="1"/>
    <s v="publishing/nonfiction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s v="US"/>
    <s v="USD"/>
    <n v="1365728487"/>
    <n v="1363136487"/>
    <d v="2013-04-12T01:01:27"/>
    <x v="726"/>
    <b v="0"/>
    <n v="35"/>
    <b v="1"/>
    <s v="publishing/nonfiction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s v="US"/>
    <s v="USD"/>
    <n v="1358198400"/>
    <n v="1354580949"/>
    <d v="2013-01-14T21:20:00"/>
    <x v="727"/>
    <b v="0"/>
    <n v="149"/>
    <b v="1"/>
    <s v="publishing/nonfiction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s v="US"/>
    <s v="USD"/>
    <n v="1313957157"/>
    <n v="1310069157"/>
    <d v="2011-08-21T20:05:57"/>
    <x v="728"/>
    <b v="0"/>
    <n v="130"/>
    <b v="1"/>
    <s v="publishing/nonfiction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s v="US"/>
    <s v="USD"/>
    <n v="1348028861"/>
    <n v="1342844861"/>
    <d v="2012-09-19T04:27:41"/>
    <x v="729"/>
    <b v="0"/>
    <n v="120"/>
    <b v="1"/>
    <s v="publishing/nonfiction"/>
    <n v="43.55"/>
    <x v="3"/>
    <s v="nonfiction"/>
    <x v="5"/>
  </r>
  <r>
    <n v="730"/>
    <s v="Encyclopedia of Surfing"/>
    <s v="A Massive but Cheerful Online Digital Archive of Surfing"/>
    <n v="20000"/>
    <n v="26438"/>
    <n v="132.19999999999999"/>
    <x v="0"/>
    <s v="US"/>
    <s v="USD"/>
    <n v="1323280391"/>
    <n v="1320688391"/>
    <d v="2011-12-07T17:53:11"/>
    <x v="730"/>
    <b v="0"/>
    <n v="265"/>
    <b v="1"/>
    <s v="publishing/nonfiction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d v="2012-01-22T06:00:00"/>
    <x v="731"/>
    <b v="0"/>
    <n v="71"/>
    <b v="1"/>
    <s v="publishing/nonfiction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d v="2013-09-29T10:11:01"/>
    <x v="732"/>
    <b v="0"/>
    <n v="13"/>
    <b v="1"/>
    <s v="publishing/nonfiction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s v="GB"/>
    <s v="GBP"/>
    <n v="1387533892"/>
    <n v="1384941892"/>
    <d v="2013-12-20T10:04:52"/>
    <x v="733"/>
    <b v="0"/>
    <n v="169"/>
    <b v="1"/>
    <s v="publishing/nonfiction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n v="125.5"/>
    <x v="0"/>
    <s v="CA"/>
    <s v="CAD"/>
    <n v="1431147600"/>
    <n v="1428465420"/>
    <d v="2015-05-09T05:00:00"/>
    <x v="734"/>
    <b v="0"/>
    <n v="57"/>
    <b v="1"/>
    <s v="publishing/nonfiction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s v="US"/>
    <s v="USD"/>
    <n v="1417653540"/>
    <n v="1414975346"/>
    <d v="2014-12-04T00:39:00"/>
    <x v="735"/>
    <b v="0"/>
    <n v="229"/>
    <b v="1"/>
    <s v="publishing/nonfiction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s v="US"/>
    <s v="USD"/>
    <n v="1385009940"/>
    <n v="1383327440"/>
    <d v="2013-11-21T04:59:00"/>
    <x v="736"/>
    <b v="0"/>
    <n v="108"/>
    <b v="1"/>
    <s v="publishing/nonfiction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s v="US"/>
    <s v="USD"/>
    <n v="1392408000"/>
    <n v="1390890987"/>
    <d v="2014-02-14T20:00:00"/>
    <x v="737"/>
    <b v="0"/>
    <n v="108"/>
    <b v="1"/>
    <s v="publishing/nonfiction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6.7"/>
    <x v="0"/>
    <s v="US"/>
    <s v="USD"/>
    <n v="1417409940"/>
    <n v="1414765794"/>
    <d v="2014-12-01T04:59:00"/>
    <x v="738"/>
    <b v="0"/>
    <n v="41"/>
    <b v="1"/>
    <s v="publishing/nonfiction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s v="US"/>
    <s v="USD"/>
    <n v="1407758629"/>
    <n v="1404907429"/>
    <d v="2014-08-11T12:03:49"/>
    <x v="739"/>
    <b v="0"/>
    <n v="139"/>
    <b v="1"/>
    <s v="publishing/nonfiction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s v="US"/>
    <s v="USD"/>
    <n v="1434857482"/>
    <n v="1433647882"/>
    <d v="2015-06-21T03:31:22"/>
    <x v="740"/>
    <b v="0"/>
    <n v="19"/>
    <b v="1"/>
    <s v="publishing/nonfiction"/>
    <n v="169.58"/>
    <x v="3"/>
    <s v="nonfiction"/>
    <x v="0"/>
  </r>
  <r>
    <n v="741"/>
    <s v="reVILNA: the vilna ghetto project"/>
    <s v="A revolutionary digital mapping project of the Vilna Ghetto"/>
    <n v="13000"/>
    <n v="13293.8"/>
    <n v="102.3"/>
    <x v="0"/>
    <s v="US"/>
    <s v="USD"/>
    <n v="1370964806"/>
    <n v="1367940806"/>
    <d v="2013-06-11T15:33:26"/>
    <x v="741"/>
    <b v="0"/>
    <n v="94"/>
    <b v="1"/>
    <s v="publishing/nonfiction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s v="US"/>
    <s v="USD"/>
    <n v="1395435712"/>
    <n v="1392847312"/>
    <d v="2014-03-21T21:01:52"/>
    <x v="742"/>
    <b v="0"/>
    <n v="23"/>
    <b v="1"/>
    <s v="publishing/nonfiction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d v="2012-04-16T21:00:00"/>
    <x v="743"/>
    <b v="0"/>
    <n v="15"/>
    <b v="1"/>
    <s v="publishing/nonfiction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.3"/>
    <x v="0"/>
    <s v="US"/>
    <s v="USD"/>
    <n v="1355439503"/>
    <n v="1352847503"/>
    <d v="2012-12-13T22:58:23"/>
    <x v="744"/>
    <b v="0"/>
    <n v="62"/>
    <b v="1"/>
    <s v="publishing/nonfiction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s v="US"/>
    <s v="USD"/>
    <n v="1367588645"/>
    <n v="1364996645"/>
    <d v="2013-05-03T13:44:05"/>
    <x v="745"/>
    <b v="0"/>
    <n v="74"/>
    <b v="1"/>
    <s v="publishing/nonfiction"/>
    <n v="53.73"/>
    <x v="3"/>
    <s v="nonfiction"/>
    <x v="4"/>
  </r>
  <r>
    <n v="746"/>
    <s v="Attention: People With Body Parts"/>
    <s v="This is a book of letters. Letters to our body parts."/>
    <n v="2987"/>
    <n v="3318"/>
    <n v="111.1"/>
    <x v="0"/>
    <s v="US"/>
    <s v="USD"/>
    <n v="1348372740"/>
    <n v="1346806909"/>
    <d v="2012-09-23T03:59:00"/>
    <x v="746"/>
    <b v="0"/>
    <n v="97"/>
    <b v="1"/>
    <s v="publishing/nonfiction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d v="2015-01-15T10:54:00"/>
    <x v="747"/>
    <b v="0"/>
    <n v="55"/>
    <b v="1"/>
    <s v="publishing/nonfiction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s v="US"/>
    <s v="USD"/>
    <n v="1407701966"/>
    <n v="1405109966"/>
    <d v="2014-08-10T20:19:26"/>
    <x v="748"/>
    <b v="0"/>
    <n v="44"/>
    <b v="1"/>
    <s v="publishing/nonfiction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s v="US"/>
    <s v="USD"/>
    <n v="1485642930"/>
    <n v="1483050930"/>
    <d v="2017-01-28T22:35:30"/>
    <x v="749"/>
    <b v="0"/>
    <n v="110"/>
    <b v="1"/>
    <s v="publishing/nonfiction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s v="US"/>
    <s v="USD"/>
    <n v="1361739872"/>
    <n v="1359147872"/>
    <d v="2013-02-24T21:04:32"/>
    <x v="750"/>
    <b v="0"/>
    <n v="59"/>
    <b v="1"/>
    <s v="publishing/nonfiction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s v="US"/>
    <s v="USD"/>
    <n v="1312470475"/>
    <n v="1308496075"/>
    <d v="2011-08-04T15:07:55"/>
    <x v="751"/>
    <b v="0"/>
    <n v="62"/>
    <b v="1"/>
    <s v="publishing/nonfiction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s v="AU"/>
    <s v="AUD"/>
    <n v="1476615600"/>
    <n v="1474884417"/>
    <d v="2016-10-16T11:00:00"/>
    <x v="752"/>
    <b v="0"/>
    <n v="105"/>
    <b v="1"/>
    <s v="publishing/nonfiction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d v="2015-02-14T14:09:51"/>
    <x v="753"/>
    <b v="0"/>
    <n v="26"/>
    <b v="1"/>
    <s v="publishing/nonfiction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s v="US"/>
    <s v="USD"/>
    <n v="1357408721"/>
    <n v="1354816721"/>
    <d v="2013-01-05T17:58:41"/>
    <x v="754"/>
    <b v="0"/>
    <n v="49"/>
    <b v="1"/>
    <s v="publishing/nonfiction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s v="US"/>
    <s v="USD"/>
    <n v="1369010460"/>
    <n v="1366381877"/>
    <d v="2013-05-20T00:41:00"/>
    <x v="755"/>
    <b v="0"/>
    <n v="68"/>
    <b v="1"/>
    <s v="publishing/nonfiction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s v="US"/>
    <s v="USD"/>
    <n v="1303147459"/>
    <n v="1297880659"/>
    <d v="2011-04-18T17:24:19"/>
    <x v="756"/>
    <b v="0"/>
    <n v="22"/>
    <b v="1"/>
    <s v="publishing/nonfiction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d v="2012-12-06T01:18:34"/>
    <x v="757"/>
    <b v="0"/>
    <n v="18"/>
    <b v="1"/>
    <s v="publishing/nonfiction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d v="2010-10-08T20:04:28"/>
    <x v="758"/>
    <b v="0"/>
    <n v="19"/>
    <b v="1"/>
    <s v="publishing/nonfiction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1.9"/>
    <x v="0"/>
    <s v="GB"/>
    <s v="GBP"/>
    <n v="1404892539"/>
    <n v="1401436539"/>
    <d v="2014-07-09T07:55:39"/>
    <x v="759"/>
    <b v="0"/>
    <n v="99"/>
    <b v="1"/>
    <s v="publishing/nonfiction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d v="2016-11-26T19:20:13"/>
    <x v="760"/>
    <b v="0"/>
    <n v="0"/>
    <b v="0"/>
    <s v="publishing/fiction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4.7"/>
    <x v="2"/>
    <s v="US"/>
    <s v="USD"/>
    <n v="1391364126"/>
    <n v="1388772126"/>
    <d v="2014-02-02T18:02:06"/>
    <x v="761"/>
    <b v="0"/>
    <n v="6"/>
    <b v="0"/>
    <s v="publishing/fiction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d v="2016-12-04T06:00:00"/>
    <x v="762"/>
    <b v="0"/>
    <n v="0"/>
    <b v="0"/>
    <s v="publishing/fiction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s v="GB"/>
    <s v="GBP"/>
    <n v="1376563408"/>
    <n v="1373971408"/>
    <d v="2013-08-15T10:43:28"/>
    <x v="763"/>
    <b v="0"/>
    <n v="1"/>
    <b v="0"/>
    <s v="publishing/fiction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d v="2015-09-10T04:09:21"/>
    <x v="764"/>
    <b v="0"/>
    <n v="0"/>
    <b v="0"/>
    <s v="publishing/fiction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d v="2014-10-19T13:01:24"/>
    <x v="765"/>
    <b v="0"/>
    <n v="44"/>
    <b v="0"/>
    <s v="publishing/fiction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d v="2015-02-16T18:48:03"/>
    <x v="766"/>
    <b v="0"/>
    <n v="0"/>
    <b v="0"/>
    <s v="publishing/fiction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s v="US"/>
    <s v="USD"/>
    <n v="1432178810"/>
    <n v="1429586810"/>
    <d v="2015-05-21T03:26:50"/>
    <x v="767"/>
    <b v="0"/>
    <n v="3"/>
    <b v="0"/>
    <s v="publishing/fiction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d v="2013-12-16T04:58:10"/>
    <x v="768"/>
    <b v="0"/>
    <n v="0"/>
    <b v="0"/>
    <s v="publishing/fiction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s v="US"/>
    <s v="USD"/>
    <n v="1388102094"/>
    <n v="1385510094"/>
    <d v="2013-12-26T23:54:54"/>
    <x v="769"/>
    <b v="0"/>
    <n v="52"/>
    <b v="0"/>
    <s v="publishing/fiction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d v="2013-02-24T23:59:29"/>
    <x v="770"/>
    <b v="0"/>
    <n v="0"/>
    <b v="0"/>
    <s v="publishing/fiction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d v="2016-01-30T19:46:42"/>
    <x v="771"/>
    <b v="0"/>
    <n v="1"/>
    <b v="0"/>
    <s v="publishing/fiction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s v="US"/>
    <s v="USD"/>
    <n v="1257047940"/>
    <n v="1252718519"/>
    <d v="2009-11-01T03:59:00"/>
    <x v="772"/>
    <b v="0"/>
    <n v="1"/>
    <b v="0"/>
    <s v="publishing/fiction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s v="GB"/>
    <s v="GBP"/>
    <n v="1431298860"/>
    <n v="1428341985"/>
    <d v="2015-05-10T23:01:00"/>
    <x v="773"/>
    <b v="0"/>
    <n v="2"/>
    <b v="0"/>
    <s v="publishing/fiction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s v="US"/>
    <s v="USD"/>
    <n v="1393181018"/>
    <n v="1390589018"/>
    <d v="2014-02-23T18:43:38"/>
    <x v="774"/>
    <b v="0"/>
    <n v="9"/>
    <b v="0"/>
    <s v="publishing/fiction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s v="US"/>
    <s v="USD"/>
    <n v="1323998795"/>
    <n v="1321406795"/>
    <d v="2011-12-16T01:26:35"/>
    <x v="775"/>
    <b v="0"/>
    <n v="5"/>
    <b v="0"/>
    <s v="publishing/fiction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.4"/>
    <x v="2"/>
    <s v="US"/>
    <s v="USD"/>
    <n v="1444539600"/>
    <n v="1441297645"/>
    <d v="2015-10-11T05:00:00"/>
    <x v="776"/>
    <b v="0"/>
    <n v="57"/>
    <b v="0"/>
    <s v="publishing/fiction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s v="US"/>
    <s v="USD"/>
    <n v="1375313577"/>
    <n v="1372721577"/>
    <d v="2013-07-31T23:32:57"/>
    <x v="777"/>
    <b v="0"/>
    <n v="3"/>
    <b v="0"/>
    <s v="publishing/fiction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s v="US"/>
    <s v="USD"/>
    <n v="1398876680"/>
    <n v="1396284680"/>
    <d v="2014-04-30T16:51:20"/>
    <x v="778"/>
    <b v="0"/>
    <n v="1"/>
    <b v="0"/>
    <s v="publishing/fiction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s v="US"/>
    <s v="USD"/>
    <n v="1287115200"/>
    <n v="1284567905"/>
    <d v="2010-10-15T04:00:00"/>
    <x v="779"/>
    <b v="0"/>
    <n v="6"/>
    <b v="0"/>
    <s v="publishing/fiction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d v="2011-05-03T16:10:25"/>
    <x v="780"/>
    <b v="0"/>
    <n v="27"/>
    <b v="1"/>
    <s v="music/rock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s v="US"/>
    <s v="USD"/>
    <n v="1370649674"/>
    <n v="1368057674"/>
    <d v="2013-06-08T00:01:14"/>
    <x v="781"/>
    <b v="0"/>
    <n v="25"/>
    <b v="1"/>
    <s v="music/rock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d v="2012-08-25T18:11:42"/>
    <x v="782"/>
    <b v="0"/>
    <n v="14"/>
    <b v="1"/>
    <s v="music/rock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s v="US"/>
    <s v="USD"/>
    <n v="1335564000"/>
    <n v="1332182049"/>
    <d v="2012-04-27T22:00:00"/>
    <x v="783"/>
    <b v="0"/>
    <n v="35"/>
    <b v="1"/>
    <s v="music/rock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s v="US"/>
    <s v="USD"/>
    <n v="1395023719"/>
    <n v="1391571319"/>
    <d v="2014-03-17T02:35:19"/>
    <x v="784"/>
    <b v="0"/>
    <n v="10"/>
    <b v="1"/>
    <s v="music/rock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s v="US"/>
    <s v="USD"/>
    <n v="1362060915"/>
    <n v="1359468915"/>
    <d v="2013-02-28T14:15:15"/>
    <x v="785"/>
    <b v="0"/>
    <n v="29"/>
    <b v="1"/>
    <s v="music/rock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s v="US"/>
    <s v="USD"/>
    <n v="1336751220"/>
    <n v="1331774434"/>
    <d v="2012-05-11T15:47:00"/>
    <x v="786"/>
    <b v="0"/>
    <n v="44"/>
    <b v="1"/>
    <s v="music/rock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s v="US"/>
    <s v="USD"/>
    <n v="1383318226"/>
    <n v="1380726226"/>
    <d v="2013-11-01T15:03:46"/>
    <x v="787"/>
    <b v="0"/>
    <n v="17"/>
    <b v="1"/>
    <s v="music/rock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s v="US"/>
    <s v="USD"/>
    <n v="1341633540"/>
    <n v="1338336588"/>
    <d v="2012-07-07T03:59:00"/>
    <x v="788"/>
    <b v="0"/>
    <n v="34"/>
    <b v="1"/>
    <s v="music/rock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s v="US"/>
    <s v="USD"/>
    <n v="1358755140"/>
    <n v="1357187280"/>
    <d v="2013-01-21T07:59:00"/>
    <x v="789"/>
    <b v="0"/>
    <n v="14"/>
    <b v="1"/>
    <s v="music/rock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s v="US"/>
    <s v="USD"/>
    <n v="1359680939"/>
    <n v="1357088939"/>
    <d v="2013-02-01T01:08:59"/>
    <x v="790"/>
    <b v="0"/>
    <n v="156"/>
    <b v="1"/>
    <s v="music/rock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s v="US"/>
    <s v="USD"/>
    <n v="1384322340"/>
    <n v="1381430646"/>
    <d v="2013-11-13T05:59:00"/>
    <x v="791"/>
    <b v="0"/>
    <n v="128"/>
    <b v="1"/>
    <s v="music/rock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n v="100.4"/>
    <x v="0"/>
    <s v="US"/>
    <s v="USD"/>
    <n v="1383861483"/>
    <n v="1381265883"/>
    <d v="2013-11-07T21:58:03"/>
    <x v="792"/>
    <b v="0"/>
    <n v="60"/>
    <b v="1"/>
    <s v="music/rock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s v="US"/>
    <s v="USD"/>
    <n v="1372827540"/>
    <n v="1371491244"/>
    <d v="2013-07-03T04:59:00"/>
    <x v="793"/>
    <b v="0"/>
    <n v="32"/>
    <b v="1"/>
    <s v="music/rock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.3"/>
    <x v="0"/>
    <s v="US"/>
    <s v="USD"/>
    <n v="1315242360"/>
    <n v="1310438737"/>
    <d v="2011-09-05T17:06:00"/>
    <x v="794"/>
    <b v="0"/>
    <n v="53"/>
    <b v="1"/>
    <s v="music/rock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s v="US"/>
    <s v="USD"/>
    <n v="1333774740"/>
    <n v="1330094566"/>
    <d v="2012-04-07T04:59:00"/>
    <x v="795"/>
    <b v="0"/>
    <n v="184"/>
    <b v="1"/>
    <s v="music/rock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s v="US"/>
    <s v="USD"/>
    <n v="1379279400"/>
    <n v="1376687485"/>
    <d v="2013-09-15T21:10:00"/>
    <x v="796"/>
    <b v="0"/>
    <n v="90"/>
    <b v="1"/>
    <s v="music/rock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s v="US"/>
    <s v="USD"/>
    <n v="1335672000"/>
    <n v="1332978688"/>
    <d v="2012-04-29T04:00:00"/>
    <x v="797"/>
    <b v="0"/>
    <n v="71"/>
    <b v="1"/>
    <s v="music/rock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s v="US"/>
    <s v="USD"/>
    <n v="1412086187"/>
    <n v="1409494187"/>
    <d v="2014-09-30T14:09:47"/>
    <x v="798"/>
    <b v="0"/>
    <n v="87"/>
    <b v="1"/>
    <s v="music/rock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d v="2012-04-27T16:00:46"/>
    <x v="799"/>
    <b v="0"/>
    <n v="28"/>
    <b v="1"/>
    <s v="music/rock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.1"/>
    <x v="0"/>
    <s v="GB"/>
    <s v="GBP"/>
    <n v="1410431054"/>
    <n v="1407839054"/>
    <d v="2014-09-11T10:24:14"/>
    <x v="800"/>
    <b v="0"/>
    <n v="56"/>
    <b v="1"/>
    <s v="music/rock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1.5"/>
    <x v="0"/>
    <s v="US"/>
    <s v="USD"/>
    <n v="1309547120"/>
    <n v="1306955120"/>
    <d v="2011-07-01T19:05:20"/>
    <x v="801"/>
    <b v="0"/>
    <n v="51"/>
    <b v="1"/>
    <s v="music/rock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s v="US"/>
    <s v="USD"/>
    <n v="1347854700"/>
    <n v="1343867524"/>
    <d v="2012-09-17T04:05:00"/>
    <x v="802"/>
    <b v="0"/>
    <n v="75"/>
    <b v="1"/>
    <s v="music/rock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s v="US"/>
    <s v="USD"/>
    <n v="1306630800"/>
    <n v="1304376478"/>
    <d v="2011-05-29T01:00:00"/>
    <x v="803"/>
    <b v="0"/>
    <n v="38"/>
    <b v="1"/>
    <s v="music/rock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d v="2011-07-23T03:59:00"/>
    <x v="804"/>
    <b v="0"/>
    <n v="18"/>
    <b v="1"/>
    <s v="music/rock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d v="2011-07-16T23:00:00"/>
    <x v="805"/>
    <b v="0"/>
    <n v="54"/>
    <b v="1"/>
    <s v="music/rock"/>
    <n v="58.33"/>
    <x v="4"/>
    <s v="rock"/>
    <x v="6"/>
  </r>
  <r>
    <n v="806"/>
    <s v="Golden Animals NEW Album!"/>
    <s v="Help Golden Animals finish their NEW Album!"/>
    <n v="8000"/>
    <n v="8355"/>
    <n v="104.4"/>
    <x v="0"/>
    <s v="US"/>
    <s v="USD"/>
    <n v="1315413339"/>
    <n v="1312821339"/>
    <d v="2011-09-07T16:35:39"/>
    <x v="806"/>
    <b v="0"/>
    <n v="71"/>
    <b v="1"/>
    <s v="music/rock"/>
    <n v="117.68"/>
    <x v="4"/>
    <s v="rock"/>
    <x v="6"/>
  </r>
  <r>
    <n v="807"/>
    <s v="Sic Vita - New EP Release - 2017"/>
    <s v="Join the Sic Vita family and lend a hand as we create a new album!"/>
    <n v="4000"/>
    <n v="4205"/>
    <n v="105.1"/>
    <x v="0"/>
    <s v="US"/>
    <s v="USD"/>
    <n v="1488333600"/>
    <n v="1485270311"/>
    <d v="2017-03-01T02:00:00"/>
    <x v="807"/>
    <b v="0"/>
    <n v="57"/>
    <b v="1"/>
    <s v="music/rock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d v="2014-12-22T04:59:00"/>
    <x v="808"/>
    <b v="0"/>
    <n v="43"/>
    <b v="1"/>
    <s v="music/rock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n v="103.8"/>
    <x v="0"/>
    <s v="US"/>
    <s v="USD"/>
    <n v="1390161630"/>
    <n v="1387569630"/>
    <d v="2014-01-19T20:00:30"/>
    <x v="809"/>
    <b v="0"/>
    <n v="52"/>
    <b v="1"/>
    <s v="music/rock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d v="2012-09-01T01:21:02"/>
    <x v="810"/>
    <b v="0"/>
    <n v="27"/>
    <b v="1"/>
    <s v="music/rock"/>
    <n v="58.33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d v="2013-07-10T16:52:00"/>
    <x v="811"/>
    <b v="0"/>
    <n v="12"/>
    <b v="1"/>
    <s v="music/rock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s v="US"/>
    <s v="USD"/>
    <n v="1362146280"/>
    <n v="1357604752"/>
    <d v="2013-03-01T13:58:00"/>
    <x v="812"/>
    <b v="0"/>
    <n v="33"/>
    <b v="1"/>
    <s v="music/rock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d v="2012-07-20T23:02:45"/>
    <x v="813"/>
    <b v="0"/>
    <n v="96"/>
    <b v="1"/>
    <s v="music/rock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s v="US"/>
    <s v="USD"/>
    <n v="1306865040"/>
    <n v="1305568201"/>
    <d v="2011-05-31T18:04:00"/>
    <x v="814"/>
    <b v="0"/>
    <n v="28"/>
    <b v="1"/>
    <s v="music/rock"/>
    <n v="45.46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d v="2014-11-01T22:01:43"/>
    <x v="815"/>
    <b v="0"/>
    <n v="43"/>
    <b v="1"/>
    <s v="music/rock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.1"/>
    <x v="0"/>
    <s v="US"/>
    <s v="USD"/>
    <n v="1365489000"/>
    <n v="1362776043"/>
    <d v="2013-04-09T06:30:00"/>
    <x v="816"/>
    <b v="0"/>
    <n v="205"/>
    <b v="1"/>
    <s v="music/rock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s v="US"/>
    <s v="USD"/>
    <n v="1331441940"/>
    <n v="1326810211"/>
    <d v="2012-03-11T04:59:00"/>
    <x v="817"/>
    <b v="0"/>
    <n v="23"/>
    <b v="1"/>
    <s v="music/rock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s v="US"/>
    <s v="USD"/>
    <n v="1344358860"/>
    <n v="1343682681"/>
    <d v="2012-08-07T17:01:00"/>
    <x v="818"/>
    <b v="0"/>
    <n v="19"/>
    <b v="1"/>
    <s v="music/rock"/>
    <n v="28.68"/>
    <x v="4"/>
    <s v="rock"/>
    <x v="5"/>
  </r>
  <r>
    <n v="819"/>
    <s v="Winter Tour"/>
    <s v="We are touring the Southeast in support of our new EP"/>
    <n v="400"/>
    <n v="435"/>
    <n v="108.8"/>
    <x v="0"/>
    <s v="US"/>
    <s v="USD"/>
    <n v="1387601040"/>
    <n v="1386806254"/>
    <d v="2013-12-21T04:44:00"/>
    <x v="819"/>
    <b v="0"/>
    <n v="14"/>
    <b v="1"/>
    <s v="music/rock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s v="US"/>
    <s v="USD"/>
    <n v="1402290000"/>
    <n v="1399666342"/>
    <d v="2014-06-09T05:00:00"/>
    <x v="820"/>
    <b v="0"/>
    <n v="38"/>
    <b v="1"/>
    <s v="music/rock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d v="2015-05-04T04:01:00"/>
    <x v="821"/>
    <b v="0"/>
    <n v="78"/>
    <b v="1"/>
    <s v="music/rock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.2"/>
    <x v="0"/>
    <s v="US"/>
    <s v="USD"/>
    <n v="1349477050"/>
    <n v="1346885050"/>
    <d v="2012-10-05T22:44:10"/>
    <x v="822"/>
    <b v="0"/>
    <n v="69"/>
    <b v="1"/>
    <s v="music/rock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79.5"/>
    <x v="0"/>
    <s v="US"/>
    <s v="USD"/>
    <n v="1427062852"/>
    <n v="1424474452"/>
    <d v="2015-03-22T22:20:52"/>
    <x v="823"/>
    <b v="0"/>
    <n v="33"/>
    <b v="1"/>
    <s v="music/rock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s v="US"/>
    <s v="USD"/>
    <n v="1271573940"/>
    <n v="1268459318"/>
    <d v="2010-04-18T06:59:00"/>
    <x v="824"/>
    <b v="0"/>
    <n v="54"/>
    <b v="1"/>
    <s v="music/rock"/>
    <n v="39.82"/>
    <x v="4"/>
    <s v="rock"/>
    <x v="7"/>
  </r>
  <r>
    <n v="825"/>
    <s v="KILL FREEMAN"/>
    <s v="Kickstarting Kill Freeman independently. Help fund the New Record, Video and Live Shows."/>
    <n v="12500"/>
    <n v="12554"/>
    <n v="100.4"/>
    <x v="0"/>
    <s v="US"/>
    <s v="USD"/>
    <n v="1351495284"/>
    <n v="1349335284"/>
    <d v="2012-10-29T07:21:24"/>
    <x v="825"/>
    <b v="0"/>
    <n v="99"/>
    <b v="1"/>
    <s v="music/rock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s v="US"/>
    <s v="USD"/>
    <n v="1332719730"/>
    <n v="1330908930"/>
    <d v="2012-03-25T23:55:30"/>
    <x v="826"/>
    <b v="0"/>
    <n v="49"/>
    <b v="1"/>
    <s v="music/rock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s v="US"/>
    <s v="USD"/>
    <n v="1329248940"/>
    <n v="1326972107"/>
    <d v="2012-02-14T19:49:00"/>
    <x v="827"/>
    <b v="0"/>
    <n v="11"/>
    <b v="1"/>
    <s v="music/rock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d v="2012-06-25T16:24:00"/>
    <x v="828"/>
    <b v="0"/>
    <n v="38"/>
    <b v="1"/>
    <s v="music/rock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d v="2016-07-13T19:14:00"/>
    <x v="829"/>
    <b v="0"/>
    <n v="16"/>
    <b v="1"/>
    <s v="music/rock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s v="US"/>
    <s v="USD"/>
    <n v="1363952225"/>
    <n v="1361363825"/>
    <d v="2013-03-22T11:37:05"/>
    <x v="830"/>
    <b v="0"/>
    <n v="32"/>
    <b v="1"/>
    <s v="music/rock"/>
    <n v="60.66"/>
    <x v="4"/>
    <s v="rock"/>
    <x v="4"/>
  </r>
  <r>
    <n v="831"/>
    <s v="Let The 7Horse Run!"/>
    <s v="7Horse is a new band with a self-funded album and a show they want to rock in your town!"/>
    <n v="1500"/>
    <n v="3500"/>
    <n v="233.3"/>
    <x v="0"/>
    <s v="US"/>
    <s v="USD"/>
    <n v="1335540694"/>
    <n v="1332948694"/>
    <d v="2012-04-27T15:31:34"/>
    <x v="831"/>
    <b v="0"/>
    <n v="20"/>
    <b v="1"/>
    <s v="music/rock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s v="US"/>
    <s v="USD"/>
    <n v="1327133580"/>
    <n v="1321978335"/>
    <d v="2012-01-21T08:13:00"/>
    <x v="832"/>
    <b v="0"/>
    <n v="154"/>
    <b v="1"/>
    <s v="music/rock"/>
    <n v="97.99"/>
    <x v="4"/>
    <s v="rock"/>
    <x v="6"/>
  </r>
  <r>
    <n v="833"/>
    <s v="Ragman Rolls"/>
    <s v="This is an American rock album."/>
    <n v="6000"/>
    <n v="6100"/>
    <n v="101.7"/>
    <x v="0"/>
    <s v="US"/>
    <s v="USD"/>
    <n v="1397941475"/>
    <n v="1395349475"/>
    <d v="2014-04-19T21:04:35"/>
    <x v="833"/>
    <b v="0"/>
    <n v="41"/>
    <b v="1"/>
    <s v="music/rock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d v="2013-07-01T03:59:00"/>
    <x v="834"/>
    <b v="0"/>
    <n v="75"/>
    <b v="1"/>
    <s v="music/rock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s v="US"/>
    <s v="USD"/>
    <n v="1337396400"/>
    <n v="1333709958"/>
    <d v="2012-05-19T03:00:00"/>
    <x v="835"/>
    <b v="0"/>
    <n v="40"/>
    <b v="1"/>
    <s v="music/rock"/>
    <n v="58.63"/>
    <x v="4"/>
    <s v="rock"/>
    <x v="5"/>
  </r>
  <r>
    <n v="836"/>
    <s v="DESMADRE Full Album + Press Kit"/>
    <s v="An album you can bring home to mom."/>
    <n v="5000"/>
    <n v="5046.5200000000004"/>
    <n v="100.9"/>
    <x v="0"/>
    <s v="US"/>
    <s v="USD"/>
    <n v="1381108918"/>
    <n v="1378516918"/>
    <d v="2013-10-07T01:21:58"/>
    <x v="836"/>
    <b v="0"/>
    <n v="46"/>
    <b v="1"/>
    <s v="music/rock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1.8"/>
    <x v="0"/>
    <s v="US"/>
    <s v="USD"/>
    <n v="1398988662"/>
    <n v="1396396662"/>
    <d v="2014-05-01T23:57:42"/>
    <x v="837"/>
    <b v="0"/>
    <n v="62"/>
    <b v="1"/>
    <s v="music/rock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s v="US"/>
    <s v="USD"/>
    <n v="1326835985"/>
    <n v="1324243985"/>
    <d v="2012-01-17T21:33:05"/>
    <x v="838"/>
    <b v="0"/>
    <n v="61"/>
    <b v="1"/>
    <s v="music/rock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s v="US"/>
    <s v="USD"/>
    <n v="1348337956"/>
    <n v="1345745956"/>
    <d v="2012-09-22T18:19:16"/>
    <x v="839"/>
    <b v="0"/>
    <n v="96"/>
    <b v="1"/>
    <s v="music/rock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s v="US"/>
    <s v="USD"/>
    <n v="1474694787"/>
    <n v="1472102787"/>
    <d v="2016-09-24T05:26:27"/>
    <x v="840"/>
    <b v="0"/>
    <n v="190"/>
    <b v="1"/>
    <s v="music/metal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s v="US"/>
    <s v="USD"/>
    <n v="1415653663"/>
    <n v="1413058063"/>
    <d v="2014-11-10T21:07:43"/>
    <x v="841"/>
    <b v="1"/>
    <n v="94"/>
    <b v="1"/>
    <s v="music/metal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s v="CA"/>
    <s v="CAD"/>
    <n v="1381723140"/>
    <n v="1378735983"/>
    <d v="2013-10-14T03:59:00"/>
    <x v="842"/>
    <b v="1"/>
    <n v="39"/>
    <b v="1"/>
    <s v="music/metal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s v="US"/>
    <s v="USD"/>
    <n v="1481184000"/>
    <n v="1479708680"/>
    <d v="2016-12-08T08:00:00"/>
    <x v="843"/>
    <b v="0"/>
    <n v="127"/>
    <b v="1"/>
    <s v="music/metal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s v="US"/>
    <s v="USD"/>
    <n v="1414817940"/>
    <n v="1411489552"/>
    <d v="2014-11-01T04:59:00"/>
    <x v="844"/>
    <b v="1"/>
    <n v="159"/>
    <b v="1"/>
    <s v="music/metal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s v="US"/>
    <s v="USD"/>
    <n v="1473047940"/>
    <n v="1469595396"/>
    <d v="2016-09-05T03:59:00"/>
    <x v="845"/>
    <b v="0"/>
    <n v="177"/>
    <b v="1"/>
    <s v="music/metal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d v="2014-03-10T14:00:00"/>
    <x v="846"/>
    <b v="0"/>
    <n v="47"/>
    <b v="1"/>
    <s v="music/metal"/>
    <n v="28.55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d v="2015-07-10T19:09:36"/>
    <x v="847"/>
    <b v="0"/>
    <n v="1"/>
    <b v="1"/>
    <s v="music/metal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d v="2015-04-14T19:00:33"/>
    <x v="848"/>
    <b v="0"/>
    <n v="16"/>
    <b v="1"/>
    <s v="music/metal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s v="US"/>
    <s v="USD"/>
    <n v="1426473264"/>
    <n v="1424057664"/>
    <d v="2015-03-16T02:34:24"/>
    <x v="849"/>
    <b v="0"/>
    <n v="115"/>
    <b v="1"/>
    <s v="music/metal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s v="US"/>
    <s v="USD"/>
    <n v="1461560340"/>
    <n v="1458762717"/>
    <d v="2016-04-25T04:59:00"/>
    <x v="850"/>
    <b v="0"/>
    <n v="133"/>
    <b v="1"/>
    <s v="music/metal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s v="FR"/>
    <s v="EUR"/>
    <n v="1469994300"/>
    <n v="1464815253"/>
    <d v="2016-07-31T19:45:00"/>
    <x v="851"/>
    <b v="0"/>
    <n v="70"/>
    <b v="1"/>
    <s v="music/metal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d v="2016-10-24T21:00:00"/>
    <x v="852"/>
    <b v="0"/>
    <n v="62"/>
    <b v="1"/>
    <s v="music/metal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d v="2015-02-16T19:58:29"/>
    <x v="853"/>
    <b v="0"/>
    <n v="10"/>
    <b v="1"/>
    <s v="music/metal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s v="US"/>
    <s v="USD"/>
    <n v="1482901546"/>
    <n v="1480309546"/>
    <d v="2016-12-28T05:05:46"/>
    <x v="854"/>
    <b v="0"/>
    <n v="499"/>
    <b v="1"/>
    <s v="music/metal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s v="US"/>
    <s v="USD"/>
    <n v="1469329217"/>
    <n v="1466737217"/>
    <d v="2016-07-24T03:00:17"/>
    <x v="855"/>
    <b v="0"/>
    <n v="47"/>
    <b v="1"/>
    <s v="music/metal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d v="2016-10-25T19:00:00"/>
    <x v="856"/>
    <b v="0"/>
    <n v="28"/>
    <b v="1"/>
    <s v="music/metal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d v="2015-11-25T14:57:11"/>
    <x v="857"/>
    <b v="0"/>
    <n v="24"/>
    <b v="1"/>
    <s v="music/metal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d v="2015-04-15T22:59:00"/>
    <x v="858"/>
    <b v="0"/>
    <n v="76"/>
    <b v="1"/>
    <s v="music/metal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n v="104.7"/>
    <x v="0"/>
    <s v="US"/>
    <s v="USD"/>
    <n v="1433376000"/>
    <n v="1430768468"/>
    <d v="2015-06-04T00:00:00"/>
    <x v="859"/>
    <b v="0"/>
    <n v="98"/>
    <b v="1"/>
    <s v="music/metal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s v="US"/>
    <s v="USD"/>
    <n v="1385123713"/>
    <n v="1382528113"/>
    <d v="2013-11-22T12:35:13"/>
    <x v="860"/>
    <b v="0"/>
    <n v="48"/>
    <b v="0"/>
    <s v="music/jazz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s v="US"/>
    <s v="USD"/>
    <n v="1474067404"/>
    <n v="1471475404"/>
    <d v="2016-09-16T23:10:04"/>
    <x v="861"/>
    <b v="0"/>
    <n v="2"/>
    <b v="0"/>
    <s v="music/jazz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s v="GB"/>
    <s v="GBP"/>
    <n v="1384179548"/>
    <n v="1381583948"/>
    <d v="2013-11-11T14:19:08"/>
    <x v="862"/>
    <b v="0"/>
    <n v="4"/>
    <b v="0"/>
    <s v="music/jazz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s v="US"/>
    <s v="USD"/>
    <n v="1329014966"/>
    <n v="1326422966"/>
    <d v="2012-02-12T02:49:26"/>
    <x v="863"/>
    <b v="0"/>
    <n v="5"/>
    <b v="0"/>
    <s v="music/jazz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s v="US"/>
    <s v="USD"/>
    <n v="1381917540"/>
    <n v="1379990038"/>
    <d v="2013-10-16T09:59:00"/>
    <x v="864"/>
    <b v="0"/>
    <n v="79"/>
    <b v="0"/>
    <s v="music/jazz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d v="2013-01-16T18:33:17"/>
    <x v="865"/>
    <b v="0"/>
    <n v="2"/>
    <b v="0"/>
    <s v="music/jazz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n v="18.3"/>
    <x v="2"/>
    <s v="US"/>
    <s v="USD"/>
    <n v="1425136200"/>
    <n v="1421853518"/>
    <d v="2015-02-28T15:10:00"/>
    <x v="866"/>
    <b v="0"/>
    <n v="11"/>
    <b v="0"/>
    <s v="music/jazz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d v="2009-12-01T04:59:00"/>
    <x v="867"/>
    <b v="0"/>
    <n v="11"/>
    <b v="0"/>
    <s v="music/jazz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s v="US"/>
    <s v="USD"/>
    <n v="1389055198"/>
    <n v="1386463198"/>
    <d v="2014-01-07T00:39:58"/>
    <x v="868"/>
    <b v="0"/>
    <n v="1"/>
    <b v="0"/>
    <s v="music/jazz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s v="US"/>
    <s v="USD"/>
    <n v="1365448657"/>
    <n v="1362860257"/>
    <d v="2013-04-08T19:17:37"/>
    <x v="869"/>
    <b v="0"/>
    <n v="3"/>
    <b v="0"/>
    <s v="music/jazz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s v="GB"/>
    <s v="GBP"/>
    <n v="1377995523"/>
    <n v="1375403523"/>
    <d v="2013-09-01T00:32:03"/>
    <x v="870"/>
    <b v="0"/>
    <n v="5"/>
    <b v="0"/>
    <s v="music/jazz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s v="US"/>
    <s v="USD"/>
    <n v="1385735295"/>
    <n v="1383139695"/>
    <d v="2013-11-29T14:28:15"/>
    <x v="871"/>
    <b v="0"/>
    <n v="12"/>
    <b v="0"/>
    <s v="music/jazz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s v="US"/>
    <s v="USD"/>
    <n v="1299786527"/>
    <n v="1295898527"/>
    <d v="2011-03-10T19:48:47"/>
    <x v="872"/>
    <b v="0"/>
    <n v="2"/>
    <b v="0"/>
    <s v="music/jazz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n v="1.3"/>
    <x v="2"/>
    <s v="US"/>
    <s v="USD"/>
    <n v="1352610040"/>
    <n v="1349150440"/>
    <d v="2012-11-11T05:00:40"/>
    <x v="873"/>
    <b v="0"/>
    <n v="5"/>
    <b v="0"/>
    <s v="music/jazz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s v="US"/>
    <s v="USD"/>
    <n v="1367676034"/>
    <n v="1365084034"/>
    <d v="2013-05-04T14:00:34"/>
    <x v="874"/>
    <b v="0"/>
    <n v="21"/>
    <b v="0"/>
    <s v="music/jazz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d v="2015-09-21T17:22:11"/>
    <x v="875"/>
    <b v="0"/>
    <n v="0"/>
    <b v="0"/>
    <s v="music/jazz"/>
    <n v="0"/>
    <x v="4"/>
    <s v="jazz"/>
    <x v="0"/>
  </r>
  <r>
    <n v="876"/>
    <s v="Sound Of Dobells"/>
    <s v="What was the greatest record shop ever?  DOBELLS!"/>
    <n v="3152"/>
    <n v="1286"/>
    <n v="40.799999999999997"/>
    <x v="2"/>
    <s v="GB"/>
    <s v="GBP"/>
    <n v="1359978927"/>
    <n v="1357127727"/>
    <d v="2013-02-04T11:55:27"/>
    <x v="876"/>
    <b v="0"/>
    <n v="45"/>
    <b v="0"/>
    <s v="music/jazz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s v="US"/>
    <s v="USD"/>
    <n v="1387479360"/>
    <n v="1384887360"/>
    <d v="2013-12-19T18:56:00"/>
    <x v="877"/>
    <b v="0"/>
    <n v="29"/>
    <b v="0"/>
    <s v="music/jazz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s v="US"/>
    <s v="USD"/>
    <n v="1293082524"/>
    <n v="1290490524"/>
    <d v="2010-12-23T05:35:24"/>
    <x v="878"/>
    <b v="0"/>
    <n v="2"/>
    <b v="0"/>
    <s v="music/jazz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s v="US"/>
    <s v="USD"/>
    <n v="1338321305"/>
    <n v="1336506905"/>
    <d v="2012-05-29T19:55:05"/>
    <x v="879"/>
    <b v="0"/>
    <n v="30"/>
    <b v="0"/>
    <s v="music/jazz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d v="2012-10-30T07:42:18"/>
    <x v="880"/>
    <b v="0"/>
    <n v="8"/>
    <b v="0"/>
    <s v="music/indie rock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s v="US"/>
    <s v="USD"/>
    <n v="1326520886"/>
    <n v="1322632886"/>
    <d v="2012-01-14T06:01:26"/>
    <x v="881"/>
    <b v="0"/>
    <n v="1"/>
    <b v="0"/>
    <s v="music/indie rock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s v="US"/>
    <s v="USD"/>
    <n v="1315341550"/>
    <n v="1312490350"/>
    <d v="2011-09-06T20:39:10"/>
    <x v="882"/>
    <b v="0"/>
    <n v="14"/>
    <b v="0"/>
    <s v="music/indie rock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d v="2016-03-02T22:27:15"/>
    <x v="883"/>
    <b v="0"/>
    <n v="24"/>
    <b v="0"/>
    <s v="music/indie rock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d v="2012-05-12T02:31:00"/>
    <x v="884"/>
    <b v="0"/>
    <n v="2"/>
    <b v="0"/>
    <s v="music/indie rock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d v="2016-12-30T22:35:11"/>
    <x v="885"/>
    <b v="0"/>
    <n v="21"/>
    <b v="0"/>
    <s v="music/indie rock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d v="2016-09-15T20:53:33"/>
    <x v="886"/>
    <b v="0"/>
    <n v="7"/>
    <b v="0"/>
    <s v="music/indie rock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d v="2012-05-27T23:00:55"/>
    <x v="887"/>
    <b v="0"/>
    <n v="0"/>
    <b v="0"/>
    <s v="music/indie rock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s v="US"/>
    <s v="USD"/>
    <n v="1314856800"/>
    <n v="1311789885"/>
    <d v="2011-09-01T06:00:00"/>
    <x v="888"/>
    <b v="0"/>
    <n v="4"/>
    <b v="0"/>
    <s v="music/indie rock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s v="US"/>
    <s v="USD"/>
    <n v="1412534943"/>
    <n v="1409942943"/>
    <d v="2014-10-05T18:49:03"/>
    <x v="889"/>
    <b v="0"/>
    <n v="32"/>
    <b v="0"/>
    <s v="music/indie rock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s v="US"/>
    <s v="USD"/>
    <n v="1385055979"/>
    <n v="1382460379"/>
    <d v="2013-11-21T17:46:19"/>
    <x v="890"/>
    <b v="0"/>
    <n v="4"/>
    <b v="0"/>
    <s v="music/indie rock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s v="US"/>
    <s v="USD"/>
    <n v="1408581930"/>
    <n v="1405989930"/>
    <d v="2014-08-21T00:45:30"/>
    <x v="891"/>
    <b v="0"/>
    <n v="9"/>
    <b v="0"/>
    <s v="music/indie rock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s v="US"/>
    <s v="USD"/>
    <n v="1280635200"/>
    <n v="1273121283"/>
    <d v="2010-08-01T04:00:00"/>
    <x v="892"/>
    <b v="0"/>
    <n v="17"/>
    <b v="0"/>
    <s v="music/indie rock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d v="2015-04-01T20:32:43"/>
    <x v="893"/>
    <b v="0"/>
    <n v="5"/>
    <b v="0"/>
    <s v="music/indie rock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s v="US"/>
    <s v="USD"/>
    <n v="1465169610"/>
    <n v="1462577610"/>
    <d v="2016-06-05T23:33:30"/>
    <x v="894"/>
    <b v="0"/>
    <n v="53"/>
    <b v="0"/>
    <s v="music/indie rock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s v="US"/>
    <s v="USD"/>
    <n v="1287975829"/>
    <n v="1284087829"/>
    <d v="2010-10-25T03:03:49"/>
    <x v="895"/>
    <b v="0"/>
    <n v="7"/>
    <b v="0"/>
    <s v="music/indie rock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d v="2015-08-28T04:00:00"/>
    <x v="896"/>
    <b v="0"/>
    <n v="72"/>
    <b v="0"/>
    <s v="music/indie rock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d v="2012-11-28T17:31:48"/>
    <x v="897"/>
    <b v="0"/>
    <n v="0"/>
    <b v="0"/>
    <s v="music/indie rock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s v="US"/>
    <s v="USD"/>
    <n v="1326651110"/>
    <n v="1322763110"/>
    <d v="2012-01-15T18:11:50"/>
    <x v="898"/>
    <b v="0"/>
    <n v="2"/>
    <b v="0"/>
    <s v="music/indie rock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n v="37.299999999999997"/>
    <x v="2"/>
    <s v="US"/>
    <s v="USD"/>
    <n v="1306549362"/>
    <n v="1302661362"/>
    <d v="2011-05-28T02:22:42"/>
    <x v="899"/>
    <b v="0"/>
    <n v="8"/>
    <b v="0"/>
    <s v="music/indie rock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.4"/>
    <x v="2"/>
    <s v="US"/>
    <s v="USD"/>
    <n v="1459365802"/>
    <n v="1456777402"/>
    <d v="2016-03-30T19:23:22"/>
    <x v="900"/>
    <b v="0"/>
    <n v="2"/>
    <b v="0"/>
    <s v="music/jazz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d v="2010-06-08T19:11:00"/>
    <x v="901"/>
    <b v="0"/>
    <n v="0"/>
    <b v="0"/>
    <s v="music/jazz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.3"/>
    <x v="2"/>
    <s v="US"/>
    <s v="USD"/>
    <n v="1409412600"/>
    <n v="1404947422"/>
    <d v="2014-08-30T15:30:00"/>
    <x v="902"/>
    <b v="0"/>
    <n v="3"/>
    <b v="0"/>
    <s v="music/jazz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s v="US"/>
    <s v="USD"/>
    <n v="1348367100"/>
    <n v="1346180780"/>
    <d v="2012-09-23T02:25:00"/>
    <x v="903"/>
    <b v="0"/>
    <n v="4"/>
    <b v="0"/>
    <s v="music/jazz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s v="US"/>
    <s v="USD"/>
    <n v="1451786137"/>
    <n v="1449194137"/>
    <d v="2016-01-03T01:55:37"/>
    <x v="904"/>
    <b v="0"/>
    <n v="3"/>
    <b v="0"/>
    <s v="music/jazz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d v="2011-01-24T05:45:26"/>
    <x v="905"/>
    <b v="0"/>
    <n v="6"/>
    <b v="0"/>
    <s v="music/jazz"/>
    <n v="32.67"/>
    <x v="4"/>
    <s v="jazz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d v="2014-03-13T03:33:10"/>
    <x v="906"/>
    <b v="0"/>
    <n v="0"/>
    <b v="0"/>
    <s v="music/jazz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d v="2011-09-11T04:37:03"/>
    <x v="907"/>
    <b v="0"/>
    <n v="0"/>
    <b v="0"/>
    <s v="music/jazz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d v="2010-07-27T04:59:00"/>
    <x v="908"/>
    <b v="0"/>
    <n v="0"/>
    <b v="0"/>
    <s v="music/jazz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s v="US"/>
    <s v="USD"/>
    <n v="1343016000"/>
    <n v="1340296440"/>
    <d v="2012-07-23T04:00:00"/>
    <x v="909"/>
    <b v="0"/>
    <n v="8"/>
    <b v="0"/>
    <s v="music/jazz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s v="GB"/>
    <s v="GBP"/>
    <n v="1488546319"/>
    <n v="1483362319"/>
    <d v="2017-03-03T13:05:19"/>
    <x v="910"/>
    <b v="0"/>
    <n v="5"/>
    <b v="0"/>
    <s v="music/jazz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d v="2014-01-24T00:07:25"/>
    <x v="911"/>
    <b v="0"/>
    <n v="0"/>
    <b v="0"/>
    <s v="music/jazz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0.9"/>
    <x v="2"/>
    <s v="US"/>
    <s v="USD"/>
    <n v="1355197047"/>
    <n v="1350009447"/>
    <d v="2012-12-11T03:37:27"/>
    <x v="912"/>
    <b v="0"/>
    <n v="2"/>
    <b v="0"/>
    <s v="music/jazz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s v="US"/>
    <s v="USD"/>
    <n v="1336188019"/>
    <n v="1333596019"/>
    <d v="2012-05-05T03:20:19"/>
    <x v="913"/>
    <b v="0"/>
    <n v="24"/>
    <b v="0"/>
    <s v="music/jazz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d v="2012-08-25T18:19:07"/>
    <x v="914"/>
    <b v="0"/>
    <n v="0"/>
    <b v="0"/>
    <s v="music/jazz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s v="US"/>
    <s v="USD"/>
    <n v="1330577940"/>
    <n v="1327853914"/>
    <d v="2012-03-01T04:59:00"/>
    <x v="915"/>
    <b v="0"/>
    <n v="9"/>
    <b v="0"/>
    <s v="music/jazz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d v="2010-10-22T05:00:00"/>
    <x v="916"/>
    <b v="0"/>
    <n v="0"/>
    <b v="0"/>
    <s v="music/jazz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s v="US"/>
    <s v="USD"/>
    <n v="1405305000"/>
    <n v="1402612730"/>
    <d v="2014-07-14T02:30:00"/>
    <x v="917"/>
    <b v="0"/>
    <n v="1"/>
    <b v="0"/>
    <s v="music/jazz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d v="2014-12-01T22:59:21"/>
    <x v="918"/>
    <b v="0"/>
    <n v="10"/>
    <b v="0"/>
    <s v="music/jazz"/>
    <n v="19.600000000000001"/>
    <x v="4"/>
    <s v="jazz"/>
    <x v="3"/>
  </r>
  <r>
    <n v="919"/>
    <s v="Jazz CD:  Out of The Blue"/>
    <s v="Cool jazz with a New Orleans flavor."/>
    <n v="20000"/>
    <n v="100"/>
    <n v="0.5"/>
    <x v="2"/>
    <s v="US"/>
    <s v="USD"/>
    <n v="1355930645"/>
    <n v="1352906645"/>
    <d v="2012-12-19T15:24:05"/>
    <x v="919"/>
    <b v="0"/>
    <n v="1"/>
    <b v="0"/>
    <s v="music/jazz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d v="2013-11-14T17:07:02"/>
    <x v="920"/>
    <b v="0"/>
    <n v="0"/>
    <b v="0"/>
    <s v="music/jazz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s v="US"/>
    <s v="USD"/>
    <n v="1323666376"/>
    <n v="1320033976"/>
    <d v="2011-12-12T05:06:16"/>
    <x v="921"/>
    <b v="0"/>
    <n v="20"/>
    <b v="0"/>
    <s v="music/jazz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d v="2014-10-01T12:43:13"/>
    <x v="922"/>
    <b v="0"/>
    <n v="30"/>
    <b v="0"/>
    <s v="music/jazz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s v="US"/>
    <s v="USD"/>
    <n v="1416614523"/>
    <n v="1414018923"/>
    <d v="2014-11-22T00:02:03"/>
    <x v="923"/>
    <b v="0"/>
    <n v="6"/>
    <b v="0"/>
    <s v="music/jazz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s v="US"/>
    <s v="USD"/>
    <n v="1360795069"/>
    <n v="1358203069"/>
    <d v="2013-02-13T22:37:49"/>
    <x v="924"/>
    <b v="0"/>
    <n v="15"/>
    <b v="0"/>
    <s v="music/jazz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s v="US"/>
    <s v="USD"/>
    <n v="1385590111"/>
    <n v="1382994511"/>
    <d v="2013-11-27T22:08:31"/>
    <x v="925"/>
    <b v="0"/>
    <n v="5"/>
    <b v="0"/>
    <s v="music/jazz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d v="2010-07-08T22:40:00"/>
    <x v="926"/>
    <b v="0"/>
    <n v="0"/>
    <b v="0"/>
    <s v="music/jazz"/>
    <n v="0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d v="2012-05-14T19:44:55"/>
    <x v="927"/>
    <b v="0"/>
    <n v="0"/>
    <b v="0"/>
    <s v="music/jazz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n v="10.9"/>
    <x v="2"/>
    <s v="US"/>
    <s v="USD"/>
    <n v="1353196800"/>
    <n v="1348864913"/>
    <d v="2012-11-18T00:00:00"/>
    <x v="928"/>
    <b v="0"/>
    <n v="28"/>
    <b v="0"/>
    <s v="music/jazz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d v="2012-04-09T04:42:49"/>
    <x v="929"/>
    <b v="0"/>
    <n v="0"/>
    <b v="0"/>
    <s v="music/jazz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s v="US"/>
    <s v="USD"/>
    <n v="1277501520"/>
    <n v="1273874306"/>
    <d v="2010-06-25T21:32:00"/>
    <x v="930"/>
    <b v="0"/>
    <n v="5"/>
    <b v="0"/>
    <s v="music/jazz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s v="GB"/>
    <s v="GBP"/>
    <n v="1395007200"/>
    <n v="1392021502"/>
    <d v="2014-03-16T22:00:00"/>
    <x v="931"/>
    <b v="0"/>
    <n v="7"/>
    <b v="0"/>
    <s v="music/jazz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n v="14.5"/>
    <x v="2"/>
    <s v="US"/>
    <s v="USD"/>
    <n v="1363990545"/>
    <n v="1360106145"/>
    <d v="2013-03-22T22:15:45"/>
    <x v="932"/>
    <b v="0"/>
    <n v="30"/>
    <b v="0"/>
    <s v="music/jazz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d v="2014-05-12T04:03:29"/>
    <x v="933"/>
    <b v="0"/>
    <n v="2"/>
    <b v="0"/>
    <s v="music/jazz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s v="CA"/>
    <s v="CAD"/>
    <n v="1399183200"/>
    <n v="1396633284"/>
    <d v="2014-05-04T06:00:00"/>
    <x v="934"/>
    <b v="0"/>
    <n v="30"/>
    <b v="0"/>
    <s v="music/jazz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s v="US"/>
    <s v="USD"/>
    <n v="1454054429"/>
    <n v="1451462429"/>
    <d v="2016-01-29T08:00:29"/>
    <x v="935"/>
    <b v="0"/>
    <n v="2"/>
    <b v="0"/>
    <s v="music/jazz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d v="2012-01-18T20:00:00"/>
    <x v="936"/>
    <b v="0"/>
    <n v="0"/>
    <b v="0"/>
    <s v="music/jazz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s v="US"/>
    <s v="USD"/>
    <n v="1383509357"/>
    <n v="1380913757"/>
    <d v="2013-11-03T20:09:17"/>
    <x v="937"/>
    <b v="0"/>
    <n v="2"/>
    <b v="0"/>
    <s v="music/jazz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.4"/>
    <x v="2"/>
    <s v="US"/>
    <s v="USD"/>
    <n v="1346585448"/>
    <n v="1343993448"/>
    <d v="2012-09-02T11:30:48"/>
    <x v="938"/>
    <b v="0"/>
    <n v="1"/>
    <b v="0"/>
    <s v="music/jazz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s v="US"/>
    <s v="USD"/>
    <n v="1372622280"/>
    <n v="1369246738"/>
    <d v="2013-06-30T19:58:00"/>
    <x v="939"/>
    <b v="0"/>
    <n v="2"/>
    <b v="0"/>
    <s v="music/jazz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s v="US"/>
    <s v="USD"/>
    <n v="1439251926"/>
    <n v="1435363926"/>
    <d v="2015-08-11T00:12:06"/>
    <x v="940"/>
    <b v="0"/>
    <n v="14"/>
    <b v="0"/>
    <s v="technology/wearables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s v="US"/>
    <s v="USD"/>
    <n v="1486693145"/>
    <n v="1484101145"/>
    <d v="2017-02-10T02:19:05"/>
    <x v="941"/>
    <b v="0"/>
    <n v="31"/>
    <b v="0"/>
    <s v="technology/wearables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s v="US"/>
    <s v="USD"/>
    <n v="1455826460"/>
    <n v="1452716060"/>
    <d v="2016-02-18T20:14:20"/>
    <x v="942"/>
    <b v="0"/>
    <n v="16"/>
    <b v="0"/>
    <s v="technology/wearables"/>
    <n v="41.75"/>
    <x v="2"/>
    <s v="wearables"/>
    <x v="2"/>
  </r>
  <r>
    <n v="943"/>
    <s v="SleepMode"/>
    <s v="A mask for home or travel that will give you the best, undisturbed sleep of your life."/>
    <n v="3000"/>
    <n v="289"/>
    <n v="9.6"/>
    <x v="2"/>
    <s v="US"/>
    <s v="USD"/>
    <n v="1480438905"/>
    <n v="1477843305"/>
    <d v="2016-11-29T17:01:45"/>
    <x v="943"/>
    <b v="0"/>
    <n v="12"/>
    <b v="0"/>
    <s v="technology/wearables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s v="US"/>
    <s v="USD"/>
    <n v="1460988000"/>
    <n v="1458050450"/>
    <d v="2016-04-18T14:00:00"/>
    <x v="944"/>
    <b v="0"/>
    <n v="96"/>
    <b v="0"/>
    <s v="technology/wearables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.5"/>
    <x v="2"/>
    <s v="FR"/>
    <s v="EUR"/>
    <n v="1487462340"/>
    <n v="1482958626"/>
    <d v="2017-02-18T23:59:00"/>
    <x v="945"/>
    <b v="0"/>
    <n v="16"/>
    <b v="0"/>
    <s v="technology/wearables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n v="1.9"/>
    <x v="2"/>
    <s v="US"/>
    <s v="USD"/>
    <n v="1473444048"/>
    <n v="1470852048"/>
    <d v="2016-09-09T18:00:48"/>
    <x v="946"/>
    <b v="0"/>
    <n v="5"/>
    <b v="0"/>
    <s v="technology/wearables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d v="2016-06-30T18:45:06"/>
    <x v="947"/>
    <b v="0"/>
    <n v="0"/>
    <b v="0"/>
    <s v="technology/wearables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d v="2016-03-12T19:52:44"/>
    <x v="948"/>
    <b v="0"/>
    <n v="8"/>
    <b v="0"/>
    <s v="technology/wearables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.4"/>
    <x v="2"/>
    <s v="DE"/>
    <s v="EUR"/>
    <n v="1456016576"/>
    <n v="1450832576"/>
    <d v="2016-02-21T01:02:56"/>
    <x v="949"/>
    <b v="0"/>
    <n v="7"/>
    <b v="0"/>
    <s v="technology/wearables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d v="2016-01-17T18:01:01"/>
    <x v="950"/>
    <b v="0"/>
    <n v="24"/>
    <b v="0"/>
    <s v="technology/wearables"/>
    <n v="58.42"/>
    <x v="2"/>
    <s v="wearables"/>
    <x v="0"/>
  </r>
  <r>
    <n v="951"/>
    <s v="Smart Harness"/>
    <s v="Revolutionizing the way we walk our dogs!"/>
    <n v="50000"/>
    <n v="19195"/>
    <n v="38.4"/>
    <x v="2"/>
    <s v="US"/>
    <s v="USD"/>
    <n v="1465054872"/>
    <n v="1461166872"/>
    <d v="2016-06-04T15:41:12"/>
    <x v="951"/>
    <b v="0"/>
    <n v="121"/>
    <b v="0"/>
    <s v="technology/wearables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n v="39.9"/>
    <x v="2"/>
    <s v="US"/>
    <s v="USD"/>
    <n v="1479483812"/>
    <n v="1476888212"/>
    <d v="2016-11-18T15:43:32"/>
    <x v="952"/>
    <b v="0"/>
    <n v="196"/>
    <b v="0"/>
    <s v="technology/wearables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s v="US"/>
    <s v="USD"/>
    <n v="1422158199"/>
    <n v="1419566199"/>
    <d v="2015-01-25T03:56:39"/>
    <x v="953"/>
    <b v="0"/>
    <n v="5"/>
    <b v="0"/>
    <s v="technology/wearables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s v="US"/>
    <s v="USD"/>
    <n v="1440100839"/>
    <n v="1436472039"/>
    <d v="2015-08-20T20:00:39"/>
    <x v="954"/>
    <b v="0"/>
    <n v="73"/>
    <b v="0"/>
    <s v="technology/wearables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s v="US"/>
    <s v="USD"/>
    <n v="1473750300"/>
    <n v="1470294300"/>
    <d v="2016-09-13T07:05:00"/>
    <x v="955"/>
    <b v="0"/>
    <n v="93"/>
    <b v="0"/>
    <s v="technology/wearables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s v="US"/>
    <s v="USD"/>
    <n v="1430081759"/>
    <n v="1424901359"/>
    <d v="2015-04-26T20:55:59"/>
    <x v="956"/>
    <b v="0"/>
    <n v="17"/>
    <b v="0"/>
    <s v="technology/wearables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n v="1.9"/>
    <x v="2"/>
    <s v="US"/>
    <s v="USD"/>
    <n v="1479392133"/>
    <n v="1476710133"/>
    <d v="2016-11-17T14:15:33"/>
    <x v="957"/>
    <b v="0"/>
    <n v="7"/>
    <b v="0"/>
    <s v="technology/wearables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s v="US"/>
    <s v="USD"/>
    <n v="1428641940"/>
    <n v="1426792563"/>
    <d v="2015-04-10T04:59:00"/>
    <x v="958"/>
    <b v="0"/>
    <n v="17"/>
    <b v="0"/>
    <s v="technology/wearables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s v="US"/>
    <s v="USD"/>
    <n v="1421640665"/>
    <n v="1419048665"/>
    <d v="2015-01-19T04:11:05"/>
    <x v="959"/>
    <b v="0"/>
    <n v="171"/>
    <b v="0"/>
    <s v="technology/wearables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s v="US"/>
    <s v="USD"/>
    <n v="1489500155"/>
    <n v="1485874955"/>
    <d v="2017-03-14T14:02:35"/>
    <x v="960"/>
    <b v="0"/>
    <n v="188"/>
    <b v="0"/>
    <s v="technology/wearables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s v="US"/>
    <s v="USD"/>
    <n v="1487617200"/>
    <n v="1483634335"/>
    <d v="2017-02-20T19:00:00"/>
    <x v="961"/>
    <b v="0"/>
    <n v="110"/>
    <b v="0"/>
    <s v="technology/wearables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s v="US"/>
    <s v="USD"/>
    <n v="1455210353"/>
    <n v="1451927153"/>
    <d v="2016-02-11T17:05:53"/>
    <x v="962"/>
    <b v="0"/>
    <n v="37"/>
    <b v="0"/>
    <s v="technology/wearables"/>
    <n v="19.239999999999998"/>
    <x v="2"/>
    <s v="wearables"/>
    <x v="2"/>
  </r>
  <r>
    <n v="963"/>
    <s v="The Ultimate Learning Center"/>
    <s v="WE are molding an educated, motivated, non violent GENERATION!"/>
    <n v="35000"/>
    <n v="377"/>
    <n v="1.1000000000000001"/>
    <x v="2"/>
    <s v="US"/>
    <s v="USD"/>
    <n v="1476717319"/>
    <n v="1473693319"/>
    <d v="2016-10-17T15:15:19"/>
    <x v="963"/>
    <b v="0"/>
    <n v="9"/>
    <b v="0"/>
    <s v="technology/wearables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s v="CA"/>
    <s v="CAD"/>
    <n v="1441119919"/>
    <n v="1437663919"/>
    <d v="2015-09-01T15:05:19"/>
    <x v="964"/>
    <b v="0"/>
    <n v="29"/>
    <b v="0"/>
    <s v="technology/wearables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s v="US"/>
    <s v="USD"/>
    <n v="1477454340"/>
    <n v="1474676646"/>
    <d v="2016-10-26T03:59:00"/>
    <x v="965"/>
    <b v="0"/>
    <n v="6"/>
    <b v="0"/>
    <s v="technology/wearables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s v="US"/>
    <s v="USD"/>
    <n v="1475766932"/>
    <n v="1473174932"/>
    <d v="2016-10-06T15:15:32"/>
    <x v="966"/>
    <b v="0"/>
    <n v="30"/>
    <b v="0"/>
    <s v="technology/wearables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n v="17.8"/>
    <x v="2"/>
    <s v="US"/>
    <s v="USD"/>
    <n v="1461301574"/>
    <n v="1456121174"/>
    <d v="2016-04-22T05:06:14"/>
    <x v="967"/>
    <b v="0"/>
    <n v="81"/>
    <b v="0"/>
    <s v="technology/wearables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s v="US"/>
    <s v="USD"/>
    <n v="1408134034"/>
    <n v="1405542034"/>
    <d v="2014-08-15T20:20:34"/>
    <x v="968"/>
    <b v="0"/>
    <n v="4"/>
    <b v="0"/>
    <s v="technology/wearables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n v="46.7"/>
    <x v="2"/>
    <s v="MX"/>
    <s v="MXN"/>
    <n v="1486624607"/>
    <n v="1483773407"/>
    <d v="2017-02-09T07:16:47"/>
    <x v="969"/>
    <b v="0"/>
    <n v="11"/>
    <b v="0"/>
    <s v="technology/wearables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s v="CA"/>
    <s v="CAD"/>
    <n v="1485147540"/>
    <n v="1481951853"/>
    <d v="2017-01-23T04:59:00"/>
    <x v="970"/>
    <b v="0"/>
    <n v="14"/>
    <b v="0"/>
    <s v="technology/wearables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s v="US"/>
    <s v="USD"/>
    <n v="1433178060"/>
    <n v="1429290060"/>
    <d v="2015-06-01T17:01:00"/>
    <x v="971"/>
    <b v="0"/>
    <n v="5"/>
    <b v="0"/>
    <s v="technology/wearables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s v="US"/>
    <s v="USD"/>
    <n v="1409813940"/>
    <n v="1407271598"/>
    <d v="2014-09-04T06:59:00"/>
    <x v="972"/>
    <b v="0"/>
    <n v="45"/>
    <b v="0"/>
    <s v="technology/wearables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s v="US"/>
    <s v="USD"/>
    <n v="1447032093"/>
    <n v="1441844493"/>
    <d v="2015-11-09T01:21:33"/>
    <x v="973"/>
    <b v="0"/>
    <n v="8"/>
    <b v="0"/>
    <s v="technology/wearables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0.6"/>
    <x v="2"/>
    <s v="US"/>
    <s v="USD"/>
    <n v="1458925156"/>
    <n v="1456336756"/>
    <d v="2016-03-25T16:59:16"/>
    <x v="974"/>
    <b v="0"/>
    <n v="3"/>
    <b v="0"/>
    <s v="technology/wearables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s v="US"/>
    <s v="USD"/>
    <n v="1467132185"/>
    <n v="1461948185"/>
    <d v="2016-06-28T16:43:05"/>
    <x v="975"/>
    <b v="0"/>
    <n v="24"/>
    <b v="0"/>
    <s v="technology/wearables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s v="AU"/>
    <s v="AUD"/>
    <n v="1439515497"/>
    <n v="1435627497"/>
    <d v="2015-08-14T01:24:57"/>
    <x v="976"/>
    <b v="0"/>
    <n v="18"/>
    <b v="0"/>
    <s v="technology/wearables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s v="AT"/>
    <s v="EUR"/>
    <n v="1456094197"/>
    <n v="1453502197"/>
    <d v="2016-02-21T22:36:37"/>
    <x v="977"/>
    <b v="0"/>
    <n v="12"/>
    <b v="0"/>
    <s v="technology/wearables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s v="SE"/>
    <s v="SEK"/>
    <n v="1456385101"/>
    <n v="1453793101"/>
    <d v="2016-02-25T07:25:01"/>
    <x v="978"/>
    <b v="0"/>
    <n v="123"/>
    <b v="0"/>
    <s v="technology/wearables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s v="US"/>
    <s v="USD"/>
    <n v="1466449140"/>
    <n v="1463392828"/>
    <d v="2016-06-20T18:59:00"/>
    <x v="979"/>
    <b v="0"/>
    <n v="96"/>
    <b v="0"/>
    <s v="technology/wearables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s v="US"/>
    <s v="USD"/>
    <n v="1417387322"/>
    <n v="1413495722"/>
    <d v="2014-11-30T22:42:02"/>
    <x v="980"/>
    <b v="0"/>
    <n v="31"/>
    <b v="0"/>
    <s v="technology/wearables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d v="2014-08-09T22:43:42"/>
    <x v="981"/>
    <b v="0"/>
    <n v="4"/>
    <b v="0"/>
    <s v="technology/wearables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d v="2016-10-02T18:04:46"/>
    <x v="982"/>
    <b v="0"/>
    <n v="3"/>
    <b v="0"/>
    <s v="technology/wearables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s v="ES"/>
    <s v="EUR"/>
    <n v="1471985640"/>
    <n v="1469289685"/>
    <d v="2016-08-23T20:54:00"/>
    <x v="983"/>
    <b v="0"/>
    <n v="179"/>
    <b v="0"/>
    <s v="technology/wearables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s v="US"/>
    <s v="USD"/>
    <n v="1427507208"/>
    <n v="1424918808"/>
    <d v="2015-03-28T01:46:48"/>
    <x v="984"/>
    <b v="0"/>
    <n v="3"/>
    <b v="0"/>
    <s v="technology/wearables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s v="DE"/>
    <s v="EUR"/>
    <n v="1451602800"/>
    <n v="1449011610"/>
    <d v="2015-12-31T23:00:00"/>
    <x v="985"/>
    <b v="0"/>
    <n v="23"/>
    <b v="0"/>
    <s v="technology/wearables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s v="GB"/>
    <s v="GBP"/>
    <n v="1452384000"/>
    <n v="1447698300"/>
    <d v="2016-01-10T00:00:00"/>
    <x v="986"/>
    <b v="0"/>
    <n v="23"/>
    <b v="0"/>
    <s v="technology/wearables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n v="13.2"/>
    <x v="2"/>
    <s v="NL"/>
    <s v="EUR"/>
    <n v="1403507050"/>
    <n v="1400051050"/>
    <d v="2014-06-23T07:04:10"/>
    <x v="987"/>
    <b v="0"/>
    <n v="41"/>
    <b v="0"/>
    <s v="technology/wearables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d v="2016-10-01T08:33:45"/>
    <x v="988"/>
    <b v="0"/>
    <n v="0"/>
    <b v="0"/>
    <s v="technology/wearables"/>
    <n v="0"/>
    <x v="2"/>
    <s v="wearables"/>
    <x v="2"/>
  </r>
  <r>
    <n v="989"/>
    <s v="Power Rope"/>
    <s v="The most useful phone charger you will ever buy"/>
    <n v="10000"/>
    <n v="1677"/>
    <n v="16.8"/>
    <x v="2"/>
    <s v="US"/>
    <s v="USD"/>
    <n v="1475101495"/>
    <n v="1472509495"/>
    <d v="2016-09-28T22:24:55"/>
    <x v="989"/>
    <b v="0"/>
    <n v="32"/>
    <b v="0"/>
    <s v="technology/wearables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s v="US"/>
    <s v="USD"/>
    <n v="1409770164"/>
    <n v="1407178164"/>
    <d v="2014-09-03T18:49:24"/>
    <x v="990"/>
    <b v="0"/>
    <n v="2"/>
    <b v="0"/>
    <s v="technology/wearables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s v="GB"/>
    <s v="GBP"/>
    <n v="1468349460"/>
    <n v="1466186988"/>
    <d v="2016-07-12T18:51:00"/>
    <x v="991"/>
    <b v="0"/>
    <n v="7"/>
    <b v="0"/>
    <s v="technology/wearables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n v="0.5"/>
    <x v="2"/>
    <s v="US"/>
    <s v="USD"/>
    <n v="1462655519"/>
    <n v="1457475119"/>
    <d v="2016-05-07T21:11:59"/>
    <x v="992"/>
    <b v="0"/>
    <n v="4"/>
    <b v="0"/>
    <s v="technology/wearables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s v="US"/>
    <s v="USD"/>
    <n v="1478926800"/>
    <n v="1476054568"/>
    <d v="2016-11-12T05:00:00"/>
    <x v="993"/>
    <b v="0"/>
    <n v="196"/>
    <b v="0"/>
    <s v="technology/wearables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s v="US"/>
    <s v="USD"/>
    <n v="1417388340"/>
    <n v="1412835530"/>
    <d v="2014-11-30T22:59:00"/>
    <x v="994"/>
    <b v="0"/>
    <n v="11"/>
    <b v="0"/>
    <s v="technology/wearables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s v="US"/>
    <s v="USD"/>
    <n v="1417276800"/>
    <n v="1415140480"/>
    <d v="2014-11-29T16:00:00"/>
    <x v="995"/>
    <b v="0"/>
    <n v="9"/>
    <b v="0"/>
    <s v="technology/wearables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1.6"/>
    <x v="2"/>
    <s v="US"/>
    <s v="USD"/>
    <n v="1406474820"/>
    <n v="1403902060"/>
    <d v="2014-07-27T15:27:00"/>
    <x v="996"/>
    <b v="0"/>
    <n v="5"/>
    <b v="0"/>
    <s v="technology/wearables"/>
    <n v="13"/>
    <x v="2"/>
    <s v="wearables"/>
    <x v="3"/>
  </r>
  <r>
    <n v="997"/>
    <s v="iPhanny"/>
    <s v="The iPhanny keeps your iPhone 6 safe from bending in those dangerous pants pockets."/>
    <n v="5000"/>
    <n v="65"/>
    <n v="1.3"/>
    <x v="2"/>
    <s v="US"/>
    <s v="USD"/>
    <n v="1417145297"/>
    <n v="1414549697"/>
    <d v="2014-11-28T03:28:17"/>
    <x v="997"/>
    <b v="0"/>
    <n v="8"/>
    <b v="0"/>
    <s v="technology/wearables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s v="CA"/>
    <s v="CAD"/>
    <n v="1447909401"/>
    <n v="1444017801"/>
    <d v="2015-11-19T05:03:21"/>
    <x v="998"/>
    <b v="0"/>
    <n v="229"/>
    <b v="0"/>
    <s v="technology/wearables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s v="CA"/>
    <s v="CAD"/>
    <n v="1415865720"/>
    <n v="1413270690"/>
    <d v="2014-11-13T08:02:00"/>
    <x v="999"/>
    <b v="0"/>
    <n v="40"/>
    <b v="0"/>
    <s v="technology/wearables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s v="US"/>
    <s v="USD"/>
    <n v="1489537560"/>
    <n v="1484357160"/>
    <d v="2017-03-15T00:26:00"/>
    <x v="1000"/>
    <b v="0"/>
    <n v="6"/>
    <b v="0"/>
    <s v="technology/wearables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d v="2017-01-30T17:16:53"/>
    <x v="1001"/>
    <b v="0"/>
    <n v="4"/>
    <b v="0"/>
    <s v="technology/wearables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s v="US"/>
    <s v="USD"/>
    <n v="1450331940"/>
    <n v="1447777514"/>
    <d v="2015-12-17T05:59:00"/>
    <x v="1002"/>
    <b v="0"/>
    <n v="22"/>
    <b v="0"/>
    <s v="technology/wearables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s v="FR"/>
    <s v="EUR"/>
    <n v="1489680061"/>
    <n v="1487091661"/>
    <d v="2017-03-16T16:01:01"/>
    <x v="1003"/>
    <b v="0"/>
    <n v="15"/>
    <b v="0"/>
    <s v="technology/wearables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.2"/>
    <x v="1"/>
    <s v="US"/>
    <s v="USD"/>
    <n v="1455814827"/>
    <n v="1453222827"/>
    <d v="2016-02-18T17:00:27"/>
    <x v="1004"/>
    <b v="0"/>
    <n v="95"/>
    <b v="0"/>
    <s v="technology/wearables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s v="US"/>
    <s v="USD"/>
    <n v="1446217183"/>
    <n v="1443538783"/>
    <d v="2015-10-30T14:59:43"/>
    <x v="1005"/>
    <b v="0"/>
    <n v="161"/>
    <b v="0"/>
    <s v="technology/wearables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s v="US"/>
    <s v="USD"/>
    <n v="1418368260"/>
    <n v="1417654672"/>
    <d v="2014-12-12T07:11:00"/>
    <x v="1006"/>
    <b v="0"/>
    <n v="8"/>
    <b v="0"/>
    <s v="technology/wearables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s v="US"/>
    <s v="USD"/>
    <n v="1481727623"/>
    <n v="1478095223"/>
    <d v="2016-12-14T15:00:23"/>
    <x v="1007"/>
    <b v="0"/>
    <n v="76"/>
    <b v="0"/>
    <s v="technology/wearables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s v="MX"/>
    <s v="MXN"/>
    <n v="1482953115"/>
    <n v="1480361115"/>
    <d v="2016-12-28T19:25:15"/>
    <x v="1008"/>
    <b v="0"/>
    <n v="1"/>
    <b v="0"/>
    <s v="technology/wearables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s v="US"/>
    <s v="USD"/>
    <n v="1466346646"/>
    <n v="1463754646"/>
    <d v="2016-06-19T14:30:46"/>
    <x v="1009"/>
    <b v="0"/>
    <n v="101"/>
    <b v="0"/>
    <s v="technology/wearables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s v="US"/>
    <s v="USD"/>
    <n v="1473044340"/>
    <n v="1468180462"/>
    <d v="2016-09-05T02:59:00"/>
    <x v="1010"/>
    <b v="0"/>
    <n v="4"/>
    <b v="0"/>
    <s v="technology/wearables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s v="US"/>
    <s v="USD"/>
    <n v="1418938395"/>
    <n v="1415050395"/>
    <d v="2014-12-18T21:33:15"/>
    <x v="1011"/>
    <b v="0"/>
    <n v="1"/>
    <b v="0"/>
    <s v="technology/wearables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d v="2017-01-24T10:34:12"/>
    <x v="1012"/>
    <b v="0"/>
    <n v="775"/>
    <b v="0"/>
    <s v="technology/wearables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s v="US"/>
    <s v="USD"/>
    <n v="1451419200"/>
    <n v="1449000056"/>
    <d v="2015-12-29T20:00:00"/>
    <x v="1013"/>
    <b v="0"/>
    <n v="90"/>
    <b v="0"/>
    <s v="technology/wearables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0.6"/>
    <x v="1"/>
    <s v="US"/>
    <s v="USD"/>
    <n v="1420070615"/>
    <n v="1415750615"/>
    <d v="2015-01-01T00:03:35"/>
    <x v="1014"/>
    <b v="0"/>
    <n v="16"/>
    <b v="0"/>
    <s v="technology/wearables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s v="CH"/>
    <s v="CHF"/>
    <n v="1448489095"/>
    <n v="1445893495"/>
    <d v="2015-11-25T22:04:55"/>
    <x v="1015"/>
    <b v="0"/>
    <n v="6"/>
    <b v="0"/>
    <s v="technology/wearables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s v="US"/>
    <s v="USD"/>
    <n v="1459992856"/>
    <n v="1456108456"/>
    <d v="2016-04-07T01:34:16"/>
    <x v="1016"/>
    <b v="0"/>
    <n v="38"/>
    <b v="0"/>
    <s v="technology/wearables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s v="US"/>
    <s v="USD"/>
    <n v="1448125935"/>
    <n v="1444666335"/>
    <d v="2015-11-21T17:12:15"/>
    <x v="1017"/>
    <b v="0"/>
    <n v="355"/>
    <b v="0"/>
    <s v="technology/wearables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.1"/>
    <x v="1"/>
    <s v="US"/>
    <s v="USD"/>
    <n v="1468496933"/>
    <n v="1465904933"/>
    <d v="2016-07-14T11:48:53"/>
    <x v="1018"/>
    <b v="0"/>
    <n v="7"/>
    <b v="0"/>
    <s v="technology/wearables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s v="US"/>
    <s v="USD"/>
    <n v="1423092149"/>
    <n v="1420500149"/>
    <d v="2015-02-04T23:22:29"/>
    <x v="1019"/>
    <b v="0"/>
    <n v="400"/>
    <b v="0"/>
    <s v="technology/wearables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s v="CA"/>
    <s v="CAD"/>
    <n v="1433206020"/>
    <n v="1430617209"/>
    <d v="2015-06-02T00:47:00"/>
    <x v="1020"/>
    <b v="0"/>
    <n v="30"/>
    <b v="1"/>
    <s v="music/electronic music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1.8"/>
    <x v="0"/>
    <s v="US"/>
    <s v="USD"/>
    <n v="1445054400"/>
    <n v="1443074571"/>
    <d v="2015-10-17T04:00:00"/>
    <x v="1021"/>
    <b v="1"/>
    <n v="478"/>
    <b v="1"/>
    <s v="music/electronic music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4.9"/>
    <x v="0"/>
    <s v="US"/>
    <s v="USD"/>
    <n v="1431876677"/>
    <n v="1429284677"/>
    <d v="2015-05-17T15:31:17"/>
    <x v="1022"/>
    <b v="1"/>
    <n v="74"/>
    <b v="1"/>
    <s v="music/electronic music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s v="GB"/>
    <s v="GBP"/>
    <n v="1434837861"/>
    <n v="1432245861"/>
    <d v="2015-06-20T22:04:21"/>
    <x v="1023"/>
    <b v="0"/>
    <n v="131"/>
    <b v="1"/>
    <s v="music/electronic music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s v="SE"/>
    <s v="SEK"/>
    <n v="1454248563"/>
    <n v="1451656563"/>
    <d v="2016-01-31T13:56:03"/>
    <x v="1024"/>
    <b v="1"/>
    <n v="61"/>
    <b v="1"/>
    <s v="music/electronic music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09.9"/>
    <x v="0"/>
    <s v="US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d v="2016-03-31T08:46:56"/>
    <x v="1026"/>
    <b v="1"/>
    <n v="122"/>
    <b v="1"/>
    <s v="music/electronic music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s v="US"/>
    <s v="USD"/>
    <n v="1414025347"/>
    <n v="1411433347"/>
    <d v="2014-10-23T00:49:07"/>
    <x v="1027"/>
    <b v="1"/>
    <n v="111"/>
    <b v="1"/>
    <s v="music/electronic music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s v="GB"/>
    <s v="GBP"/>
    <n v="1488830400"/>
    <n v="1484924605"/>
    <d v="2017-03-06T20:00:00"/>
    <x v="1028"/>
    <b v="1"/>
    <n v="255"/>
    <b v="1"/>
    <s v="music/electronic music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1.8"/>
    <x v="0"/>
    <s v="SE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n v="342.1"/>
    <x v="0"/>
    <s v="US"/>
    <s v="USD"/>
    <n v="1473680149"/>
    <n v="1472470549"/>
    <d v="2016-09-12T11:35:49"/>
    <x v="1030"/>
    <b v="0"/>
    <n v="159"/>
    <b v="1"/>
    <s v="music/electronic music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s v="US"/>
    <s v="USD"/>
    <n v="1450290010"/>
    <n v="1447698010"/>
    <d v="2015-12-16T18:20:10"/>
    <x v="1031"/>
    <b v="0"/>
    <n v="99"/>
    <b v="1"/>
    <s v="music/electronic music"/>
    <n v="108.48"/>
    <x v="4"/>
    <s v="electronic music"/>
    <x v="0"/>
  </r>
  <r>
    <n v="1032"/>
    <s v="Phantom Ship / Coastal (Album Preorder)"/>
    <s v="Ideal for living rooms and open spaces."/>
    <n v="5400"/>
    <n v="5858.84"/>
    <n v="108.5"/>
    <x v="0"/>
    <s v="US"/>
    <s v="USD"/>
    <n v="1466697625"/>
    <n v="1464105625"/>
    <d v="2016-06-23T16:00:25"/>
    <x v="1032"/>
    <b v="0"/>
    <n v="96"/>
    <b v="1"/>
    <s v="music/electronic music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s v="GB"/>
    <s v="GBP"/>
    <n v="1481564080"/>
    <n v="1479144880"/>
    <d v="2016-12-12T17:34:40"/>
    <x v="1033"/>
    <b v="0"/>
    <n v="27"/>
    <b v="1"/>
    <s v="music/electronic music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s v="US"/>
    <s v="USD"/>
    <n v="1423668220"/>
    <n v="1421076220"/>
    <d v="2015-02-11T15:23:40"/>
    <x v="1035"/>
    <b v="0"/>
    <n v="76"/>
    <b v="1"/>
    <s v="music/electronic music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.4"/>
    <x v="0"/>
    <s v="US"/>
    <s v="USD"/>
    <n v="1357545600"/>
    <n v="1354790790"/>
    <d v="2013-01-07T08:00:00"/>
    <x v="1036"/>
    <b v="0"/>
    <n v="211"/>
    <b v="1"/>
    <s v="music/electronic music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s v="US"/>
    <s v="USD"/>
    <n v="1431925200"/>
    <n v="1429991062"/>
    <d v="2015-05-18T05:00:00"/>
    <x v="1037"/>
    <b v="0"/>
    <n v="21"/>
    <b v="1"/>
    <s v="music/electronic music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s v="US"/>
    <s v="USD"/>
    <n v="1458362023"/>
    <n v="1455773623"/>
    <d v="2016-03-19T04:33:43"/>
    <x v="1038"/>
    <b v="0"/>
    <n v="61"/>
    <b v="1"/>
    <s v="music/electronic music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s v="US"/>
    <s v="USD"/>
    <n v="1481615940"/>
    <n v="1479436646"/>
    <d v="2016-12-13T07:59:00"/>
    <x v="1039"/>
    <b v="0"/>
    <n v="30"/>
    <b v="1"/>
    <s v="music/electronic music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s v="US"/>
    <s v="USD"/>
    <n v="1472317209"/>
    <n v="1469725209"/>
    <d v="2016-08-27T17:00:09"/>
    <x v="1040"/>
    <b v="0"/>
    <n v="1"/>
    <b v="0"/>
    <s v="journalism/audio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d v="2014-07-31T01:26:32"/>
    <x v="1041"/>
    <b v="0"/>
    <n v="0"/>
    <b v="0"/>
    <s v="journalism/audio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s v="US"/>
    <s v="USD"/>
    <n v="1410516000"/>
    <n v="1406824948"/>
    <d v="2014-09-12T10:00:00"/>
    <x v="1042"/>
    <b v="0"/>
    <n v="1"/>
    <b v="0"/>
    <s v="journalism/audio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s v="US"/>
    <s v="USD"/>
    <n v="1432101855"/>
    <n v="1429509855"/>
    <d v="2015-05-20T06:04:15"/>
    <x v="1043"/>
    <b v="0"/>
    <n v="292"/>
    <b v="0"/>
    <s v="journalism/audio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s v="US"/>
    <s v="USD"/>
    <n v="1425587220"/>
    <n v="1420668801"/>
    <d v="2015-03-05T20:27:00"/>
    <x v="1044"/>
    <b v="0"/>
    <n v="2"/>
    <b v="0"/>
    <s v="journalism/audio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2.7"/>
    <x v="1"/>
    <s v="US"/>
    <s v="USD"/>
    <n v="1408827550"/>
    <n v="1406235550"/>
    <d v="2014-08-23T20:59:10"/>
    <x v="1045"/>
    <b v="0"/>
    <n v="8"/>
    <b v="0"/>
    <s v="journalism/audio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d v="2015-12-26T20:26:00"/>
    <x v="1046"/>
    <b v="0"/>
    <n v="0"/>
    <b v="0"/>
    <s v="journalism/audio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.1"/>
    <x v="1"/>
    <s v="US"/>
    <s v="USD"/>
    <n v="1415219915"/>
    <n v="1412624315"/>
    <d v="2014-11-05T20:38:35"/>
    <x v="1047"/>
    <b v="0"/>
    <n v="1"/>
    <b v="0"/>
    <s v="journalism/audio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s v="US"/>
    <s v="USD"/>
    <n v="1474766189"/>
    <n v="1471310189"/>
    <d v="2016-09-25T01:16:29"/>
    <x v="1048"/>
    <b v="0"/>
    <n v="4"/>
    <b v="0"/>
    <s v="journalism/audio"/>
    <n v="53"/>
    <x v="5"/>
    <s v="audio"/>
    <x v="2"/>
  </r>
  <r>
    <n v="1049"/>
    <s v="J1 (Canceled)"/>
    <s v="------"/>
    <n v="12000"/>
    <n v="0"/>
    <n v="0"/>
    <x v="1"/>
    <s v="US"/>
    <s v="USD"/>
    <n v="1455272445"/>
    <n v="1452680445"/>
    <d v="2016-02-12T10:20:45"/>
    <x v="1049"/>
    <b v="0"/>
    <n v="0"/>
    <b v="0"/>
    <s v="journalism/audio"/>
    <n v="0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d v="2015-09-14T19:07:57"/>
    <x v="1050"/>
    <b v="0"/>
    <n v="0"/>
    <b v="0"/>
    <s v="journalism/audio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d v="2014-08-27T00:20:25"/>
    <x v="1051"/>
    <b v="0"/>
    <n v="0"/>
    <b v="0"/>
    <s v="journalism/audio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d v="2016-06-06T20:09:00"/>
    <x v="1052"/>
    <b v="0"/>
    <n v="0"/>
    <b v="0"/>
    <s v="journalism/audio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d v="2017-03-06T04:08:52"/>
    <x v="1053"/>
    <b v="0"/>
    <n v="1"/>
    <b v="0"/>
    <s v="journalism/audio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d v="2014-08-10T22:00:00"/>
    <x v="1054"/>
    <b v="0"/>
    <n v="0"/>
    <b v="0"/>
    <s v="journalism/audio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d v="2016-03-07T23:49:05"/>
    <x v="1055"/>
    <b v="0"/>
    <n v="0"/>
    <b v="0"/>
    <s v="journalism/audio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d v="2015-04-24T16:16:17"/>
    <x v="1056"/>
    <b v="0"/>
    <n v="0"/>
    <b v="0"/>
    <s v="journalism/audio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d v="2016-12-04T21:54:43"/>
    <x v="1057"/>
    <b v="0"/>
    <n v="0"/>
    <b v="0"/>
    <s v="journalism/audio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d v="2015-03-26T00:00:00"/>
    <x v="1058"/>
    <b v="0"/>
    <n v="0"/>
    <b v="0"/>
    <s v="journalism/audio"/>
    <n v="0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d v="2015-03-13T17:57:36"/>
    <x v="1059"/>
    <b v="0"/>
    <n v="0"/>
    <b v="0"/>
    <s v="journalism/audio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d v="2015-04-15T21:54:53"/>
    <x v="1060"/>
    <b v="0"/>
    <n v="1"/>
    <b v="0"/>
    <s v="journalism/audio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d v="2016-05-02T01:00:00"/>
    <x v="1061"/>
    <b v="0"/>
    <n v="0"/>
    <b v="0"/>
    <s v="journalism/audio"/>
    <n v="0"/>
    <x v="5"/>
    <s v="audio"/>
    <x v="2"/>
  </r>
  <r>
    <n v="1062"/>
    <s v="RETURNING AT A LATER DATE"/>
    <s v="SEE US ON PATREON www.badgirlartwork.com"/>
    <n v="199"/>
    <n v="190"/>
    <n v="95.5"/>
    <x v="1"/>
    <s v="US"/>
    <s v="USD"/>
    <n v="1468351341"/>
    <n v="1467746541"/>
    <d v="2016-07-12T19:22:21"/>
    <x v="1062"/>
    <b v="0"/>
    <n v="4"/>
    <b v="0"/>
    <s v="journalism/audio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d v="2016-08-31T00:44:22"/>
    <x v="1063"/>
    <b v="0"/>
    <n v="0"/>
    <b v="0"/>
    <s v="journalism/audio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d v="2013-07-07T05:28:23"/>
    <x v="1064"/>
    <b v="0"/>
    <n v="123"/>
    <b v="0"/>
    <s v="games/video games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s v="AU"/>
    <s v="AUD"/>
    <n v="1392800922"/>
    <n v="1390381722"/>
    <d v="2014-02-19T09:08:42"/>
    <x v="1065"/>
    <b v="0"/>
    <n v="5"/>
    <b v="0"/>
    <s v="games/video games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.4"/>
    <x v="2"/>
    <s v="US"/>
    <s v="USD"/>
    <n v="1375657582"/>
    <n v="1371769582"/>
    <d v="2013-08-04T23:06:22"/>
    <x v="1066"/>
    <b v="0"/>
    <n v="148"/>
    <b v="0"/>
    <s v="games/video games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d v="2013-12-21T20:32:11"/>
    <x v="1067"/>
    <b v="0"/>
    <n v="10"/>
    <b v="0"/>
    <s v="games/video games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s v="US"/>
    <s v="USD"/>
    <n v="1460274864"/>
    <n v="1457686464"/>
    <d v="2016-04-10T07:54:24"/>
    <x v="1068"/>
    <b v="0"/>
    <n v="4"/>
    <b v="0"/>
    <s v="games/video games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8.6"/>
    <x v="2"/>
    <s v="US"/>
    <s v="USD"/>
    <n v="1385447459"/>
    <n v="1382679059"/>
    <d v="2013-11-26T06:30:59"/>
    <x v="1069"/>
    <b v="0"/>
    <n v="21"/>
    <b v="0"/>
    <s v="games/video games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s v="US"/>
    <s v="USD"/>
    <n v="1349050622"/>
    <n v="1347322622"/>
    <d v="2012-10-01T00:17:02"/>
    <x v="1070"/>
    <b v="0"/>
    <n v="2"/>
    <b v="0"/>
    <s v="games/video games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d v="2015-11-17T19:04:53"/>
    <x v="1071"/>
    <b v="0"/>
    <n v="0"/>
    <b v="0"/>
    <s v="games/video games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s v="US"/>
    <s v="USD"/>
    <n v="1391630297"/>
    <n v="1389038297"/>
    <d v="2014-02-05T19:58:17"/>
    <x v="1072"/>
    <b v="0"/>
    <n v="4"/>
    <b v="0"/>
    <s v="games/video games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n v="1.3"/>
    <x v="2"/>
    <s v="US"/>
    <s v="USD"/>
    <n v="1318806541"/>
    <n v="1316214541"/>
    <d v="2011-10-16T23:09:01"/>
    <x v="1073"/>
    <b v="0"/>
    <n v="1"/>
    <b v="0"/>
    <s v="games/video games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s v="US"/>
    <s v="USD"/>
    <n v="1388808545"/>
    <n v="1386216545"/>
    <d v="2014-01-04T04:09:05"/>
    <x v="1074"/>
    <b v="0"/>
    <n v="30"/>
    <b v="0"/>
    <s v="games/video games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n v="4.5"/>
    <x v="2"/>
    <s v="US"/>
    <s v="USD"/>
    <n v="1336340516"/>
    <n v="1333748516"/>
    <d v="2012-05-06T21:41:56"/>
    <x v="1075"/>
    <b v="0"/>
    <n v="3"/>
    <b v="0"/>
    <s v="games/video games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s v="US"/>
    <s v="USD"/>
    <n v="1410426250"/>
    <n v="1405674250"/>
    <d v="2014-09-11T09:04:10"/>
    <x v="1076"/>
    <b v="0"/>
    <n v="975"/>
    <b v="0"/>
    <s v="games/video games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s v="US"/>
    <s v="USD"/>
    <n v="1452744011"/>
    <n v="1450152011"/>
    <d v="2016-01-14T04:00:11"/>
    <x v="1077"/>
    <b v="0"/>
    <n v="167"/>
    <b v="0"/>
    <s v="games/video games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s v="US"/>
    <s v="USD"/>
    <n v="1311309721"/>
    <n v="1307421721"/>
    <d v="2011-07-22T04:42:01"/>
    <x v="1078"/>
    <b v="0"/>
    <n v="5"/>
    <b v="0"/>
    <s v="games/video games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s v="DE"/>
    <s v="EUR"/>
    <n v="1463232936"/>
    <n v="1461072936"/>
    <d v="2016-05-14T13:35:36"/>
    <x v="1079"/>
    <b v="0"/>
    <n v="18"/>
    <b v="0"/>
    <s v="games/video games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.1"/>
    <x v="2"/>
    <s v="US"/>
    <s v="USD"/>
    <n v="1399778333"/>
    <n v="1397186333"/>
    <d v="2014-05-11T03:18:53"/>
    <x v="1080"/>
    <b v="0"/>
    <n v="98"/>
    <b v="0"/>
    <s v="games/video games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d v="2015-01-28T22:14:52"/>
    <x v="1081"/>
    <b v="0"/>
    <n v="4"/>
    <b v="0"/>
    <s v="games/video games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n v="0.6"/>
    <x v="2"/>
    <s v="US"/>
    <s v="USD"/>
    <n v="1344635088"/>
    <n v="1342043088"/>
    <d v="2012-08-10T21:44:48"/>
    <x v="1082"/>
    <b v="0"/>
    <n v="3"/>
    <b v="0"/>
    <s v="games/video games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s v="CA"/>
    <s v="CAD"/>
    <n v="1406994583"/>
    <n v="1401810583"/>
    <d v="2014-08-02T15:49:43"/>
    <x v="1083"/>
    <b v="0"/>
    <n v="1"/>
    <b v="0"/>
    <s v="games/video games"/>
    <n v="410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d v="2014-08-08T21:53:24"/>
    <x v="1084"/>
    <b v="0"/>
    <n v="0"/>
    <b v="0"/>
    <s v="games/video games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.4"/>
    <x v="2"/>
    <s v="CA"/>
    <s v="CAD"/>
    <n v="1457967975"/>
    <n v="1455379575"/>
    <d v="2016-03-14T15:06:15"/>
    <x v="1085"/>
    <b v="0"/>
    <n v="9"/>
    <b v="0"/>
    <s v="games/video games"/>
    <n v="114"/>
    <x v="6"/>
    <s v="video games"/>
    <x v="2"/>
  </r>
  <r>
    <n v="1086"/>
    <s v="Cyber Universe Online"/>
    <s v="Humanity's future in the Galaxy"/>
    <n v="18000"/>
    <n v="15"/>
    <n v="0.1"/>
    <x v="2"/>
    <s v="US"/>
    <s v="USD"/>
    <n v="1408913291"/>
    <n v="1406321291"/>
    <d v="2014-08-24T20:48:11"/>
    <x v="1086"/>
    <b v="0"/>
    <n v="2"/>
    <b v="0"/>
    <s v="games/video games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d v="2014-06-15T17:08:07"/>
    <x v="1087"/>
    <b v="0"/>
    <n v="0"/>
    <b v="0"/>
    <s v="games/video games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n v="14.2"/>
    <x v="2"/>
    <s v="US"/>
    <s v="USD"/>
    <n v="1398366667"/>
    <n v="1395774667"/>
    <d v="2014-04-24T19:11:07"/>
    <x v="1088"/>
    <b v="0"/>
    <n v="147"/>
    <b v="0"/>
    <s v="games/video games"/>
    <n v="43.42"/>
    <x v="6"/>
    <s v="video games"/>
    <x v="3"/>
  </r>
  <r>
    <n v="1089"/>
    <s v="Farabel"/>
    <s v="Farabel is a single player turn-based fantasy strategy game for Mac/PC/Linux"/>
    <n v="15000"/>
    <n v="1174"/>
    <n v="7.8"/>
    <x v="2"/>
    <s v="FR"/>
    <s v="EUR"/>
    <n v="1435293175"/>
    <n v="1432701175"/>
    <d v="2015-06-26T04:32:55"/>
    <x v="1089"/>
    <b v="0"/>
    <n v="49"/>
    <b v="0"/>
    <s v="games/video games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d v="2015-05-29T04:27:33"/>
    <x v="1090"/>
    <b v="0"/>
    <n v="1"/>
    <b v="0"/>
    <s v="games/video games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s v="GB"/>
    <s v="GBP"/>
    <n v="1460313672"/>
    <n v="1457725272"/>
    <d v="2016-04-10T18:41:12"/>
    <x v="1091"/>
    <b v="0"/>
    <n v="2"/>
    <b v="0"/>
    <s v="games/video games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s v="US"/>
    <s v="USD"/>
    <n v="1357432638"/>
    <n v="1354840638"/>
    <d v="2013-01-06T00:37:18"/>
    <x v="1092"/>
    <b v="0"/>
    <n v="7"/>
    <b v="0"/>
    <s v="games/video games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s v="CA"/>
    <s v="CAD"/>
    <n v="1455232937"/>
    <n v="1453936937"/>
    <d v="2016-02-11T23:22:17"/>
    <x v="1093"/>
    <b v="0"/>
    <n v="4"/>
    <b v="0"/>
    <s v="games/video games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s v="US"/>
    <s v="USD"/>
    <n v="1318180033"/>
    <n v="1315588033"/>
    <d v="2011-10-09T17:07:13"/>
    <x v="1094"/>
    <b v="0"/>
    <n v="27"/>
    <b v="0"/>
    <s v="games/video games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d v="2013-08-30T12:53:40"/>
    <x v="1095"/>
    <b v="0"/>
    <n v="94"/>
    <b v="0"/>
    <s v="games/video games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s v="US"/>
    <s v="USD"/>
    <n v="1412393400"/>
    <n v="1409747154"/>
    <d v="2014-10-04T03:30:00"/>
    <x v="1096"/>
    <b v="0"/>
    <n v="29"/>
    <b v="0"/>
    <s v="games/video games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d v="2014-03-02T19:01:17"/>
    <x v="1097"/>
    <b v="0"/>
    <n v="7"/>
    <b v="0"/>
    <s v="games/video games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n v="7.2"/>
    <x v="2"/>
    <s v="US"/>
    <s v="USD"/>
    <n v="1397413095"/>
    <n v="1394821095"/>
    <d v="2014-04-13T18:18:15"/>
    <x v="1098"/>
    <b v="0"/>
    <n v="22"/>
    <b v="0"/>
    <s v="games/video games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s v="GB"/>
    <s v="GBP"/>
    <n v="1431547468"/>
    <n v="1428955468"/>
    <d v="2015-05-13T20:04:28"/>
    <x v="1099"/>
    <b v="0"/>
    <n v="1"/>
    <b v="0"/>
    <s v="games/video games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2.5"/>
    <x v="2"/>
    <s v="DE"/>
    <s v="EUR"/>
    <n v="1455417571"/>
    <n v="1452825571"/>
    <d v="2016-02-14T02:39:31"/>
    <x v="1100"/>
    <b v="0"/>
    <n v="10"/>
    <b v="0"/>
    <s v="games/video games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d v="2016-07-14T18:12:00"/>
    <x v="1101"/>
    <b v="0"/>
    <n v="6"/>
    <b v="0"/>
    <s v="games/video games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.3"/>
    <x v="2"/>
    <s v="US"/>
    <s v="USD"/>
    <n v="1386568740"/>
    <n v="1383095125"/>
    <d v="2013-12-09T05:59:00"/>
    <x v="1102"/>
    <b v="0"/>
    <n v="24"/>
    <b v="0"/>
    <s v="games/video games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1.6"/>
    <x v="2"/>
    <s v="US"/>
    <s v="USD"/>
    <n v="1466227190"/>
    <n v="1461043190"/>
    <d v="2016-06-18T05:19:50"/>
    <x v="1103"/>
    <b v="0"/>
    <n v="15"/>
    <b v="0"/>
    <s v="games/video games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d v="2014-06-11T09:50:21"/>
    <x v="1104"/>
    <b v="0"/>
    <n v="37"/>
    <b v="0"/>
    <s v="games/video games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s v="US"/>
    <s v="USD"/>
    <n v="1395627327"/>
    <n v="1393038927"/>
    <d v="2014-03-24T02:15:27"/>
    <x v="1105"/>
    <b v="0"/>
    <n v="20"/>
    <b v="0"/>
    <s v="games/video games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.3"/>
    <x v="2"/>
    <s v="US"/>
    <s v="USD"/>
    <n v="1333557975"/>
    <n v="1330969575"/>
    <d v="2012-04-04T16:46:15"/>
    <x v="1106"/>
    <b v="0"/>
    <n v="7"/>
    <b v="0"/>
    <s v="games/video games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d v="2014-07-23T20:40:24"/>
    <x v="1107"/>
    <b v="0"/>
    <n v="0"/>
    <b v="0"/>
    <s v="games/video games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s v="US"/>
    <s v="USD"/>
    <n v="1334326635"/>
    <n v="1329146235"/>
    <d v="2012-04-13T14:17:15"/>
    <x v="1108"/>
    <b v="0"/>
    <n v="21"/>
    <b v="0"/>
    <s v="games/video games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s v="US"/>
    <s v="USD"/>
    <n v="1479495790"/>
    <n v="1476900190"/>
    <d v="2016-11-18T19:03:10"/>
    <x v="1109"/>
    <b v="0"/>
    <n v="3"/>
    <b v="0"/>
    <s v="games/video games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s v="US"/>
    <s v="USD"/>
    <n v="1354919022"/>
    <n v="1352327022"/>
    <d v="2012-12-07T22:23:42"/>
    <x v="1110"/>
    <b v="0"/>
    <n v="11"/>
    <b v="0"/>
    <s v="games/video games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d v="2016-01-08T04:53:10"/>
    <x v="1111"/>
    <b v="0"/>
    <n v="1"/>
    <b v="0"/>
    <s v="games/video games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s v="US"/>
    <s v="USD"/>
    <n v="1421656200"/>
    <n v="1416507211"/>
    <d v="2015-01-19T08:30:00"/>
    <x v="1112"/>
    <b v="0"/>
    <n v="312"/>
    <b v="0"/>
    <s v="games/video games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s v="GB"/>
    <s v="GBP"/>
    <n v="1408058820"/>
    <n v="1405466820"/>
    <d v="2014-08-14T23:27:00"/>
    <x v="1113"/>
    <b v="0"/>
    <n v="1"/>
    <b v="0"/>
    <s v="games/video games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s v="GB"/>
    <s v="GBP"/>
    <n v="1381306687"/>
    <n v="1378714687"/>
    <d v="2013-10-09T08:18:07"/>
    <x v="1114"/>
    <b v="0"/>
    <n v="3"/>
    <b v="0"/>
    <s v="games/video games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s v="US"/>
    <s v="USD"/>
    <n v="1459352495"/>
    <n v="1456764095"/>
    <d v="2016-03-30T15:41:35"/>
    <x v="1115"/>
    <b v="0"/>
    <n v="4"/>
    <b v="0"/>
    <s v="games/video games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d v="2012-06-09T20:20:08"/>
    <x v="1116"/>
    <b v="0"/>
    <n v="10"/>
    <b v="0"/>
    <s v="games/video games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.3000000000000007"/>
    <x v="2"/>
    <s v="DE"/>
    <s v="EUR"/>
    <n v="1451053313"/>
    <n v="1448461313"/>
    <d v="2015-12-25T14:21:53"/>
    <x v="1117"/>
    <b v="0"/>
    <n v="8"/>
    <b v="0"/>
    <s v="games/video games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s v="AU"/>
    <s v="AUD"/>
    <n v="1396666779"/>
    <n v="1394078379"/>
    <d v="2014-04-05T02:59:39"/>
    <x v="1118"/>
    <b v="0"/>
    <n v="3"/>
    <b v="0"/>
    <s v="games/video games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s v="US"/>
    <s v="USD"/>
    <n v="1396810864"/>
    <n v="1395687664"/>
    <d v="2014-04-06T19:01:04"/>
    <x v="1119"/>
    <b v="0"/>
    <n v="1"/>
    <b v="0"/>
    <s v="games/video games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d v="2011-10-28T20:56:40"/>
    <x v="1120"/>
    <b v="0"/>
    <n v="0"/>
    <b v="0"/>
    <s v="games/video games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d v="2016-03-13T21:25:16"/>
    <x v="1121"/>
    <b v="0"/>
    <n v="5"/>
    <b v="0"/>
    <s v="games/video games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d v="2013-05-30T16:53:45"/>
    <x v="1122"/>
    <b v="0"/>
    <n v="0"/>
    <b v="0"/>
    <s v="games/video games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.2"/>
    <x v="2"/>
    <s v="US"/>
    <s v="USD"/>
    <n v="1397910848"/>
    <n v="1395318848"/>
    <d v="2014-04-19T12:34:08"/>
    <x v="1123"/>
    <b v="0"/>
    <n v="3"/>
    <b v="0"/>
    <s v="games/video games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s v="US"/>
    <s v="USD"/>
    <n v="1430409651"/>
    <n v="1427817651"/>
    <d v="2015-04-30T16:00:51"/>
    <x v="1124"/>
    <b v="0"/>
    <n v="7"/>
    <b v="0"/>
    <s v="games/mobile games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d v="2015-09-25T14:58:50"/>
    <x v="1125"/>
    <b v="0"/>
    <n v="0"/>
    <b v="0"/>
    <s v="games/mobile games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0.5"/>
    <x v="2"/>
    <s v="US"/>
    <s v="USD"/>
    <n v="1468482694"/>
    <n v="1465890694"/>
    <d v="2016-07-14T07:51:34"/>
    <x v="1126"/>
    <b v="0"/>
    <n v="2"/>
    <b v="0"/>
    <s v="games/mobile games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s v="US"/>
    <s v="USD"/>
    <n v="1416000600"/>
    <n v="1413318600"/>
    <d v="2014-11-14T21:30:00"/>
    <x v="1127"/>
    <b v="0"/>
    <n v="23"/>
    <b v="0"/>
    <s v="games/mobile games"/>
    <n v="25.43"/>
    <x v="6"/>
    <s v="mobile games"/>
    <x v="3"/>
  </r>
  <r>
    <n v="1128"/>
    <s v="Flying Turds"/>
    <s v="#havingfunFTW"/>
    <n v="1000"/>
    <n v="1"/>
    <n v="0.1"/>
    <x v="2"/>
    <s v="GB"/>
    <s v="GBP"/>
    <n v="1407425717"/>
    <n v="1404833717"/>
    <d v="2014-08-07T15:35:17"/>
    <x v="1128"/>
    <b v="0"/>
    <n v="1"/>
    <b v="0"/>
    <s v="games/mobile games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.1"/>
    <x v="2"/>
    <s v="US"/>
    <s v="USD"/>
    <n v="1465107693"/>
    <n v="1462515693"/>
    <d v="2016-06-05T06:21:33"/>
    <x v="1129"/>
    <b v="0"/>
    <n v="2"/>
    <b v="0"/>
    <s v="games/mobile games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s v="US"/>
    <s v="USD"/>
    <n v="1416963300"/>
    <n v="1411775700"/>
    <d v="2014-11-26T00:55:00"/>
    <x v="1130"/>
    <b v="0"/>
    <n v="3"/>
    <b v="0"/>
    <s v="games/mobile games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d v="2015-12-24T21:47:48"/>
    <x v="1131"/>
    <b v="0"/>
    <n v="0"/>
    <b v="0"/>
    <s v="games/mobile games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.4"/>
    <x v="2"/>
    <s v="CA"/>
    <s v="CAD"/>
    <n v="1483238771"/>
    <n v="1480646771"/>
    <d v="2017-01-01T02:46:11"/>
    <x v="1132"/>
    <b v="0"/>
    <n v="13"/>
    <b v="0"/>
    <s v="games/mobile games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n v="0.7"/>
    <x v="2"/>
    <s v="GB"/>
    <s v="GBP"/>
    <n v="1406799981"/>
    <n v="1404207981"/>
    <d v="2014-07-31T09:46:21"/>
    <x v="1133"/>
    <b v="0"/>
    <n v="1"/>
    <b v="0"/>
    <s v="games/mobile games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d v="2014-11-29T04:33:00"/>
    <x v="1134"/>
    <b v="0"/>
    <n v="1"/>
    <b v="0"/>
    <s v="games/mobile games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d v="2016-08-06T23:44:54"/>
    <x v="1135"/>
    <b v="0"/>
    <n v="1"/>
    <b v="0"/>
    <s v="games/mobile games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s v="FR"/>
    <s v="EUR"/>
    <n v="1450541229"/>
    <n v="1447949229"/>
    <d v="2015-12-19T16:07:09"/>
    <x v="1136"/>
    <b v="0"/>
    <n v="6"/>
    <b v="0"/>
    <s v="games/mobile games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s v="US"/>
    <s v="USD"/>
    <n v="1461440421"/>
    <n v="1458848421"/>
    <d v="2016-04-23T19:40:21"/>
    <x v="1137"/>
    <b v="0"/>
    <n v="39"/>
    <b v="0"/>
    <s v="games/mobile games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s v="US"/>
    <s v="USD"/>
    <n v="1485035131"/>
    <n v="1483307131"/>
    <d v="2017-01-21T21:45:31"/>
    <x v="1138"/>
    <b v="0"/>
    <n v="4"/>
    <b v="0"/>
    <s v="games/mobile games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.1"/>
    <x v="2"/>
    <s v="US"/>
    <s v="USD"/>
    <n v="1420100426"/>
    <n v="1417508426"/>
    <d v="2015-01-01T08:20:26"/>
    <x v="1139"/>
    <b v="0"/>
    <n v="1"/>
    <b v="0"/>
    <s v="games/mobile games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d v="2015-08-06T11:05:21"/>
    <x v="1140"/>
    <b v="0"/>
    <n v="0"/>
    <b v="0"/>
    <s v="games/mobile games"/>
    <n v="0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d v="2015-07-09T16:47:30"/>
    <x v="1141"/>
    <b v="0"/>
    <n v="0"/>
    <b v="0"/>
    <s v="games/mobile games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d v="2015-02-17T00:08:47"/>
    <x v="1142"/>
    <b v="0"/>
    <n v="0"/>
    <b v="0"/>
    <s v="games/mobile games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s v="US"/>
    <s v="USD"/>
    <n v="1450327126"/>
    <n v="1447735126"/>
    <d v="2015-12-17T04:38:46"/>
    <x v="1143"/>
    <b v="0"/>
    <n v="8"/>
    <b v="0"/>
    <s v="games/mobile games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d v="2015-04-29T04:22:00"/>
    <x v="1144"/>
    <b v="0"/>
    <n v="0"/>
    <b v="0"/>
    <s v="food/food trucks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.1"/>
    <x v="2"/>
    <s v="US"/>
    <s v="USD"/>
    <n v="1412272592"/>
    <n v="1407088592"/>
    <d v="2014-10-02T17:56:32"/>
    <x v="1145"/>
    <b v="0"/>
    <n v="1"/>
    <b v="0"/>
    <s v="food/food trucks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s v="US"/>
    <s v="USD"/>
    <n v="1399071173"/>
    <n v="1395787973"/>
    <d v="2014-05-02T22:52:53"/>
    <x v="1146"/>
    <b v="0"/>
    <n v="12"/>
    <b v="0"/>
    <s v="food/food trucks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d v="2014-10-19T23:19:43"/>
    <x v="1147"/>
    <b v="0"/>
    <n v="0"/>
    <b v="0"/>
    <s v="food/food trucks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.5"/>
    <x v="2"/>
    <s v="US"/>
    <s v="USD"/>
    <n v="1480568781"/>
    <n v="1477973181"/>
    <d v="2016-12-01T05:06:21"/>
    <x v="1148"/>
    <b v="0"/>
    <n v="3"/>
    <b v="0"/>
    <s v="food/food trucks"/>
    <n v="24.33"/>
    <x v="7"/>
    <s v="food trucks"/>
    <x v="2"/>
  </r>
  <r>
    <n v="1149"/>
    <s v="The Floridian Food Truck"/>
    <s v="Bringing culturally diverse Floridian cuisine to the people!"/>
    <n v="50000"/>
    <n v="75"/>
    <n v="0.2"/>
    <x v="2"/>
    <s v="US"/>
    <s v="USD"/>
    <n v="1466096566"/>
    <n v="1463504566"/>
    <d v="2016-06-16T17:02:46"/>
    <x v="1149"/>
    <b v="0"/>
    <n v="2"/>
    <b v="0"/>
    <s v="food/food trucks"/>
    <n v="37.5"/>
    <x v="7"/>
    <s v="food trucks"/>
    <x v="2"/>
  </r>
  <r>
    <n v="1150"/>
    <s v="Chef Po's Food Truck"/>
    <s v="Bringing delicious authentic and fusion Taiwanese Food to the West Coast."/>
    <n v="2500"/>
    <n v="252"/>
    <n v="10.1"/>
    <x v="2"/>
    <s v="US"/>
    <s v="USD"/>
    <n v="1452293675"/>
    <n v="1447109675"/>
    <d v="2016-01-08T22:54:35"/>
    <x v="1150"/>
    <b v="0"/>
    <n v="6"/>
    <b v="0"/>
    <s v="food/food trucks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d v="2015-09-07T02:27:43"/>
    <x v="1151"/>
    <b v="0"/>
    <n v="0"/>
    <b v="0"/>
    <s v="food/food trucks"/>
    <n v="0"/>
    <x v="7"/>
    <s v="food trucks"/>
    <x v="0"/>
  </r>
  <r>
    <n v="1152"/>
    <s v="Peruvian King Food Truck"/>
    <s v="Peruvian food truck with an LA twist."/>
    <n v="16000"/>
    <n v="911"/>
    <n v="5.7"/>
    <x v="2"/>
    <s v="US"/>
    <s v="USD"/>
    <n v="1431709312"/>
    <n v="1429117312"/>
    <d v="2015-05-15T17:01:52"/>
    <x v="1152"/>
    <b v="0"/>
    <n v="15"/>
    <b v="0"/>
    <s v="food/food trucks"/>
    <n v="60.73"/>
    <x v="7"/>
    <s v="food trucks"/>
    <x v="0"/>
  </r>
  <r>
    <n v="1153"/>
    <s v="The Cold Spot Mobile Trailer"/>
    <s v="A mobile concession trailer for snow cones, ice cream, smoothies and more"/>
    <n v="8000"/>
    <n v="50"/>
    <n v="0.6"/>
    <x v="2"/>
    <s v="US"/>
    <s v="USD"/>
    <n v="1434647305"/>
    <n v="1432055305"/>
    <d v="2015-06-18T17:08:25"/>
    <x v="1153"/>
    <b v="0"/>
    <n v="1"/>
    <b v="0"/>
    <s v="food/food trucks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6.5"/>
    <x v="2"/>
    <s v="US"/>
    <s v="USD"/>
    <n v="1441507006"/>
    <n v="1438915006"/>
    <d v="2015-09-06T02:36:46"/>
    <x v="1154"/>
    <b v="0"/>
    <n v="3"/>
    <b v="0"/>
    <s v="food/food trucks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s v="US"/>
    <s v="USD"/>
    <n v="1408040408"/>
    <n v="1405448408"/>
    <d v="2014-08-14T18:20:08"/>
    <x v="1155"/>
    <b v="0"/>
    <n v="8"/>
    <b v="0"/>
    <s v="food/food trucks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d v="2015-02-24T01:42:42"/>
    <x v="1156"/>
    <b v="0"/>
    <n v="0"/>
    <b v="0"/>
    <s v="food/food trucks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s v="US"/>
    <s v="USD"/>
    <n v="1417795480"/>
    <n v="1412607880"/>
    <d v="2014-12-05T16:04:40"/>
    <x v="1157"/>
    <b v="0"/>
    <n v="3"/>
    <b v="0"/>
    <s v="food/food trucks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s v="US"/>
    <s v="USD"/>
    <n v="1418091128"/>
    <n v="1415499128"/>
    <d v="2014-12-09T02:12:08"/>
    <x v="1158"/>
    <b v="0"/>
    <n v="3"/>
    <b v="0"/>
    <s v="food/food trucks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d v="2015-06-30T15:45:00"/>
    <x v="1159"/>
    <b v="0"/>
    <n v="0"/>
    <b v="0"/>
    <s v="food/food trucks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s v="US"/>
    <s v="USD"/>
    <n v="1427510586"/>
    <n v="1424922186"/>
    <d v="2015-03-28T02:43:06"/>
    <x v="1160"/>
    <b v="0"/>
    <n v="19"/>
    <b v="0"/>
    <s v="food/food trucks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d v="2015-05-19T15:06:29"/>
    <x v="1161"/>
    <b v="0"/>
    <n v="0"/>
    <b v="0"/>
    <s v="food/food trucks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s v="US"/>
    <s v="USD"/>
    <n v="1411662264"/>
    <n v="1408983864"/>
    <d v="2014-09-25T16:24:24"/>
    <x v="1162"/>
    <b v="0"/>
    <n v="2"/>
    <b v="0"/>
    <s v="food/food trucks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d v="2014-08-09T17:22:00"/>
    <x v="1163"/>
    <b v="0"/>
    <n v="0"/>
    <b v="0"/>
    <s v="food/food trucks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d v="2016-06-18T17:23:02"/>
    <x v="1164"/>
    <b v="0"/>
    <n v="0"/>
    <b v="0"/>
    <s v="food/food trucks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s v="US"/>
    <s v="USD"/>
    <n v="1404623330"/>
    <n v="1401685730"/>
    <d v="2014-07-06T05:08:50"/>
    <x v="1165"/>
    <b v="0"/>
    <n v="25"/>
    <b v="0"/>
    <s v="food/food trucks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s v="US"/>
    <s v="USD"/>
    <n v="1435291200"/>
    <n v="1432640342"/>
    <d v="2015-06-26T04:00:00"/>
    <x v="1166"/>
    <b v="0"/>
    <n v="8"/>
    <b v="0"/>
    <s v="food/food trucks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1.6"/>
    <x v="2"/>
    <s v="US"/>
    <s v="USD"/>
    <n v="1410543495"/>
    <n v="1407865095"/>
    <d v="2014-09-12T17:38:15"/>
    <x v="1167"/>
    <b v="0"/>
    <n v="16"/>
    <b v="0"/>
    <s v="food/food trucks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5.7"/>
    <x v="2"/>
    <s v="US"/>
    <s v="USD"/>
    <n v="1474507065"/>
    <n v="1471915065"/>
    <d v="2016-09-22T01:17:45"/>
    <x v="1168"/>
    <b v="0"/>
    <n v="3"/>
    <b v="0"/>
    <s v="food/food trucks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s v="US"/>
    <s v="USD"/>
    <n v="1424593763"/>
    <n v="1422001763"/>
    <d v="2015-02-22T08:29:23"/>
    <x v="1169"/>
    <b v="0"/>
    <n v="3"/>
    <b v="0"/>
    <s v="food/food trucks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.4"/>
    <x v="2"/>
    <s v="GB"/>
    <s v="GBP"/>
    <n v="1433021171"/>
    <n v="1430429171"/>
    <d v="2015-05-30T21:26:11"/>
    <x v="1170"/>
    <b v="0"/>
    <n v="2"/>
    <b v="0"/>
    <s v="food/food trucks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.1"/>
    <x v="2"/>
    <s v="US"/>
    <s v="USD"/>
    <n v="1415909927"/>
    <n v="1414351127"/>
    <d v="2014-11-13T20:18:47"/>
    <x v="1171"/>
    <b v="0"/>
    <n v="1"/>
    <b v="0"/>
    <s v="food/food trucks"/>
    <n v="25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d v="2014-08-20T16:22:32"/>
    <x v="1172"/>
    <b v="0"/>
    <n v="0"/>
    <b v="0"/>
    <s v="food/food trucks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d v="2015-08-03T04:27:37"/>
    <x v="1173"/>
    <b v="0"/>
    <n v="1"/>
    <b v="0"/>
    <s v="food/food trucks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5.9"/>
    <x v="2"/>
    <s v="US"/>
    <s v="USD"/>
    <n v="1462738327"/>
    <n v="1460146327"/>
    <d v="2016-05-08T20:12:07"/>
    <x v="1174"/>
    <b v="0"/>
    <n v="19"/>
    <b v="0"/>
    <s v="food/food trucks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s v="US"/>
    <s v="USD"/>
    <n v="1436981339"/>
    <n v="1434389339"/>
    <d v="2015-07-15T17:28:59"/>
    <x v="1175"/>
    <b v="0"/>
    <n v="9"/>
    <b v="0"/>
    <s v="food/food trucks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d v="2017-03-06T13:00:00"/>
    <x v="1176"/>
    <b v="0"/>
    <n v="1"/>
    <b v="0"/>
    <s v="food/food trucks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d v="2014-10-15T15:51:36"/>
    <x v="1177"/>
    <b v="0"/>
    <n v="0"/>
    <b v="0"/>
    <s v="food/food trucks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d v="2014-08-16T21:44:12"/>
    <x v="1178"/>
    <b v="0"/>
    <n v="1"/>
    <b v="0"/>
    <s v="food/food trucks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.3"/>
    <x v="2"/>
    <s v="CA"/>
    <s v="CAD"/>
    <n v="1446052627"/>
    <n v="1443460627"/>
    <d v="2015-10-28T17:17:07"/>
    <x v="1179"/>
    <b v="0"/>
    <n v="5"/>
    <b v="0"/>
    <s v="food/food trucks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s v="US"/>
    <s v="USD"/>
    <n v="1403983314"/>
    <n v="1400786514"/>
    <d v="2014-06-28T19:21:54"/>
    <x v="1180"/>
    <b v="0"/>
    <n v="85"/>
    <b v="0"/>
    <s v="food/food trucks"/>
    <n v="69.12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d v="2015-03-01T08:08:41"/>
    <x v="1181"/>
    <b v="0"/>
    <n v="3"/>
    <b v="0"/>
    <s v="food/food trucks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s v="US"/>
    <s v="USD"/>
    <n v="1484239320"/>
    <n v="1482609088"/>
    <d v="2017-01-12T16:42:00"/>
    <x v="1182"/>
    <b v="0"/>
    <n v="4"/>
    <b v="0"/>
    <s v="food/food trucks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d v="2016-11-02T03:59:00"/>
    <x v="1183"/>
    <b v="0"/>
    <n v="3"/>
    <b v="0"/>
    <s v="food/food trucks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s v="GB"/>
    <s v="GBP"/>
    <n v="1486391011"/>
    <n v="1483712611"/>
    <d v="2017-02-06T14:23:31"/>
    <x v="1184"/>
    <b v="0"/>
    <n v="375"/>
    <b v="1"/>
    <s v="photography/photobooks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s v="US"/>
    <s v="USD"/>
    <n v="1433736000"/>
    <n v="1430945149"/>
    <d v="2015-06-08T04:00:00"/>
    <x v="1185"/>
    <b v="0"/>
    <n v="111"/>
    <b v="1"/>
    <s v="photography/photobooks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s v="GB"/>
    <s v="GBP"/>
    <n v="1433198520"/>
    <n v="1430340195"/>
    <d v="2015-06-01T22:42:00"/>
    <x v="1186"/>
    <b v="0"/>
    <n v="123"/>
    <b v="1"/>
    <s v="photography/photobooks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s v="US"/>
    <s v="USD"/>
    <n v="1431885600"/>
    <n v="1429133323"/>
    <d v="2015-05-17T18:00:00"/>
    <x v="1187"/>
    <b v="0"/>
    <n v="70"/>
    <b v="1"/>
    <s v="photography/photobooks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0.6"/>
    <x v="0"/>
    <s v="CA"/>
    <s v="CAD"/>
    <n v="1482943740"/>
    <n v="1481129340"/>
    <d v="2016-12-28T16:49:00"/>
    <x v="1188"/>
    <b v="0"/>
    <n v="85"/>
    <b v="1"/>
    <s v="photography/photobooks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s v="US"/>
    <s v="USD"/>
    <n v="1467242995"/>
    <n v="1465428595"/>
    <d v="2016-06-29T23:29:55"/>
    <x v="1189"/>
    <b v="0"/>
    <n v="86"/>
    <b v="1"/>
    <s v="photography/photobooks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d v="2014-08-31T15:58:45"/>
    <x v="1190"/>
    <b v="0"/>
    <n v="13"/>
    <b v="1"/>
    <s v="photography/photobooks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s v="US"/>
    <s v="USD"/>
    <n v="1458480560"/>
    <n v="1455892160"/>
    <d v="2016-03-20T13:29:20"/>
    <x v="1191"/>
    <b v="0"/>
    <n v="33"/>
    <b v="1"/>
    <s v="photography/photobooks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d v="2017-02-11T12:09:38"/>
    <x v="1192"/>
    <b v="0"/>
    <n v="15"/>
    <b v="1"/>
    <s v="photography/photobooks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d v="2016-04-09T17:37:33"/>
    <x v="1193"/>
    <b v="0"/>
    <n v="273"/>
    <b v="1"/>
    <s v="photography/photobooks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s v="IE"/>
    <s v="EUR"/>
    <n v="1428493379"/>
    <n v="1425901379"/>
    <d v="2015-04-08T11:42:59"/>
    <x v="1194"/>
    <b v="0"/>
    <n v="714"/>
    <b v="1"/>
    <s v="photography/photobooks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d v="2015-12-20T09:00:00"/>
    <x v="1195"/>
    <b v="0"/>
    <n v="170"/>
    <b v="1"/>
    <s v="photography/photobooks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s v="GB"/>
    <s v="GBP"/>
    <n v="1450467539"/>
    <n v="1447875539"/>
    <d v="2015-12-18T19:38:59"/>
    <x v="1196"/>
    <b v="0"/>
    <n v="512"/>
    <b v="1"/>
    <s v="photography/photobooks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s v="US"/>
    <s v="USD"/>
    <n v="1465797540"/>
    <n v="1463155034"/>
    <d v="2016-06-13T05:59:00"/>
    <x v="1197"/>
    <b v="0"/>
    <n v="314"/>
    <b v="1"/>
    <s v="photography/photobooks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s v="US"/>
    <s v="USD"/>
    <n v="1451530800"/>
    <n v="1448463086"/>
    <d v="2015-12-31T03:00:00"/>
    <x v="1198"/>
    <b v="0"/>
    <n v="167"/>
    <b v="1"/>
    <s v="photography/photobooks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s v="GB"/>
    <s v="GBP"/>
    <n v="1436380200"/>
    <n v="1433615400"/>
    <d v="2015-07-08T18:30:00"/>
    <x v="1199"/>
    <b v="0"/>
    <n v="9"/>
    <b v="1"/>
    <s v="photography/photobooks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5.6"/>
    <x v="0"/>
    <s v="US"/>
    <s v="USD"/>
    <n v="1429183656"/>
    <n v="1427369256"/>
    <d v="2015-04-16T11:27:36"/>
    <x v="1200"/>
    <b v="0"/>
    <n v="103"/>
    <b v="1"/>
    <s v="photography/photobooks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s v="GB"/>
    <s v="GBP"/>
    <n v="1468593246"/>
    <n v="1466001246"/>
    <d v="2016-07-15T14:34:06"/>
    <x v="1201"/>
    <b v="0"/>
    <n v="111"/>
    <b v="1"/>
    <s v="photography/photobooks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s v="AU"/>
    <s v="AUD"/>
    <n v="1435388154"/>
    <n v="1432796154"/>
    <d v="2015-06-27T06:55:54"/>
    <x v="1202"/>
    <b v="0"/>
    <n v="271"/>
    <b v="1"/>
    <s v="photography/photobooks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s v="US"/>
    <s v="USD"/>
    <n v="1433083527"/>
    <n v="1430491527"/>
    <d v="2015-05-31T14:45:27"/>
    <x v="1203"/>
    <b v="0"/>
    <n v="101"/>
    <b v="1"/>
    <s v="photography/photobooks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s v="US"/>
    <s v="USD"/>
    <n v="1449205200"/>
    <n v="1445363833"/>
    <d v="2015-12-04T05:00:00"/>
    <x v="1204"/>
    <b v="0"/>
    <n v="57"/>
    <b v="1"/>
    <s v="photography/photobooks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s v="DE"/>
    <s v="EUR"/>
    <n v="1434197351"/>
    <n v="1431605351"/>
    <d v="2015-06-13T12:09:11"/>
    <x v="1205"/>
    <b v="0"/>
    <n v="62"/>
    <b v="1"/>
    <s v="photography/photobooks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d v="2017-03-11T13:29:00"/>
    <x v="1206"/>
    <b v="0"/>
    <n v="32"/>
    <b v="1"/>
    <s v="photography/photobooks"/>
    <n v="32.340000000000003"/>
    <x v="8"/>
    <s v="photobooks"/>
    <x v="1"/>
  </r>
  <r>
    <n v="1207"/>
    <s v="ITALIANA"/>
    <s v="A humanistic photo book about ancestral &amp; post-modern Italy."/>
    <n v="16700"/>
    <n v="17396"/>
    <n v="104.2"/>
    <x v="0"/>
    <s v="IT"/>
    <s v="EUR"/>
    <n v="1459418400"/>
    <n v="1456827573"/>
    <d v="2016-03-31T10:00:00"/>
    <x v="1207"/>
    <b v="0"/>
    <n v="141"/>
    <b v="1"/>
    <s v="photography/photobooks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s v="US"/>
    <s v="USD"/>
    <n v="1458835264"/>
    <n v="1456246864"/>
    <d v="2016-03-24T16:01:04"/>
    <x v="1208"/>
    <b v="0"/>
    <n v="75"/>
    <b v="1"/>
    <s v="photography/photobooks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d v="2017-02-25T20:18:25"/>
    <x v="1209"/>
    <b v="0"/>
    <n v="46"/>
    <b v="1"/>
    <s v="photography/photobooks"/>
    <n v="138.26"/>
    <x v="8"/>
    <s v="photobooks"/>
    <x v="1"/>
  </r>
  <r>
    <n v="1210"/>
    <s v="Det Andra GÃ¶teborg"/>
    <s v="En fotobok om livet i det enda andra GÃ¶teborg i vÃ¤rlden"/>
    <n v="20000"/>
    <n v="50863"/>
    <n v="254.3"/>
    <x v="0"/>
    <s v="SE"/>
    <s v="SEK"/>
    <n v="1433106000"/>
    <n v="1431124572"/>
    <d v="2015-05-31T21:00:00"/>
    <x v="1210"/>
    <b v="0"/>
    <n v="103"/>
    <b v="1"/>
    <s v="photography/photobooks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.1"/>
    <x v="0"/>
    <s v="CA"/>
    <s v="CAD"/>
    <n v="1465505261"/>
    <n v="1464209261"/>
    <d v="2016-06-09T20:47:41"/>
    <x v="1211"/>
    <b v="0"/>
    <n v="6"/>
    <b v="1"/>
    <s v="photography/photobooks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d v="2015-11-27T01:00:00"/>
    <x v="1212"/>
    <b v="0"/>
    <n v="83"/>
    <b v="1"/>
    <s v="photography/photobooks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s v="GB"/>
    <s v="GBP"/>
    <n v="1485886100"/>
    <n v="1482862100"/>
    <d v="2017-01-31T18:08:20"/>
    <x v="1213"/>
    <b v="0"/>
    <n v="108"/>
    <b v="1"/>
    <s v="photography/photobooks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s v="US"/>
    <s v="USD"/>
    <n v="1433880605"/>
    <n v="1428696605"/>
    <d v="2015-06-09T20:10:05"/>
    <x v="1214"/>
    <b v="0"/>
    <n v="25"/>
    <b v="1"/>
    <s v="photography/photobooks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s v="US"/>
    <s v="USD"/>
    <n v="1401487756"/>
    <n v="1398895756"/>
    <d v="2014-05-30T22:09:16"/>
    <x v="1215"/>
    <b v="0"/>
    <n v="549"/>
    <b v="1"/>
    <s v="photography/photobooks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n v="145.69999999999999"/>
    <x v="0"/>
    <s v="US"/>
    <s v="USD"/>
    <n v="1443826980"/>
    <n v="1441032457"/>
    <d v="2015-10-02T23:03:00"/>
    <x v="1216"/>
    <b v="0"/>
    <n v="222"/>
    <b v="1"/>
    <s v="photography/photobooks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s v="US"/>
    <s v="USD"/>
    <n v="1468524340"/>
    <n v="1465932340"/>
    <d v="2016-07-14T19:25:40"/>
    <x v="1217"/>
    <b v="0"/>
    <n v="183"/>
    <b v="1"/>
    <s v="photography/photobooks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s v="US"/>
    <s v="USD"/>
    <n v="1446346800"/>
    <n v="1443714800"/>
    <d v="2015-11-01T03:00:00"/>
    <x v="1218"/>
    <b v="0"/>
    <n v="89"/>
    <b v="1"/>
    <s v="photography/photobooks"/>
    <n v="174.21"/>
    <x v="8"/>
    <s v="photobooks"/>
    <x v="0"/>
  </r>
  <r>
    <n v="1219"/>
    <s v="The Box"/>
    <s v="The Box is a fine art book of Ron Amato's innovative and seductive photography project."/>
    <n v="16350"/>
    <n v="26024"/>
    <n v="159.19999999999999"/>
    <x v="0"/>
    <s v="US"/>
    <s v="USD"/>
    <n v="1476961513"/>
    <n v="1474369513"/>
    <d v="2016-10-20T11:05:13"/>
    <x v="1219"/>
    <b v="0"/>
    <n v="253"/>
    <b v="1"/>
    <s v="photography/photobooks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3.8"/>
    <x v="0"/>
    <s v="DE"/>
    <s v="EUR"/>
    <n v="1440515112"/>
    <n v="1437923112"/>
    <d v="2015-08-25T15:05:12"/>
    <x v="1220"/>
    <b v="0"/>
    <n v="140"/>
    <b v="1"/>
    <s v="photography/photobooks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s v="GB"/>
    <s v="GBP"/>
    <n v="1480809600"/>
    <n v="1478431488"/>
    <d v="2016-12-04T00:00:00"/>
    <x v="1221"/>
    <b v="0"/>
    <n v="103"/>
    <b v="1"/>
    <s v="photography/photobooks"/>
    <n v="23.8"/>
    <x v="8"/>
    <s v="photobooks"/>
    <x v="2"/>
  </r>
  <r>
    <n v="1222"/>
    <s v="Project Pilgrim"/>
    <s v="Project Pilgrim is my effort to work towards normalizing mental health."/>
    <n v="4000"/>
    <n v="11215"/>
    <n v="280.39999999999998"/>
    <x v="0"/>
    <s v="CA"/>
    <s v="CAD"/>
    <n v="1459483200"/>
    <n v="1456852647"/>
    <d v="2016-04-01T04:00:00"/>
    <x v="1222"/>
    <b v="0"/>
    <n v="138"/>
    <b v="1"/>
    <s v="photography/photobooks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n v="112.1"/>
    <x v="0"/>
    <s v="US"/>
    <s v="USD"/>
    <n v="1478754909"/>
    <n v="1476159309"/>
    <d v="2016-11-10T05:15:09"/>
    <x v="1223"/>
    <b v="0"/>
    <n v="191"/>
    <b v="1"/>
    <s v="photography/photobooks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.1"/>
    <x v="1"/>
    <s v="US"/>
    <s v="USD"/>
    <n v="1402060302"/>
    <n v="1396876302"/>
    <d v="2014-06-06T13:11:42"/>
    <x v="1224"/>
    <b v="0"/>
    <n v="18"/>
    <b v="0"/>
    <s v="music/world music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s v="US"/>
    <s v="USD"/>
    <n v="1382478278"/>
    <n v="1377294278"/>
    <d v="2013-10-22T21:44:38"/>
    <x v="1225"/>
    <b v="0"/>
    <n v="3"/>
    <b v="0"/>
    <s v="music/world music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s v="US"/>
    <s v="USD"/>
    <n v="1398042000"/>
    <n v="1395089981"/>
    <d v="2014-04-21T01:00:00"/>
    <x v="1226"/>
    <b v="0"/>
    <n v="40"/>
    <b v="0"/>
    <s v="music/world music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d v="2014-08-07T07:00:00"/>
    <x v="1227"/>
    <b v="0"/>
    <n v="0"/>
    <b v="0"/>
    <s v="music/world music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s v="US"/>
    <s v="USD"/>
    <n v="1317231008"/>
    <n v="1312047008"/>
    <d v="2011-09-28T17:30:08"/>
    <x v="1228"/>
    <b v="0"/>
    <n v="24"/>
    <b v="0"/>
    <s v="music/world music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s v="US"/>
    <s v="USD"/>
    <n v="1334592000"/>
    <n v="1331982127"/>
    <d v="2012-04-16T16:00:00"/>
    <x v="1229"/>
    <b v="0"/>
    <n v="1"/>
    <b v="0"/>
    <s v="music/world music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d v="2011-02-24T23:20:30"/>
    <x v="1230"/>
    <b v="0"/>
    <n v="0"/>
    <b v="0"/>
    <s v="music/world music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d v="2015-08-28T01:00:00"/>
    <x v="1231"/>
    <b v="0"/>
    <n v="0"/>
    <b v="0"/>
    <s v="music/world music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s v="US"/>
    <s v="USD"/>
    <n v="1381090870"/>
    <n v="1377030070"/>
    <d v="2013-10-06T20:21:10"/>
    <x v="1232"/>
    <b v="0"/>
    <n v="1"/>
    <b v="0"/>
    <s v="music/world music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s v="US"/>
    <s v="USD"/>
    <n v="1329864374"/>
    <n v="1328049974"/>
    <d v="2012-02-21T22:46:14"/>
    <x v="1233"/>
    <b v="0"/>
    <n v="6"/>
    <b v="0"/>
    <s v="music/world music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d v="2015-02-02T18:55:42"/>
    <x v="1234"/>
    <b v="0"/>
    <n v="0"/>
    <b v="0"/>
    <s v="music/world music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s v="US"/>
    <s v="USD"/>
    <n v="1387077299"/>
    <n v="1383621299"/>
    <d v="2013-12-15T03:14:59"/>
    <x v="1235"/>
    <b v="0"/>
    <n v="6"/>
    <b v="0"/>
    <s v="music/world music"/>
    <n v="35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d v="2012-07-28T16:00:00"/>
    <x v="1236"/>
    <b v="0"/>
    <n v="0"/>
    <b v="0"/>
    <s v="music/world music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d v="2012-08-24T06:47:45"/>
    <x v="1237"/>
    <b v="0"/>
    <n v="0"/>
    <b v="0"/>
    <s v="music/world music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s v="US"/>
    <s v="USD"/>
    <n v="1312641536"/>
    <n v="1310049536"/>
    <d v="2011-08-06T14:38:56"/>
    <x v="1238"/>
    <b v="0"/>
    <n v="3"/>
    <b v="0"/>
    <s v="music/world music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d v="2012-01-05T23:06:07"/>
    <x v="1239"/>
    <b v="0"/>
    <n v="0"/>
    <b v="0"/>
    <s v="music/world music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d v="2013-07-12T21:51:00"/>
    <x v="1240"/>
    <b v="0"/>
    <n v="8"/>
    <b v="0"/>
    <s v="music/world music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s v="US"/>
    <s v="USD"/>
    <n v="1414994340"/>
    <n v="1413057980"/>
    <d v="2014-11-03T05:59:00"/>
    <x v="1241"/>
    <b v="0"/>
    <n v="34"/>
    <b v="0"/>
    <s v="music/world music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s v="US"/>
    <s v="USD"/>
    <n v="1315747080"/>
    <n v="1314417502"/>
    <d v="2011-09-11T13:18:00"/>
    <x v="1242"/>
    <b v="0"/>
    <n v="1"/>
    <b v="0"/>
    <s v="music/world music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s v="US"/>
    <s v="USD"/>
    <n v="1310158800"/>
    <n v="1304888771"/>
    <d v="2011-07-08T21:00:00"/>
    <x v="1243"/>
    <b v="0"/>
    <n v="38"/>
    <b v="0"/>
    <s v="music/world music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s v="US"/>
    <s v="USD"/>
    <n v="1366664400"/>
    <n v="1363981723"/>
    <d v="2013-04-22T21:00:00"/>
    <x v="1244"/>
    <b v="1"/>
    <n v="45"/>
    <b v="1"/>
    <s v="music/rock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s v="US"/>
    <s v="USD"/>
    <n v="1402755834"/>
    <n v="1400163834"/>
    <d v="2014-06-14T14:23:54"/>
    <x v="1245"/>
    <b v="1"/>
    <n v="17"/>
    <b v="1"/>
    <s v="music/rock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d v="2011-12-06T02:02:29"/>
    <x v="1246"/>
    <b v="1"/>
    <n v="31"/>
    <b v="1"/>
    <s v="music/rock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.1"/>
    <x v="0"/>
    <s v="US"/>
    <s v="USD"/>
    <n v="1367823655"/>
    <n v="1365231655"/>
    <d v="2013-05-06T07:00:55"/>
    <x v="1247"/>
    <b v="1"/>
    <n v="50"/>
    <b v="1"/>
    <s v="music/rock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1.6"/>
    <x v="0"/>
    <s v="US"/>
    <s v="USD"/>
    <n v="1402642740"/>
    <n v="1399563953"/>
    <d v="2014-06-13T06:59:00"/>
    <x v="1248"/>
    <b v="1"/>
    <n v="59"/>
    <b v="1"/>
    <s v="music/rock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s v="US"/>
    <s v="USD"/>
    <n v="1341683211"/>
    <n v="1339091211"/>
    <d v="2012-07-07T17:46:51"/>
    <x v="1249"/>
    <b v="1"/>
    <n v="81"/>
    <b v="1"/>
    <s v="music/rock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s v="US"/>
    <s v="USD"/>
    <n v="1410017131"/>
    <n v="1406129131"/>
    <d v="2014-09-06T15:25:31"/>
    <x v="1250"/>
    <b v="1"/>
    <n v="508"/>
    <b v="1"/>
    <s v="music/rock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1.8"/>
    <x v="0"/>
    <s v="US"/>
    <s v="USD"/>
    <n v="1316979167"/>
    <n v="1311795167"/>
    <d v="2011-09-25T19:32:47"/>
    <x v="1251"/>
    <b v="1"/>
    <n v="74"/>
    <b v="1"/>
    <s v="music/rock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s v="US"/>
    <s v="USD"/>
    <n v="1382658169"/>
    <n v="1380238969"/>
    <d v="2013-10-24T23:42:49"/>
    <x v="1252"/>
    <b v="1"/>
    <n v="141"/>
    <b v="1"/>
    <s v="music/rock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s v="US"/>
    <s v="USD"/>
    <n v="1409770107"/>
    <n v="1407178107"/>
    <d v="2014-09-03T18:48:27"/>
    <x v="1253"/>
    <b v="1"/>
    <n v="711"/>
    <b v="1"/>
    <s v="music/rock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s v="US"/>
    <s v="USD"/>
    <n v="1293857940"/>
    <n v="1288968886"/>
    <d v="2011-01-01T04:59:00"/>
    <x v="1254"/>
    <b v="1"/>
    <n v="141"/>
    <b v="1"/>
    <s v="music/rock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s v="US"/>
    <s v="USD"/>
    <n v="1385932652"/>
    <n v="1383337052"/>
    <d v="2013-12-01T21:17:32"/>
    <x v="1255"/>
    <b v="1"/>
    <n v="109"/>
    <b v="1"/>
    <s v="music/rock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d v="2012-02-12T22:03:51"/>
    <x v="1256"/>
    <b v="1"/>
    <n v="361"/>
    <b v="1"/>
    <s v="music/rock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s v="US"/>
    <s v="USD"/>
    <n v="1301792590"/>
    <n v="1297562590"/>
    <d v="2011-04-03T01:03:10"/>
    <x v="1257"/>
    <b v="1"/>
    <n v="176"/>
    <b v="1"/>
    <s v="music/rock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s v="US"/>
    <s v="USD"/>
    <n v="1377960012"/>
    <n v="1375368012"/>
    <d v="2013-08-31T14:40:12"/>
    <x v="1258"/>
    <b v="1"/>
    <n v="670"/>
    <b v="1"/>
    <s v="music/rock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.2"/>
    <x v="0"/>
    <s v="US"/>
    <s v="USD"/>
    <n v="1402286340"/>
    <n v="1399504664"/>
    <d v="2014-06-09T03:59:00"/>
    <x v="1259"/>
    <b v="1"/>
    <n v="96"/>
    <b v="1"/>
    <s v="music/rock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s v="US"/>
    <s v="USD"/>
    <n v="1393445620"/>
    <n v="1390853620"/>
    <d v="2014-02-26T20:13:40"/>
    <x v="1260"/>
    <b v="1"/>
    <n v="74"/>
    <b v="1"/>
    <s v="music/rock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.3"/>
    <x v="0"/>
    <s v="US"/>
    <s v="USD"/>
    <n v="1390983227"/>
    <n v="1388391227"/>
    <d v="2014-01-29T08:13:47"/>
    <x v="1261"/>
    <b v="1"/>
    <n v="52"/>
    <b v="1"/>
    <s v="music/rock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s v="CA"/>
    <s v="CAD"/>
    <n v="1392574692"/>
    <n v="1389982692"/>
    <d v="2014-02-16T18:18:12"/>
    <x v="1262"/>
    <b v="1"/>
    <n v="105"/>
    <b v="1"/>
    <s v="music/rock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d v="2014-03-29T01:00:00"/>
    <x v="1263"/>
    <b v="1"/>
    <n v="41"/>
    <b v="1"/>
    <s v="music/rock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s v="US"/>
    <s v="USD"/>
    <n v="1383062083"/>
    <n v="1380556483"/>
    <d v="2013-10-29T15:54:43"/>
    <x v="1264"/>
    <b v="1"/>
    <n v="34"/>
    <b v="1"/>
    <s v="music/rock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s v="US"/>
    <s v="USD"/>
    <n v="1291131815"/>
    <n v="1287071015"/>
    <d v="2010-11-30T15:43:35"/>
    <x v="1265"/>
    <b v="1"/>
    <n v="66"/>
    <b v="1"/>
    <s v="music/rock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n v="100.5"/>
    <x v="0"/>
    <s v="US"/>
    <s v="USD"/>
    <n v="1389474145"/>
    <n v="1386882145"/>
    <d v="2014-01-11T21:02:25"/>
    <x v="1266"/>
    <b v="1"/>
    <n v="50"/>
    <b v="1"/>
    <s v="music/rock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s v="US"/>
    <s v="USD"/>
    <n v="1374674558"/>
    <n v="1372082558"/>
    <d v="2013-07-24T14:02:38"/>
    <x v="1267"/>
    <b v="1"/>
    <n v="159"/>
    <b v="1"/>
    <s v="music/rock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6.7"/>
    <x v="0"/>
    <s v="US"/>
    <s v="USD"/>
    <n v="1379708247"/>
    <n v="1377116247"/>
    <d v="2013-09-20T20:17:27"/>
    <x v="1268"/>
    <b v="1"/>
    <n v="182"/>
    <b v="1"/>
    <s v="music/rock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s v="US"/>
    <s v="USD"/>
    <n v="1460764800"/>
    <n v="1458157512"/>
    <d v="2016-04-16T00:00:00"/>
    <x v="1269"/>
    <b v="1"/>
    <n v="206"/>
    <b v="1"/>
    <s v="music/rock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4.7"/>
    <x v="0"/>
    <s v="US"/>
    <s v="USD"/>
    <n v="1332704042"/>
    <n v="1327523642"/>
    <d v="2012-03-25T19:34:02"/>
    <x v="1270"/>
    <b v="1"/>
    <n v="169"/>
    <b v="1"/>
    <s v="music/rock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s v="US"/>
    <s v="USD"/>
    <n v="1384363459"/>
    <n v="1381767859"/>
    <d v="2013-11-13T17:24:19"/>
    <x v="1271"/>
    <b v="1"/>
    <n v="31"/>
    <b v="1"/>
    <s v="music/rock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d v="2010-06-15T04:00:00"/>
    <x v="1272"/>
    <b v="1"/>
    <n v="28"/>
    <b v="1"/>
    <s v="music/rock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s v="CA"/>
    <s v="CAD"/>
    <n v="1409506291"/>
    <n v="1406914291"/>
    <d v="2014-08-31T17:31:31"/>
    <x v="1273"/>
    <b v="1"/>
    <n v="54"/>
    <b v="1"/>
    <s v="music/rock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d v="2012-08-30T16:33:45"/>
    <x v="1274"/>
    <b v="1"/>
    <n v="467"/>
    <b v="1"/>
    <s v="music/rock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s v="US"/>
    <s v="USD"/>
    <n v="1375908587"/>
    <n v="1372884587"/>
    <d v="2013-08-07T20:49:47"/>
    <x v="1275"/>
    <b v="1"/>
    <n v="389"/>
    <b v="1"/>
    <s v="music/rock"/>
    <n v="62.52"/>
    <x v="4"/>
    <s v="rock"/>
    <x v="4"/>
  </r>
  <r>
    <n v="1276"/>
    <s v="MR. DREAM GOES TO JAIL"/>
    <s v="Sponsor this Brooklyn punk band's debut seven-inch, MR. DREAM GOES TO JAIL."/>
    <n v="3000"/>
    <n v="3132.63"/>
    <n v="104.4"/>
    <x v="0"/>
    <s v="US"/>
    <s v="USD"/>
    <n v="1251777600"/>
    <n v="1247504047"/>
    <d v="2009-09-01T04:00:00"/>
    <x v="1276"/>
    <b v="1"/>
    <n v="68"/>
    <b v="1"/>
    <s v="music/rock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s v="US"/>
    <s v="USD"/>
    <n v="1346765347"/>
    <n v="1343741347"/>
    <d v="2012-09-04T13:29:07"/>
    <x v="1277"/>
    <b v="1"/>
    <n v="413"/>
    <b v="1"/>
    <s v="music/rock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s v="US"/>
    <s v="USD"/>
    <n v="1403661600"/>
    <n v="1401196766"/>
    <d v="2014-06-25T02:00:00"/>
    <x v="1278"/>
    <b v="1"/>
    <n v="190"/>
    <b v="1"/>
    <s v="music/rock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s v="US"/>
    <s v="USD"/>
    <n v="1395624170"/>
    <n v="1392171770"/>
    <d v="2014-03-24T01:22:50"/>
    <x v="1279"/>
    <b v="1"/>
    <n v="189"/>
    <b v="1"/>
    <s v="music/rock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0.9"/>
    <x v="0"/>
    <s v="US"/>
    <s v="USD"/>
    <n v="1299003054"/>
    <n v="1291227054"/>
    <d v="2011-03-01T18:10:54"/>
    <x v="1280"/>
    <b v="1"/>
    <n v="130"/>
    <b v="1"/>
    <s v="music/rock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s v="US"/>
    <s v="USD"/>
    <n v="1375033836"/>
    <n v="1373305836"/>
    <d v="2013-07-28T17:50:36"/>
    <x v="1281"/>
    <b v="1"/>
    <n v="74"/>
    <b v="1"/>
    <s v="music/rock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s v="US"/>
    <s v="USD"/>
    <n v="1386565140"/>
    <n v="1383909855"/>
    <d v="2013-12-09T04:59:00"/>
    <x v="1282"/>
    <b v="1"/>
    <n v="274"/>
    <b v="1"/>
    <s v="music/rock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.1"/>
    <x v="0"/>
    <s v="US"/>
    <s v="USD"/>
    <n v="1362974400"/>
    <n v="1360948389"/>
    <d v="2013-03-11T04:00:00"/>
    <x v="1283"/>
    <b v="1"/>
    <n v="22"/>
    <b v="1"/>
    <s v="music/rock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d v="2016-12-31T16:59:00"/>
    <x v="1284"/>
    <b v="0"/>
    <n v="31"/>
    <b v="1"/>
    <s v="theater/plays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1.7"/>
    <x v="0"/>
    <s v="GB"/>
    <s v="GBP"/>
    <n v="1434808775"/>
    <n v="1433512775"/>
    <d v="2015-06-20T13:59:35"/>
    <x v="1285"/>
    <b v="0"/>
    <n v="63"/>
    <b v="1"/>
    <s v="theater/plays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.3"/>
    <x v="0"/>
    <s v="GB"/>
    <s v="GBP"/>
    <n v="1424181600"/>
    <n v="1423041227"/>
    <d v="2015-02-17T14:00:00"/>
    <x v="1286"/>
    <b v="0"/>
    <n v="20"/>
    <b v="1"/>
    <s v="theater/plays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d v="2015-06-12T14:54:16"/>
    <x v="1287"/>
    <b v="0"/>
    <n v="25"/>
    <b v="1"/>
    <s v="theater/plays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s v="US"/>
    <s v="USD"/>
    <n v="1470801600"/>
    <n v="1468122163"/>
    <d v="2016-08-10T04:00:00"/>
    <x v="1288"/>
    <b v="0"/>
    <n v="61"/>
    <b v="1"/>
    <s v="theater/plays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.1"/>
    <x v="0"/>
    <s v="US"/>
    <s v="USD"/>
    <n v="1483499645"/>
    <n v="1480907645"/>
    <d v="2017-01-04T03:14:05"/>
    <x v="1289"/>
    <b v="0"/>
    <n v="52"/>
    <b v="1"/>
    <s v="theater/plays"/>
    <n v="36.08"/>
    <x v="1"/>
    <s v="plays"/>
    <x v="2"/>
  </r>
  <r>
    <n v="1290"/>
    <s v="I Died... I Came Back, ... Whatever"/>
    <s v="Sometimes your Heart has to STOP for your Life to START."/>
    <n v="3500"/>
    <n v="3800"/>
    <n v="108.6"/>
    <x v="0"/>
    <s v="US"/>
    <s v="USD"/>
    <n v="1429772340"/>
    <n v="1427121931"/>
    <d v="2015-04-23T06:59:00"/>
    <x v="1290"/>
    <b v="0"/>
    <n v="86"/>
    <b v="1"/>
    <s v="theater/plays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s v="US"/>
    <s v="USD"/>
    <n v="1428390000"/>
    <n v="1425224391"/>
    <d v="2015-04-07T07:00:00"/>
    <x v="1291"/>
    <b v="0"/>
    <n v="42"/>
    <b v="1"/>
    <s v="theater/plays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d v="2015-10-06T22:59:00"/>
    <x v="1292"/>
    <b v="0"/>
    <n v="52"/>
    <b v="1"/>
    <s v="theater/plays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s v="US"/>
    <s v="USD"/>
    <n v="1447523371"/>
    <n v="1444927771"/>
    <d v="2015-11-14T17:49:31"/>
    <x v="1293"/>
    <b v="0"/>
    <n v="120"/>
    <b v="1"/>
    <s v="theater/plays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d v="2015-10-19T11:00:00"/>
    <x v="1294"/>
    <b v="0"/>
    <n v="22"/>
    <b v="1"/>
    <s v="theater/plays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d v="2015-07-29T17:00:00"/>
    <x v="1295"/>
    <b v="0"/>
    <n v="64"/>
    <b v="1"/>
    <s v="theater/plays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s v="GB"/>
    <s v="GBP"/>
    <n v="1457914373"/>
    <n v="1456189973"/>
    <d v="2016-03-14T00:12:53"/>
    <x v="1296"/>
    <b v="0"/>
    <n v="23"/>
    <b v="1"/>
    <s v="theater/plays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s v="US"/>
    <s v="USD"/>
    <n v="1462125358"/>
    <n v="1459533358"/>
    <d v="2016-05-01T17:55:58"/>
    <x v="1297"/>
    <b v="0"/>
    <n v="238"/>
    <b v="1"/>
    <s v="theater/plays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4.7"/>
    <x v="0"/>
    <s v="GB"/>
    <s v="GBP"/>
    <n v="1461860432"/>
    <n v="1459268432"/>
    <d v="2016-04-28T16:20:32"/>
    <x v="1298"/>
    <b v="0"/>
    <n v="33"/>
    <b v="1"/>
    <s v="theater/plays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d v="2015-07-14T19:32:39"/>
    <x v="1299"/>
    <b v="0"/>
    <n v="32"/>
    <b v="1"/>
    <s v="theater/plays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d v="2016-06-01T18:57:00"/>
    <x v="1300"/>
    <b v="0"/>
    <n v="24"/>
    <b v="1"/>
    <s v="theater/plays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s v="US"/>
    <s v="USD"/>
    <n v="1437447600"/>
    <n v="1436551178"/>
    <d v="2015-07-21T03:00:00"/>
    <x v="1301"/>
    <b v="0"/>
    <n v="29"/>
    <b v="1"/>
    <s v="theater/plays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d v="2016-12-01T02:23:31"/>
    <x v="1302"/>
    <b v="0"/>
    <n v="50"/>
    <b v="1"/>
    <s v="theater/plays"/>
    <n v="50"/>
    <x v="1"/>
    <s v="plays"/>
    <x v="2"/>
  </r>
  <r>
    <n v="1303"/>
    <s v="Forward Arena Theatre Company: Summer Season"/>
    <s v="Groundbreaking queer theatre."/>
    <n v="3500"/>
    <n v="4559.13"/>
    <n v="130.30000000000001"/>
    <x v="0"/>
    <s v="GB"/>
    <s v="GBP"/>
    <n v="1469962800"/>
    <n v="1468578920"/>
    <d v="2016-07-31T11:00:00"/>
    <x v="1303"/>
    <b v="0"/>
    <n v="108"/>
    <b v="1"/>
    <s v="theater/plays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s v="GB"/>
    <s v="GBP"/>
    <n v="1489376405"/>
    <n v="1484196005"/>
    <d v="2017-03-13T03:40:05"/>
    <x v="1304"/>
    <b v="0"/>
    <n v="104"/>
    <b v="0"/>
    <s v="technology/wearables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d v="2016-07-21T17:30:00"/>
    <x v="1305"/>
    <b v="0"/>
    <n v="86"/>
    <b v="0"/>
    <s v="technology/wearables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s v="US"/>
    <s v="USD"/>
    <n v="1417690734"/>
    <n v="1415098734"/>
    <d v="2014-12-04T10:58:54"/>
    <x v="1306"/>
    <b v="0"/>
    <n v="356"/>
    <b v="0"/>
    <s v="technology/wearables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n v="11.5"/>
    <x v="1"/>
    <s v="US"/>
    <s v="USD"/>
    <n v="1455710679"/>
    <n v="1453118679"/>
    <d v="2016-02-17T12:04:39"/>
    <x v="1307"/>
    <b v="0"/>
    <n v="45"/>
    <b v="0"/>
    <s v="technology/wearables"/>
    <n v="127.93"/>
    <x v="2"/>
    <s v="wearables"/>
    <x v="2"/>
  </r>
  <r>
    <n v="1308"/>
    <s v="Boost Band: Wristband Phone Charger (Canceled)"/>
    <s v="Boost Band, a wristband that charges any device"/>
    <n v="10000"/>
    <n v="1136"/>
    <n v="11.4"/>
    <x v="1"/>
    <s v="US"/>
    <s v="USD"/>
    <n v="1475937812"/>
    <n v="1472481812"/>
    <d v="2016-10-08T14:43:32"/>
    <x v="1308"/>
    <b v="0"/>
    <n v="38"/>
    <b v="0"/>
    <s v="technology/wearables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d v="2015-10-15T21:11:08"/>
    <x v="1309"/>
    <b v="0"/>
    <n v="35"/>
    <b v="0"/>
    <s v="technology/wearables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5.5"/>
    <x v="1"/>
    <s v="US"/>
    <s v="USD"/>
    <n v="1471622450"/>
    <n v="1467734450"/>
    <d v="2016-08-19T16:00:50"/>
    <x v="1310"/>
    <b v="0"/>
    <n v="24"/>
    <b v="0"/>
    <s v="technology/wearables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d v="2016-11-30T20:15:19"/>
    <x v="1311"/>
    <b v="0"/>
    <n v="100"/>
    <b v="0"/>
    <s v="technology/wearables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0.6"/>
    <x v="1"/>
    <s v="US"/>
    <s v="USD"/>
    <n v="1429375922"/>
    <n v="1426783922"/>
    <d v="2015-04-18T16:52:02"/>
    <x v="1312"/>
    <b v="0"/>
    <n v="1"/>
    <b v="0"/>
    <s v="technology/wearables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s v="US"/>
    <s v="USD"/>
    <n v="1457024514"/>
    <n v="1454432514"/>
    <d v="2016-03-03T17:01:54"/>
    <x v="1313"/>
    <b v="0"/>
    <n v="122"/>
    <b v="0"/>
    <s v="technology/wearables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s v="US"/>
    <s v="USD"/>
    <n v="1477065860"/>
    <n v="1471881860"/>
    <d v="2016-10-21T16:04:20"/>
    <x v="1314"/>
    <b v="0"/>
    <n v="11"/>
    <b v="0"/>
    <s v="technology/wearables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.4"/>
    <x v="1"/>
    <s v="US"/>
    <s v="USD"/>
    <n v="1446771600"/>
    <n v="1443700648"/>
    <d v="2015-11-06T01:00:00"/>
    <x v="1315"/>
    <b v="0"/>
    <n v="248"/>
    <b v="0"/>
    <s v="technology/wearables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d v="2016-02-28T23:05:09"/>
    <x v="1316"/>
    <b v="0"/>
    <n v="1"/>
    <b v="0"/>
    <s v="technology/wearables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s v="DK"/>
    <s v="DKK"/>
    <n v="1469109600"/>
    <n v="1464586746"/>
    <d v="2016-07-21T14:00:00"/>
    <x v="1317"/>
    <b v="0"/>
    <n v="19"/>
    <b v="0"/>
    <s v="technology/wearables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s v="US"/>
    <s v="USD"/>
    <n v="1420938172"/>
    <n v="1418346172"/>
    <d v="2015-01-11T01:02:52"/>
    <x v="1318"/>
    <b v="0"/>
    <n v="135"/>
    <b v="0"/>
    <s v="technology/wearables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s v="GB"/>
    <s v="GBP"/>
    <n v="1405094400"/>
    <n v="1403810965"/>
    <d v="2014-07-11T16:00:00"/>
    <x v="1319"/>
    <b v="0"/>
    <n v="9"/>
    <b v="0"/>
    <s v="technology/wearables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s v="NL"/>
    <s v="EUR"/>
    <n v="1483138800"/>
    <n v="1480610046"/>
    <d v="2016-12-30T23:00:00"/>
    <x v="1320"/>
    <b v="0"/>
    <n v="3"/>
    <b v="0"/>
    <s v="technology/wearables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s v="SE"/>
    <s v="SEK"/>
    <n v="1482515937"/>
    <n v="1479923937"/>
    <d v="2016-12-23T17:58:57"/>
    <x v="1321"/>
    <b v="0"/>
    <n v="7"/>
    <b v="0"/>
    <s v="technology/wearables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s v="GB"/>
    <s v="GBP"/>
    <n v="1432223125"/>
    <n v="1429631125"/>
    <d v="2015-05-21T15:45:25"/>
    <x v="1322"/>
    <b v="0"/>
    <n v="4"/>
    <b v="0"/>
    <s v="technology/wearables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s v="US"/>
    <s v="USD"/>
    <n v="1461653700"/>
    <n v="1458665146"/>
    <d v="2016-04-26T06:55:00"/>
    <x v="1323"/>
    <b v="0"/>
    <n v="44"/>
    <b v="0"/>
    <s v="technology/wearables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s v="US"/>
    <s v="USD"/>
    <n v="1476371552"/>
    <n v="1473779552"/>
    <d v="2016-10-13T15:12:32"/>
    <x v="1324"/>
    <b v="0"/>
    <n v="90"/>
    <b v="0"/>
    <s v="technology/wearables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s v="US"/>
    <s v="USD"/>
    <n v="1483063435"/>
    <n v="1480471435"/>
    <d v="2016-12-30T02:03:55"/>
    <x v="1325"/>
    <b v="0"/>
    <n v="8"/>
    <b v="0"/>
    <s v="technology/wearables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s v="US"/>
    <s v="USD"/>
    <n v="1421348428"/>
    <n v="1417460428"/>
    <d v="2015-01-15T19:00:28"/>
    <x v="1326"/>
    <b v="0"/>
    <n v="11"/>
    <b v="0"/>
    <s v="technology/wearables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s v="US"/>
    <s v="USD"/>
    <n v="1432916235"/>
    <n v="1430324235"/>
    <d v="2015-05-29T16:17:15"/>
    <x v="1327"/>
    <b v="0"/>
    <n v="41"/>
    <b v="0"/>
    <s v="technology/wearables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s v="US"/>
    <s v="USD"/>
    <n v="1476458734"/>
    <n v="1472570734"/>
    <d v="2016-10-14T15:25:34"/>
    <x v="1328"/>
    <b v="0"/>
    <n v="15"/>
    <b v="0"/>
    <s v="technology/wearables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s v="US"/>
    <s v="USD"/>
    <n v="1417501145"/>
    <n v="1414041545"/>
    <d v="2014-12-02T06:19:05"/>
    <x v="1329"/>
    <b v="0"/>
    <n v="9"/>
    <b v="0"/>
    <s v="technology/wearables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s v="US"/>
    <s v="USD"/>
    <n v="1467432000"/>
    <n v="1464763109"/>
    <d v="2016-07-02T04:00:00"/>
    <x v="1330"/>
    <b v="0"/>
    <n v="50"/>
    <b v="0"/>
    <s v="technology/wearables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s v="US"/>
    <s v="USD"/>
    <n v="1471435554"/>
    <n v="1468843554"/>
    <d v="2016-08-17T12:05:54"/>
    <x v="1331"/>
    <b v="0"/>
    <n v="34"/>
    <b v="0"/>
    <s v="technology/wearables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d v="2017-01-27T01:26:48"/>
    <x v="1332"/>
    <b v="0"/>
    <n v="0"/>
    <b v="0"/>
    <s v="technology/wearables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d v="2014-07-16T02:33:45"/>
    <x v="1333"/>
    <b v="0"/>
    <n v="0"/>
    <b v="0"/>
    <s v="technology/wearables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s v="US"/>
    <s v="USD"/>
    <n v="1457721287"/>
    <n v="1455129287"/>
    <d v="2016-03-11T18:34:47"/>
    <x v="1334"/>
    <b v="0"/>
    <n v="276"/>
    <b v="0"/>
    <s v="technology/wearables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s v="US"/>
    <s v="USD"/>
    <n v="1449354502"/>
    <n v="1446762502"/>
    <d v="2015-12-05T22:28:22"/>
    <x v="1335"/>
    <b v="0"/>
    <n v="16"/>
    <b v="0"/>
    <s v="technology/wearables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s v="US"/>
    <s v="USD"/>
    <n v="1418849028"/>
    <n v="1415825028"/>
    <d v="2014-12-17T20:43:48"/>
    <x v="1336"/>
    <b v="0"/>
    <n v="224"/>
    <b v="0"/>
    <s v="technology/wearables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s v="US"/>
    <s v="USD"/>
    <n v="1488549079"/>
    <n v="1485957079"/>
    <d v="2017-03-03T13:51:19"/>
    <x v="1337"/>
    <b v="0"/>
    <n v="140"/>
    <b v="0"/>
    <s v="technology/wearables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s v="US"/>
    <s v="USD"/>
    <n v="1438543033"/>
    <n v="1435951033"/>
    <d v="2015-08-02T19:17:13"/>
    <x v="1338"/>
    <b v="0"/>
    <n v="15"/>
    <b v="0"/>
    <s v="technology/wearables"/>
    <n v="66.069999999999993"/>
    <x v="2"/>
    <s v="wearables"/>
    <x v="0"/>
  </r>
  <r>
    <n v="1339"/>
    <s v="Linkoo (Canceled)"/>
    <s v="World's Smallest customizable Phone &amp; GPS Watch for kids !"/>
    <n v="50000"/>
    <n v="3317"/>
    <n v="6.6"/>
    <x v="1"/>
    <s v="US"/>
    <s v="USD"/>
    <n v="1418056315"/>
    <n v="1414164715"/>
    <d v="2014-12-08T16:31:55"/>
    <x v="1339"/>
    <b v="0"/>
    <n v="37"/>
    <b v="0"/>
    <s v="technology/wearables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d v="2014-08-15T14:17:33"/>
    <x v="1340"/>
    <b v="0"/>
    <n v="0"/>
    <b v="0"/>
    <s v="technology/wearables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s v="GB"/>
    <s v="GBP"/>
    <n v="1475333917"/>
    <n v="1472569117"/>
    <d v="2016-10-01T14:58:37"/>
    <x v="1341"/>
    <b v="0"/>
    <n v="46"/>
    <b v="0"/>
    <s v="technology/wearables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s v="US"/>
    <s v="USD"/>
    <n v="1437161739"/>
    <n v="1434569739"/>
    <d v="2015-07-17T19:35:39"/>
    <x v="1342"/>
    <b v="0"/>
    <n v="1"/>
    <b v="0"/>
    <s v="technology/wearables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s v="US"/>
    <s v="USD"/>
    <n v="1471579140"/>
    <n v="1466512683"/>
    <d v="2016-08-19T03:59:00"/>
    <x v="1343"/>
    <b v="0"/>
    <n v="323"/>
    <b v="0"/>
    <s v="technology/wearables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s v="CA"/>
    <s v="CAD"/>
    <n v="1467313039"/>
    <n v="1464807439"/>
    <d v="2016-06-30T18:57:19"/>
    <x v="1344"/>
    <b v="0"/>
    <n v="139"/>
    <b v="1"/>
    <s v="publishing/nonfiction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d v="2014-07-14T19:32:39"/>
    <x v="1345"/>
    <b v="0"/>
    <n v="7"/>
    <b v="1"/>
    <s v="publishing/nonfiction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s v="US"/>
    <s v="USD"/>
    <n v="1372297751"/>
    <n v="1369705751"/>
    <d v="2013-06-27T01:49:11"/>
    <x v="1346"/>
    <b v="0"/>
    <n v="149"/>
    <b v="1"/>
    <s v="publishing/nonfiction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s v="US"/>
    <s v="USD"/>
    <n v="1425741525"/>
    <n v="1423149525"/>
    <d v="2015-03-07T15:18:45"/>
    <x v="1347"/>
    <b v="0"/>
    <n v="31"/>
    <b v="1"/>
    <s v="publishing/nonfiction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s v="US"/>
    <s v="USD"/>
    <n v="1418904533"/>
    <n v="1416485333"/>
    <d v="2014-12-18T12:08:53"/>
    <x v="1348"/>
    <b v="0"/>
    <n v="26"/>
    <b v="1"/>
    <s v="publishing/nonfiction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s v="CA"/>
    <s v="CAD"/>
    <n v="1450249140"/>
    <n v="1447055935"/>
    <d v="2015-12-16T06:59:00"/>
    <x v="1349"/>
    <b v="0"/>
    <n v="172"/>
    <b v="1"/>
    <s v="publishing/nonfiction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s v="US"/>
    <s v="USD"/>
    <n v="1451089134"/>
    <n v="1448497134"/>
    <d v="2015-12-26T00:18:54"/>
    <x v="1350"/>
    <b v="0"/>
    <n v="78"/>
    <b v="1"/>
    <s v="publishing/nonfiction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.3"/>
    <x v="0"/>
    <s v="US"/>
    <s v="USD"/>
    <n v="1455299144"/>
    <n v="1452707144"/>
    <d v="2016-02-12T17:45:44"/>
    <x v="1351"/>
    <b v="0"/>
    <n v="120"/>
    <b v="1"/>
    <s v="publishing/nonfiction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s v="US"/>
    <s v="USD"/>
    <n v="1441425540"/>
    <n v="1436968366"/>
    <d v="2015-09-05T03:59:00"/>
    <x v="1352"/>
    <b v="0"/>
    <n v="227"/>
    <b v="1"/>
    <s v="publishing/nonfiction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s v="US"/>
    <s v="USD"/>
    <n v="1362960000"/>
    <n v="1359946188"/>
    <d v="2013-03-11T00:00:00"/>
    <x v="1353"/>
    <b v="0"/>
    <n v="42"/>
    <b v="1"/>
    <s v="publishing/nonfiction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s v="GB"/>
    <s v="GBP"/>
    <n v="1465672979"/>
    <n v="1463080979"/>
    <d v="2016-06-11T19:22:59"/>
    <x v="1354"/>
    <b v="0"/>
    <n v="64"/>
    <b v="1"/>
    <s v="publishing/nonfiction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s v="GB"/>
    <s v="GBP"/>
    <n v="1354269600"/>
    <n v="1351663605"/>
    <d v="2012-11-30T10:00:00"/>
    <x v="1355"/>
    <b v="0"/>
    <n v="121"/>
    <b v="1"/>
    <s v="publishing/nonfiction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s v="US"/>
    <s v="USD"/>
    <n v="1372985760"/>
    <n v="1370393760"/>
    <d v="2013-07-05T00:56:00"/>
    <x v="1356"/>
    <b v="0"/>
    <n v="87"/>
    <b v="1"/>
    <s v="publishing/nonfiction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.3"/>
    <x v="0"/>
    <s v="US"/>
    <s v="USD"/>
    <n v="1362117540"/>
    <n v="1359587137"/>
    <d v="2013-03-01T05:59:00"/>
    <x v="1357"/>
    <b v="0"/>
    <n v="65"/>
    <b v="1"/>
    <s v="publishing/nonfiction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1.7"/>
    <x v="0"/>
    <s v="US"/>
    <s v="USD"/>
    <n v="1309009323"/>
    <n v="1306417323"/>
    <d v="2011-06-25T13:42:03"/>
    <x v="1358"/>
    <b v="0"/>
    <n v="49"/>
    <b v="1"/>
    <s v="publishing/nonfiction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s v="US"/>
    <s v="USD"/>
    <n v="1309980790"/>
    <n v="1304623990"/>
    <d v="2011-07-06T19:33:10"/>
    <x v="1359"/>
    <b v="0"/>
    <n v="19"/>
    <b v="1"/>
    <s v="publishing/nonfiction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.2"/>
    <x v="0"/>
    <s v="US"/>
    <s v="USD"/>
    <n v="1343943420"/>
    <n v="1341524220"/>
    <d v="2012-08-02T21:37:00"/>
    <x v="1360"/>
    <b v="0"/>
    <n v="81"/>
    <b v="1"/>
    <s v="publishing/nonfiction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d v="2014-06-21T17:12:52"/>
    <x v="1361"/>
    <b v="0"/>
    <n v="264"/>
    <b v="1"/>
    <s v="publishing/nonfiction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s v="US"/>
    <s v="USD"/>
    <n v="1378592731"/>
    <n v="1373408731"/>
    <d v="2013-09-07T22:25:31"/>
    <x v="1362"/>
    <b v="0"/>
    <n v="25"/>
    <b v="1"/>
    <s v="publishing/nonfiction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d v="2016-02-15T07:59:00"/>
    <x v="1363"/>
    <b v="0"/>
    <n v="5"/>
    <b v="1"/>
    <s v="publishing/nonfiction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s v="DK"/>
    <s v="DKK"/>
    <n v="1420648906"/>
    <n v="1415464906"/>
    <d v="2015-01-07T16:41:46"/>
    <x v="1364"/>
    <b v="0"/>
    <n v="144"/>
    <b v="1"/>
    <s v="music/rock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s v="US"/>
    <s v="USD"/>
    <n v="1426523752"/>
    <n v="1423935352"/>
    <d v="2015-03-16T16:35:52"/>
    <x v="1365"/>
    <b v="0"/>
    <n v="92"/>
    <b v="1"/>
    <s v="music/rock"/>
    <n v="81.739999999999995"/>
    <x v="4"/>
    <s v="rock"/>
    <x v="0"/>
  </r>
  <r>
    <n v="1366"/>
    <s v="Kick It! A Tribute to the A.K.s"/>
    <s v="A musical memorial for Alexi Petersen."/>
    <n v="7500"/>
    <n v="9486.69"/>
    <n v="126.5"/>
    <x v="0"/>
    <s v="US"/>
    <s v="USD"/>
    <n v="1417049663"/>
    <n v="1413158063"/>
    <d v="2014-11-27T00:54:23"/>
    <x v="1366"/>
    <b v="0"/>
    <n v="147"/>
    <b v="1"/>
    <s v="music/rock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s v="US"/>
    <s v="USD"/>
    <n v="1447463050"/>
    <n v="1444867450"/>
    <d v="2015-11-14T01:04:10"/>
    <x v="1367"/>
    <b v="0"/>
    <n v="90"/>
    <b v="1"/>
    <s v="music/rock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s v="US"/>
    <s v="USD"/>
    <n v="1434342894"/>
    <n v="1432269294"/>
    <d v="2015-06-15T04:34:54"/>
    <x v="1368"/>
    <b v="0"/>
    <n v="87"/>
    <b v="1"/>
    <s v="music/rock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s v="US"/>
    <s v="USD"/>
    <n v="1397225746"/>
    <n v="1394633746"/>
    <d v="2014-04-11T14:15:46"/>
    <x v="1369"/>
    <b v="0"/>
    <n v="406"/>
    <b v="1"/>
    <s v="music/rock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3.7"/>
    <x v="0"/>
    <s v="US"/>
    <s v="USD"/>
    <n v="1381881890"/>
    <n v="1380585890"/>
    <d v="2013-10-16T00:04:50"/>
    <x v="1370"/>
    <b v="0"/>
    <n v="20"/>
    <b v="1"/>
    <s v="music/rock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s v="US"/>
    <s v="USD"/>
    <n v="1431022342"/>
    <n v="1428430342"/>
    <d v="2015-05-07T18:12:22"/>
    <x v="1371"/>
    <b v="0"/>
    <n v="70"/>
    <b v="1"/>
    <s v="music/rock"/>
    <n v="107.07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d v="2012-07-12T17:45:32"/>
    <x v="1372"/>
    <b v="0"/>
    <n v="16"/>
    <b v="1"/>
    <s v="music/rock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d v="2016-12-30T22:50:33"/>
    <x v="1373"/>
    <b v="0"/>
    <n v="52"/>
    <b v="1"/>
    <s v="music/rock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s v="US"/>
    <s v="USD"/>
    <n v="1458874388"/>
    <n v="1456285988"/>
    <d v="2016-03-25T02:53:08"/>
    <x v="1374"/>
    <b v="0"/>
    <n v="66"/>
    <b v="1"/>
    <s v="music/rock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s v="FR"/>
    <s v="EUR"/>
    <n v="1484444119"/>
    <n v="1481852119"/>
    <d v="2017-01-15T01:35:19"/>
    <x v="1375"/>
    <b v="0"/>
    <n v="109"/>
    <b v="1"/>
    <s v="music/rock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n v="252.5"/>
    <x v="0"/>
    <s v="GB"/>
    <s v="GBP"/>
    <n v="1480784606"/>
    <n v="1478189006"/>
    <d v="2016-12-03T17:03:26"/>
    <x v="1376"/>
    <b v="0"/>
    <n v="168"/>
    <b v="1"/>
    <s v="music/rock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s v="US"/>
    <s v="USD"/>
    <n v="1486095060"/>
    <n v="1484198170"/>
    <d v="2017-02-03T04:11:00"/>
    <x v="1377"/>
    <b v="0"/>
    <n v="31"/>
    <b v="1"/>
    <s v="music/rock"/>
    <n v="48.71"/>
    <x v="4"/>
    <s v="rock"/>
    <x v="1"/>
  </r>
  <r>
    <n v="1378"/>
    <s v="SIX BY SEVEN"/>
    <s v="A psychedelic post rock masterpiece!"/>
    <n v="2000"/>
    <n v="4067"/>
    <n v="203.4"/>
    <x v="0"/>
    <s v="GB"/>
    <s v="GBP"/>
    <n v="1470075210"/>
    <n v="1468779210"/>
    <d v="2016-08-01T18:13:30"/>
    <x v="1378"/>
    <b v="0"/>
    <n v="133"/>
    <b v="1"/>
    <s v="music/rock"/>
    <n v="30.58"/>
    <x v="4"/>
    <s v="rock"/>
    <x v="2"/>
  </r>
  <r>
    <n v="1379"/>
    <s v="J. Walter Makes a Record"/>
    <s v="---------The long-awaited debut full-length from Justin Ruddy--------"/>
    <n v="10000"/>
    <n v="11160"/>
    <n v="111.6"/>
    <x v="0"/>
    <s v="US"/>
    <s v="USD"/>
    <n v="1433504876"/>
    <n v="1430912876"/>
    <d v="2015-06-05T11:47:56"/>
    <x v="1379"/>
    <b v="0"/>
    <n v="151"/>
    <b v="1"/>
    <s v="music/rock"/>
    <n v="73.91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d v="2015-06-09T02:00:00"/>
    <x v="1380"/>
    <b v="0"/>
    <n v="5"/>
    <b v="1"/>
    <s v="music/rock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s v="US"/>
    <s v="USD"/>
    <n v="1482988125"/>
    <n v="1480396125"/>
    <d v="2016-12-29T05:08:45"/>
    <x v="1381"/>
    <b v="0"/>
    <n v="73"/>
    <b v="1"/>
    <s v="music/rock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.4"/>
    <x v="0"/>
    <s v="US"/>
    <s v="USD"/>
    <n v="1367867536"/>
    <n v="1365275536"/>
    <d v="2013-05-06T19:12:16"/>
    <x v="1382"/>
    <b v="0"/>
    <n v="148"/>
    <b v="1"/>
    <s v="music/rock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s v="CA"/>
    <s v="CAD"/>
    <n v="1482457678"/>
    <n v="1480729678"/>
    <d v="2016-12-23T01:47:58"/>
    <x v="1383"/>
    <b v="0"/>
    <n v="93"/>
    <b v="1"/>
    <s v="music/rock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s v="US"/>
    <s v="USD"/>
    <n v="1436117922"/>
    <n v="1433525922"/>
    <d v="2015-07-05T17:38:42"/>
    <x v="1384"/>
    <b v="0"/>
    <n v="63"/>
    <b v="1"/>
    <s v="music/rock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.4"/>
    <x v="0"/>
    <s v="DE"/>
    <s v="EUR"/>
    <n v="1461931860"/>
    <n v="1457109121"/>
    <d v="2016-04-29T12:11:00"/>
    <x v="1385"/>
    <b v="0"/>
    <n v="134"/>
    <b v="1"/>
    <s v="music/rock"/>
    <n v="65.91"/>
    <x v="4"/>
    <s v="rock"/>
    <x v="2"/>
  </r>
  <r>
    <n v="1386"/>
    <s v="MALTESE CROSS: The First Album"/>
    <s v="We are a classic hard rock/heavy metal band just trying to keep rock alive!"/>
    <n v="400"/>
    <n v="875"/>
    <n v="218.8"/>
    <x v="0"/>
    <s v="US"/>
    <s v="USD"/>
    <n v="1438183889"/>
    <n v="1435591889"/>
    <d v="2015-07-29T15:31:29"/>
    <x v="1386"/>
    <b v="0"/>
    <n v="14"/>
    <b v="1"/>
    <s v="music/rock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s v="US"/>
    <s v="USD"/>
    <n v="1433305800"/>
    <n v="1430604395"/>
    <d v="2015-06-03T04:30:00"/>
    <x v="1387"/>
    <b v="0"/>
    <n v="78"/>
    <b v="1"/>
    <s v="music/rock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s v="US"/>
    <s v="USD"/>
    <n v="1476720840"/>
    <n v="1474469117"/>
    <d v="2016-10-17T16:14:00"/>
    <x v="1388"/>
    <b v="0"/>
    <n v="112"/>
    <b v="1"/>
    <s v="music/rock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n v="145.4"/>
    <x v="0"/>
    <s v="GB"/>
    <s v="GBP"/>
    <n v="1471087957"/>
    <n v="1468495957"/>
    <d v="2016-08-13T11:32:37"/>
    <x v="1389"/>
    <b v="0"/>
    <n v="34"/>
    <b v="1"/>
    <s v="music/rock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.1"/>
    <x v="0"/>
    <s v="US"/>
    <s v="USD"/>
    <n v="1430154720"/>
    <n v="1427224606"/>
    <d v="2015-04-27T17:12:00"/>
    <x v="1390"/>
    <b v="0"/>
    <n v="19"/>
    <b v="1"/>
    <s v="music/rock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n v="110.2"/>
    <x v="0"/>
    <s v="US"/>
    <s v="USD"/>
    <n v="1440219540"/>
    <n v="1436369818"/>
    <d v="2015-08-22T04:59:00"/>
    <x v="1391"/>
    <b v="0"/>
    <n v="13"/>
    <b v="1"/>
    <s v="music/rock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3.6"/>
    <x v="0"/>
    <s v="US"/>
    <s v="USD"/>
    <n v="1456976586"/>
    <n v="1454298186"/>
    <d v="2016-03-03T03:43:06"/>
    <x v="1392"/>
    <b v="0"/>
    <n v="104"/>
    <b v="1"/>
    <s v="music/rock"/>
    <n v="27.32"/>
    <x v="4"/>
    <s v="rock"/>
    <x v="2"/>
  </r>
  <r>
    <n v="1393"/>
    <s v="WolfHunt | Social Commentary Rock Project"/>
    <s v="Rock n' Roll tales of our times"/>
    <n v="10000"/>
    <n v="10235"/>
    <n v="102.4"/>
    <x v="0"/>
    <s v="US"/>
    <s v="USD"/>
    <n v="1470068523"/>
    <n v="1467476523"/>
    <d v="2016-08-01T16:22:03"/>
    <x v="1393"/>
    <b v="0"/>
    <n v="52"/>
    <b v="1"/>
    <s v="music/rock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s v="US"/>
    <s v="USD"/>
    <n v="1488337200"/>
    <n v="1484623726"/>
    <d v="2017-03-01T03:00:00"/>
    <x v="1394"/>
    <b v="0"/>
    <n v="17"/>
    <b v="1"/>
    <s v="music/rock"/>
    <n v="53.88"/>
    <x v="4"/>
    <s v="rock"/>
    <x v="1"/>
  </r>
  <r>
    <n v="1395"/>
    <s v="Quiet Oaks Full Length Album"/>
    <s v="Help Quiet Oaks record their debut album!!!"/>
    <n v="3500"/>
    <n v="3916"/>
    <n v="111.9"/>
    <x v="0"/>
    <s v="US"/>
    <s v="USD"/>
    <n v="1484430481"/>
    <n v="1481838481"/>
    <d v="2017-01-14T21:48:01"/>
    <x v="1395"/>
    <b v="0"/>
    <n v="82"/>
    <b v="1"/>
    <s v="music/rock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s v="US"/>
    <s v="USD"/>
    <n v="1423871882"/>
    <n v="1421279882"/>
    <d v="2015-02-13T23:58:02"/>
    <x v="1396"/>
    <b v="0"/>
    <n v="73"/>
    <b v="1"/>
    <s v="music/rock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s v="US"/>
    <s v="USD"/>
    <n v="1477603140"/>
    <n v="1475013710"/>
    <d v="2016-10-27T21:19:00"/>
    <x v="1397"/>
    <b v="0"/>
    <n v="158"/>
    <b v="1"/>
    <s v="music/rock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s v="US"/>
    <s v="USD"/>
    <n v="1467752334"/>
    <n v="1465160334"/>
    <d v="2016-07-05T20:58:54"/>
    <x v="1398"/>
    <b v="0"/>
    <n v="65"/>
    <b v="1"/>
    <s v="music/rock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s v="US"/>
    <s v="USD"/>
    <n v="1412640373"/>
    <n v="1410048373"/>
    <d v="2014-10-07T00:06:13"/>
    <x v="1399"/>
    <b v="0"/>
    <n v="184"/>
    <b v="1"/>
    <s v="music/rock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s v="GB"/>
    <s v="GBP"/>
    <n v="1465709400"/>
    <n v="1462695073"/>
    <d v="2016-06-12T05:30:00"/>
    <x v="1400"/>
    <b v="0"/>
    <n v="34"/>
    <b v="1"/>
    <s v="music/rock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s v="US"/>
    <s v="USD"/>
    <n v="1369612474"/>
    <n v="1367798074"/>
    <d v="2013-05-26T23:54:34"/>
    <x v="1401"/>
    <b v="0"/>
    <n v="240"/>
    <b v="1"/>
    <s v="music/rock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s v="GB"/>
    <s v="GBP"/>
    <n v="1430439411"/>
    <n v="1425259011"/>
    <d v="2015-05-01T00:16:51"/>
    <x v="1402"/>
    <b v="0"/>
    <n v="113"/>
    <b v="1"/>
    <s v="music/rock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s v="US"/>
    <s v="USD"/>
    <n v="1374802235"/>
    <n v="1372210235"/>
    <d v="2013-07-26T01:30:35"/>
    <x v="1403"/>
    <b v="0"/>
    <n v="66"/>
    <b v="1"/>
    <s v="music/rock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s v="GB"/>
    <s v="GBP"/>
    <n v="1424607285"/>
    <n v="1422447285"/>
    <d v="2015-02-22T12:14:45"/>
    <x v="1404"/>
    <b v="1"/>
    <n v="5"/>
    <b v="0"/>
    <s v="publishing/translations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n v="0.4"/>
    <x v="2"/>
    <s v="US"/>
    <s v="USD"/>
    <n v="1417195201"/>
    <n v="1414599601"/>
    <d v="2014-11-28T17:20:01"/>
    <x v="1405"/>
    <b v="1"/>
    <n v="17"/>
    <b v="0"/>
    <s v="publishing/translations"/>
    <n v="6.18"/>
    <x v="3"/>
    <s v="translations"/>
    <x v="3"/>
  </r>
  <r>
    <n v="1406"/>
    <s v="Man Down! Translation project"/>
    <s v="The White coat and the battle dress uniform"/>
    <n v="12000"/>
    <n v="15"/>
    <n v="0.1"/>
    <x v="2"/>
    <s v="IT"/>
    <s v="EUR"/>
    <n v="1449914400"/>
    <n v="1445336607"/>
    <d v="2015-12-12T10:00:00"/>
    <x v="1406"/>
    <b v="0"/>
    <n v="3"/>
    <b v="0"/>
    <s v="publishing/translations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s v="US"/>
    <s v="USD"/>
    <n v="1407847978"/>
    <n v="1405687978"/>
    <d v="2014-08-12T12:52:58"/>
    <x v="1407"/>
    <b v="0"/>
    <n v="2"/>
    <b v="0"/>
    <s v="publishing/translations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s v="GB"/>
    <s v="GBP"/>
    <n v="1447451756"/>
    <n v="1444856156"/>
    <d v="2015-11-13T21:55:56"/>
    <x v="1408"/>
    <b v="0"/>
    <n v="6"/>
    <b v="0"/>
    <s v="publishing/translations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d v="2015-01-01T04:12:15"/>
    <x v="1409"/>
    <b v="0"/>
    <n v="0"/>
    <b v="0"/>
    <s v="publishing/translations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d v="2016-06-03T07:38:40"/>
    <x v="1410"/>
    <b v="0"/>
    <n v="1"/>
    <b v="0"/>
    <s v="publishing/translations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s v="GB"/>
    <s v="GBP"/>
    <n v="1423185900"/>
    <n v="1420766700"/>
    <d v="2015-02-06T01:25:00"/>
    <x v="1411"/>
    <b v="0"/>
    <n v="3"/>
    <b v="0"/>
    <s v="publishing/translations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s v="US"/>
    <s v="USD"/>
    <n v="1417656699"/>
    <n v="1415064699"/>
    <d v="2014-12-04T01:31:39"/>
    <x v="1412"/>
    <b v="0"/>
    <n v="13"/>
    <b v="0"/>
    <s v="publishing/translations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d v="2016-02-20T10:29:30"/>
    <x v="1413"/>
    <b v="0"/>
    <n v="1"/>
    <b v="0"/>
    <s v="publishing/translations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s v="US"/>
    <s v="USD"/>
    <n v="1483423467"/>
    <n v="1480831467"/>
    <d v="2017-01-03T06:04:27"/>
    <x v="1414"/>
    <b v="0"/>
    <n v="1"/>
    <b v="0"/>
    <s v="publishing/translations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s v="US"/>
    <s v="USD"/>
    <n v="1439741591"/>
    <n v="1436285591"/>
    <d v="2015-08-16T16:13:11"/>
    <x v="1415"/>
    <b v="0"/>
    <n v="9"/>
    <b v="0"/>
    <s v="publishing/translations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d v="2015-11-21T23:13:39"/>
    <x v="1416"/>
    <b v="0"/>
    <n v="0"/>
    <b v="0"/>
    <s v="publishing/translations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s v="US"/>
    <s v="USD"/>
    <n v="1442315460"/>
    <n v="1439696174"/>
    <d v="2015-09-15T11:11:00"/>
    <x v="1417"/>
    <b v="0"/>
    <n v="2"/>
    <b v="0"/>
    <s v="publishing/translations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s v="ES"/>
    <s v="EUR"/>
    <n v="1456397834"/>
    <n v="1453805834"/>
    <d v="2016-02-25T10:57:14"/>
    <x v="1418"/>
    <b v="0"/>
    <n v="1"/>
    <b v="0"/>
    <s v="publishing/translations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s v="US"/>
    <s v="USD"/>
    <n v="1476010619"/>
    <n v="1473418619"/>
    <d v="2016-10-09T10:56:59"/>
    <x v="1419"/>
    <b v="0"/>
    <n v="10"/>
    <b v="0"/>
    <s v="publishing/translations"/>
    <n v="44.5"/>
    <x v="3"/>
    <s v="translations"/>
    <x v="2"/>
  </r>
  <r>
    <n v="1420"/>
    <s v="Shakespeare in the Hood - Romeo and Juliet"/>
    <s v="Help me butcher Shakespeare in a satirical fashion."/>
    <n v="110"/>
    <n v="3"/>
    <n v="2.7"/>
    <x v="2"/>
    <s v="US"/>
    <s v="USD"/>
    <n v="1467129686"/>
    <n v="1464969686"/>
    <d v="2016-06-28T16:01:26"/>
    <x v="1420"/>
    <b v="0"/>
    <n v="3"/>
    <b v="0"/>
    <s v="publishing/translations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s v="SE"/>
    <s v="SEK"/>
    <n v="1423432709"/>
    <n v="1420840709"/>
    <d v="2015-02-08T21:58:29"/>
    <x v="1421"/>
    <b v="0"/>
    <n v="2"/>
    <b v="0"/>
    <s v="publishing/translations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s v="NZ"/>
    <s v="NZD"/>
    <n v="1474436704"/>
    <n v="1471844704"/>
    <d v="2016-09-21T05:45:04"/>
    <x v="1422"/>
    <b v="0"/>
    <n v="2"/>
    <b v="0"/>
    <s v="publishing/translations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s v="AU"/>
    <s v="AUD"/>
    <n v="1451637531"/>
    <n v="1449045531"/>
    <d v="2016-01-01T08:38:51"/>
    <x v="1423"/>
    <b v="0"/>
    <n v="1"/>
    <b v="0"/>
    <s v="publishing/translations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s v="US"/>
    <s v="USD"/>
    <n v="1479233602"/>
    <n v="1478106802"/>
    <d v="2016-11-15T18:13:22"/>
    <x v="1424"/>
    <b v="0"/>
    <n v="14"/>
    <b v="0"/>
    <s v="publishing/translations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d v="2015-04-29T03:09:19"/>
    <x v="1425"/>
    <b v="0"/>
    <n v="0"/>
    <b v="0"/>
    <s v="publishing/translations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d v="2015-08-24T09:22:00"/>
    <x v="1426"/>
    <b v="0"/>
    <n v="0"/>
    <b v="0"/>
    <s v="publishing/translations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.4"/>
    <x v="2"/>
    <s v="DE"/>
    <s v="EUR"/>
    <n v="1474230385"/>
    <n v="1471638385"/>
    <d v="2016-09-18T20:26:25"/>
    <x v="1427"/>
    <b v="0"/>
    <n v="4"/>
    <b v="0"/>
    <s v="publishing/translations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s v="ES"/>
    <s v="EUR"/>
    <n v="1459584417"/>
    <n v="1456996017"/>
    <d v="2016-04-02T08:06:57"/>
    <x v="1428"/>
    <b v="0"/>
    <n v="3"/>
    <b v="0"/>
    <s v="publishing/translations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d v="2015-04-10T01:27:22"/>
    <x v="1429"/>
    <b v="0"/>
    <n v="0"/>
    <b v="0"/>
    <s v="publishing/translations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.1"/>
    <x v="2"/>
    <s v="US"/>
    <s v="USD"/>
    <n v="1419017488"/>
    <n v="1416339088"/>
    <d v="2014-12-19T19:31:28"/>
    <x v="1430"/>
    <b v="0"/>
    <n v="5"/>
    <b v="0"/>
    <s v="publishing/translations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s v="US"/>
    <s v="USD"/>
    <n v="1448517816"/>
    <n v="1445922216"/>
    <d v="2015-11-26T06:03:36"/>
    <x v="1431"/>
    <b v="0"/>
    <n v="47"/>
    <b v="0"/>
    <s v="publishing/translations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d v="2015-07-20T18:43:48"/>
    <x v="1432"/>
    <b v="0"/>
    <n v="0"/>
    <b v="0"/>
    <s v="publishing/translations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s v="IT"/>
    <s v="EUR"/>
    <n v="1481367600"/>
    <n v="1477839675"/>
    <d v="2016-12-10T11:00:00"/>
    <x v="1433"/>
    <b v="0"/>
    <n v="10"/>
    <b v="0"/>
    <s v="publishing/translations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d v="2015-06-08T15:00:00"/>
    <x v="1434"/>
    <b v="0"/>
    <n v="11"/>
    <b v="0"/>
    <s v="publishing/translations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.1"/>
    <x v="2"/>
    <s v="IT"/>
    <s v="EUR"/>
    <n v="1444589020"/>
    <n v="1441997020"/>
    <d v="2015-10-11T18:43:40"/>
    <x v="1435"/>
    <b v="0"/>
    <n v="2"/>
    <b v="0"/>
    <s v="publishing/translations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s v="DE"/>
    <s v="EUR"/>
    <n v="1456043057"/>
    <n v="1453451057"/>
    <d v="2016-02-21T08:24:17"/>
    <x v="1436"/>
    <b v="0"/>
    <n v="2"/>
    <b v="0"/>
    <s v="publishing/translations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s v="US"/>
    <s v="USD"/>
    <n v="1405227540"/>
    <n v="1402058739"/>
    <d v="2014-07-13T04:59:00"/>
    <x v="1437"/>
    <b v="0"/>
    <n v="22"/>
    <b v="0"/>
    <s v="publishing/translations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d v="2016-04-27T13:55:00"/>
    <x v="1438"/>
    <b v="0"/>
    <n v="8"/>
    <b v="0"/>
    <s v="publishing/translations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s v="CA"/>
    <s v="CAD"/>
    <n v="1425758101"/>
    <n v="1423166101"/>
    <d v="2015-03-07T19:55:01"/>
    <x v="1439"/>
    <b v="0"/>
    <n v="6"/>
    <b v="0"/>
    <s v="publishing/translations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d v="2016-05-26T17:57:43"/>
    <x v="1440"/>
    <b v="0"/>
    <n v="1"/>
    <b v="0"/>
    <s v="publishing/translations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s v="GB"/>
    <s v="GBP"/>
    <n v="1441995769"/>
    <n v="1436811769"/>
    <d v="2015-09-11T18:22:49"/>
    <x v="1441"/>
    <b v="0"/>
    <n v="3"/>
    <b v="0"/>
    <s v="publishing/translations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d v="2016-05-25T15:29:18"/>
    <x v="1442"/>
    <b v="0"/>
    <n v="0"/>
    <b v="0"/>
    <s v="publishing/translations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d v="2017-01-02T22:13:29"/>
    <x v="1443"/>
    <b v="0"/>
    <n v="0"/>
    <b v="0"/>
    <s v="publishing/translations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d v="2015-09-12T20:57:42"/>
    <x v="1444"/>
    <b v="0"/>
    <n v="0"/>
    <b v="0"/>
    <s v="publishing/translations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d v="2015-06-14T13:00:55"/>
    <x v="1445"/>
    <b v="0"/>
    <n v="0"/>
    <b v="0"/>
    <s v="publishing/translations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d v="2016-04-21T10:44:38"/>
    <x v="1446"/>
    <b v="0"/>
    <n v="0"/>
    <b v="0"/>
    <s v="publishing/translations"/>
    <n v="0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d v="2016-07-08T17:32:14"/>
    <x v="1447"/>
    <b v="0"/>
    <n v="3"/>
    <b v="0"/>
    <s v="publishing/translations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d v="2015-05-22T05:25:00"/>
    <x v="1448"/>
    <b v="0"/>
    <n v="0"/>
    <b v="0"/>
    <s v="publishing/translations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d v="2015-05-10T19:28:25"/>
    <x v="1449"/>
    <b v="0"/>
    <n v="0"/>
    <b v="0"/>
    <s v="publishing/translations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d v="2016-02-20T04:06:37"/>
    <x v="1450"/>
    <b v="0"/>
    <n v="1"/>
    <b v="0"/>
    <s v="publishing/translations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d v="2014-11-19T00:00:59"/>
    <x v="1451"/>
    <b v="0"/>
    <n v="2"/>
    <b v="0"/>
    <s v="publishing/translations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d v="2014-07-28T16:52:43"/>
    <x v="1452"/>
    <b v="0"/>
    <n v="0"/>
    <b v="0"/>
    <s v="publishing/translations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d v="2017-04-15T15:42:27"/>
    <x v="1453"/>
    <b v="0"/>
    <n v="0"/>
    <b v="0"/>
    <s v="publishing/translations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s v="ES"/>
    <s v="EUR"/>
    <n v="1461535140"/>
    <n v="1459716480"/>
    <d v="2016-04-24T21:59:00"/>
    <x v="1454"/>
    <b v="0"/>
    <n v="1"/>
    <b v="0"/>
    <s v="publishing/translations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s v="US"/>
    <s v="USD"/>
    <n v="1409924340"/>
    <n v="1405181320"/>
    <d v="2014-09-05T13:39:00"/>
    <x v="1455"/>
    <b v="0"/>
    <n v="7"/>
    <b v="0"/>
    <s v="publishing/translations"/>
    <n v="225"/>
    <x v="3"/>
    <s v="translations"/>
    <x v="3"/>
  </r>
  <r>
    <n v="1456"/>
    <s v="Sometimes you don't need love (Canceled)"/>
    <s v="English Version of my auto-published novel"/>
    <n v="5000"/>
    <n v="145"/>
    <n v="2.9"/>
    <x v="1"/>
    <s v="IT"/>
    <s v="EUR"/>
    <n v="1483459365"/>
    <n v="1480867365"/>
    <d v="2017-01-03T16:02:45"/>
    <x v="1456"/>
    <b v="0"/>
    <n v="3"/>
    <b v="0"/>
    <s v="publishing/translations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d v="2015-11-11T22:30:44"/>
    <x v="1457"/>
    <b v="0"/>
    <n v="0"/>
    <b v="0"/>
    <s v="publishing/translations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d v="2014-08-11T04:00:00"/>
    <x v="1458"/>
    <b v="0"/>
    <n v="0"/>
    <b v="0"/>
    <s v="publishing/translations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d v="2015-12-02T17:25:00"/>
    <x v="1459"/>
    <b v="0"/>
    <n v="0"/>
    <b v="0"/>
    <s v="publishing/translations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d v="2014-11-30T23:45:00"/>
    <x v="1460"/>
    <b v="0"/>
    <n v="0"/>
    <b v="0"/>
    <s v="publishing/translations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n v="101.2"/>
    <x v="0"/>
    <s v="US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8.5"/>
    <x v="0"/>
    <s v="US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s v="US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  <x v="4"/>
  </r>
  <r>
    <n v="1464"/>
    <s v="Science Studio"/>
    <s v="The Best Science Media on the Web"/>
    <n v="5000"/>
    <n v="8160"/>
    <n v="163.19999999999999"/>
    <x v="0"/>
    <s v="US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s v="US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s v="US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n v="115.1"/>
    <x v="0"/>
    <s v="US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s v="US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.4"/>
    <x v="0"/>
    <s v="US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s v="US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s v="US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s v="US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  <x v="4"/>
  </r>
  <r>
    <n v="1473"/>
    <s v="ONE LOVES ONLY FORM"/>
    <s v="Public Radio Project"/>
    <n v="1500"/>
    <n v="1807.74"/>
    <n v="120.5"/>
    <x v="0"/>
    <s v="US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s v="US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s v="US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1.6"/>
    <x v="0"/>
    <s v="US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s v="US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s v="US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s v="US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s v="CA"/>
    <s v="CAD"/>
    <n v="1383430145"/>
    <n v="1380838145"/>
    <d v="2013-11-02T22:09:05"/>
    <x v="1481"/>
    <b v="0"/>
    <n v="6"/>
    <b v="0"/>
    <s v="publishing/fiction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s v="US"/>
    <s v="USD"/>
    <n v="1347004260"/>
    <n v="1345062936"/>
    <d v="2012-09-07T07:51:00"/>
    <x v="1482"/>
    <b v="0"/>
    <n v="1"/>
    <b v="0"/>
    <s v="publishing/fiction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s v="US"/>
    <s v="USD"/>
    <n v="1469162275"/>
    <n v="1467002275"/>
    <d v="2016-07-22T04:37:55"/>
    <x v="1483"/>
    <b v="0"/>
    <n v="2"/>
    <b v="0"/>
    <s v="publishing/fiction"/>
    <n v="25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d v="2012-07-21T14:51:00"/>
    <x v="1484"/>
    <b v="0"/>
    <n v="0"/>
    <b v="0"/>
    <s v="publishing/fiction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s v="US"/>
    <s v="USD"/>
    <n v="1434827173"/>
    <n v="1430939173"/>
    <d v="2015-06-20T19:06:13"/>
    <x v="1485"/>
    <b v="0"/>
    <n v="3"/>
    <b v="0"/>
    <s v="publishing/fiction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s v="US"/>
    <s v="USD"/>
    <n v="1425009761"/>
    <n v="1422417761"/>
    <d v="2015-02-27T04:02:41"/>
    <x v="1486"/>
    <b v="0"/>
    <n v="3"/>
    <b v="0"/>
    <s v="publishing/fiction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d v="2016-08-02T22:01:11"/>
    <x v="1487"/>
    <b v="0"/>
    <n v="0"/>
    <b v="0"/>
    <s v="publishing/fiction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n v="2.4"/>
    <x v="2"/>
    <s v="AU"/>
    <s v="AUD"/>
    <n v="1388928660"/>
    <n v="1386336660"/>
    <d v="2014-01-05T13:31:00"/>
    <x v="1488"/>
    <b v="0"/>
    <n v="6"/>
    <b v="0"/>
    <s v="publishing/fiction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d v="2012-11-15T15:40:52"/>
    <x v="1489"/>
    <b v="0"/>
    <n v="0"/>
    <b v="0"/>
    <s v="publishing/fiction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s v="US"/>
    <s v="USD"/>
    <n v="1380720474"/>
    <n v="1378214874"/>
    <d v="2013-10-02T13:27:54"/>
    <x v="1490"/>
    <b v="0"/>
    <n v="19"/>
    <b v="0"/>
    <s v="publishing/fiction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s v="US"/>
    <s v="USD"/>
    <n v="1424014680"/>
    <n v="1418922443"/>
    <d v="2015-02-15T15:38:00"/>
    <x v="1491"/>
    <b v="0"/>
    <n v="1"/>
    <b v="0"/>
    <s v="publishing/fiction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s v="US"/>
    <s v="USD"/>
    <n v="1308431646"/>
    <n v="1305839646"/>
    <d v="2011-06-18T21:14:06"/>
    <x v="1492"/>
    <b v="0"/>
    <n v="2"/>
    <b v="0"/>
    <s v="publishing/fiction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d v="2013-06-16T20:47:55"/>
    <x v="1493"/>
    <b v="0"/>
    <n v="0"/>
    <b v="0"/>
    <s v="publishing/fiction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s v="US"/>
    <s v="USD"/>
    <n v="1428075480"/>
    <n v="1425489613"/>
    <d v="2015-04-03T15:38:00"/>
    <x v="1494"/>
    <b v="0"/>
    <n v="11"/>
    <b v="0"/>
    <s v="publishing/fiction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d v="2011-08-27T18:57:11"/>
    <x v="1495"/>
    <b v="0"/>
    <n v="0"/>
    <b v="0"/>
    <s v="publishing/fiction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d v="2014-09-16T11:24:19"/>
    <x v="1496"/>
    <b v="0"/>
    <n v="0"/>
    <b v="0"/>
    <s v="publishing/fiction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d v="2013-07-31T19:43:00"/>
    <x v="1497"/>
    <b v="0"/>
    <n v="1"/>
    <b v="0"/>
    <s v="publishing/fiction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s v="US"/>
    <s v="USD"/>
    <n v="1409787378"/>
    <n v="1405899378"/>
    <d v="2014-09-03T23:36:18"/>
    <x v="1498"/>
    <b v="0"/>
    <n v="3"/>
    <b v="0"/>
    <s v="publishing/fiction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s v="US"/>
    <s v="USD"/>
    <n v="1470355833"/>
    <n v="1465171833"/>
    <d v="2016-08-05T00:10:33"/>
    <x v="1499"/>
    <b v="0"/>
    <n v="1"/>
    <b v="0"/>
    <s v="publishing/fiction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d v="2013-05-01T21:42:37"/>
    <x v="1500"/>
    <b v="0"/>
    <n v="15"/>
    <b v="0"/>
    <s v="publishing/fiction"/>
    <n v="46.73"/>
    <x v="3"/>
    <s v="fiction"/>
    <x v="4"/>
  </r>
  <r>
    <n v="1501"/>
    <s v="This is Nowhere"/>
    <s v="A hardcover book of surf, outdoor and nature photos from the British Columbia coast."/>
    <n v="52000"/>
    <n v="86492"/>
    <n v="166.3"/>
    <x v="0"/>
    <s v="CA"/>
    <s v="CAD"/>
    <n v="1436364023"/>
    <n v="1433772023"/>
    <d v="2015-07-08T14:00:23"/>
    <x v="1501"/>
    <b v="1"/>
    <n v="885"/>
    <b v="1"/>
    <s v="photography/photobooks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s v="GB"/>
    <s v="GBP"/>
    <n v="1458943200"/>
    <n v="1456491680"/>
    <d v="2016-03-25T22:00:00"/>
    <x v="1502"/>
    <b v="1"/>
    <n v="329"/>
    <b v="1"/>
    <s v="photography/photobooks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s v="BE"/>
    <s v="EUR"/>
    <n v="1477210801"/>
    <n v="1472026801"/>
    <d v="2016-10-23T08:20:01"/>
    <x v="1503"/>
    <b v="1"/>
    <n v="71"/>
    <b v="1"/>
    <s v="photography/photobooks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n v="277.89999999999998"/>
    <x v="0"/>
    <s v="GB"/>
    <s v="GBP"/>
    <n v="1402389180"/>
    <n v="1399996024"/>
    <d v="2014-06-10T08:33:00"/>
    <x v="1504"/>
    <b v="1"/>
    <n v="269"/>
    <b v="1"/>
    <s v="photography/photobooks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s v="DE"/>
    <s v="EUR"/>
    <n v="1458676860"/>
    <n v="1455446303"/>
    <d v="2016-03-22T20:01:00"/>
    <x v="1505"/>
    <b v="1"/>
    <n v="345"/>
    <b v="1"/>
    <s v="photography/photobooks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s v="GB"/>
    <s v="GBP"/>
    <n v="1406227904"/>
    <n v="1403635904"/>
    <d v="2014-07-24T18:51:44"/>
    <x v="1506"/>
    <b v="1"/>
    <n v="43"/>
    <b v="1"/>
    <s v="photography/photobooks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d v="2010-05-15T08:10:00"/>
    <x v="1507"/>
    <b v="1"/>
    <n v="33"/>
    <b v="1"/>
    <s v="photography/photobooks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s v="US"/>
    <s v="USD"/>
    <n v="1403880281"/>
    <n v="1401201881"/>
    <d v="2014-06-27T14:44:41"/>
    <x v="1508"/>
    <b v="1"/>
    <n v="211"/>
    <b v="1"/>
    <s v="photography/photobooks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s v="DE"/>
    <s v="EUR"/>
    <n v="1487113140"/>
    <n v="1484570885"/>
    <d v="2017-02-14T22:59:00"/>
    <x v="1509"/>
    <b v="1"/>
    <n v="196"/>
    <b v="1"/>
    <s v="photography/photobooks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d v="2014-07-19T09:14:38"/>
    <x v="1510"/>
    <b v="1"/>
    <n v="405"/>
    <b v="1"/>
    <s v="photography/photobooks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s v="US"/>
    <s v="USD"/>
    <n v="1447858804"/>
    <n v="1445263204"/>
    <d v="2015-11-18T15:00:04"/>
    <x v="1511"/>
    <b v="1"/>
    <n v="206"/>
    <b v="1"/>
    <s v="photography/photobooks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s v="US"/>
    <s v="USD"/>
    <n v="1486311939"/>
    <n v="1483719939"/>
    <d v="2017-02-05T16:25:39"/>
    <x v="1512"/>
    <b v="1"/>
    <n v="335"/>
    <b v="1"/>
    <s v="photography/photobooks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d v="2014-07-16T15:17:46"/>
    <x v="1513"/>
    <b v="1"/>
    <n v="215"/>
    <b v="1"/>
    <s v="photography/photobooks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.5"/>
    <x v="0"/>
    <s v="US"/>
    <s v="USD"/>
    <n v="1443363640"/>
    <n v="1439907640"/>
    <d v="2015-09-27T14:20:40"/>
    <x v="1514"/>
    <b v="1"/>
    <n v="176"/>
    <b v="1"/>
    <s v="photography/photobooks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s v="NO"/>
    <s v="NOK"/>
    <n v="1458104697"/>
    <n v="1455516297"/>
    <d v="2016-03-16T05:04:57"/>
    <x v="1515"/>
    <b v="1"/>
    <n v="555"/>
    <b v="1"/>
    <s v="photography/photobooks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s v="US"/>
    <s v="USD"/>
    <n v="1475762400"/>
    <n v="1473160292"/>
    <d v="2016-10-06T14:00:00"/>
    <x v="1516"/>
    <b v="1"/>
    <n v="116"/>
    <b v="1"/>
    <s v="photography/photobooks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d v="2014-12-06T06:00:00"/>
    <x v="1517"/>
    <b v="1"/>
    <n v="615"/>
    <b v="1"/>
    <s v="photography/photobooks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.4"/>
    <x v="0"/>
    <s v="US"/>
    <s v="USD"/>
    <n v="1401565252"/>
    <n v="1398973252"/>
    <d v="2014-05-31T19:40:52"/>
    <x v="1518"/>
    <b v="1"/>
    <n v="236"/>
    <b v="1"/>
    <s v="photography/photobooks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s v="US"/>
    <s v="USD"/>
    <n v="1403301540"/>
    <n v="1400867283"/>
    <d v="2014-06-20T21:59:00"/>
    <x v="1519"/>
    <b v="1"/>
    <n v="145"/>
    <b v="1"/>
    <s v="photography/photobooks"/>
    <n v="64.16"/>
    <x v="8"/>
    <s v="photobooks"/>
    <x v="3"/>
  </r>
  <r>
    <n v="1520"/>
    <s v="TULIPS"/>
    <s v="A self-published photography book by Andrew Miksys from his new series about Belarus"/>
    <n v="18000"/>
    <n v="18625"/>
    <n v="103.5"/>
    <x v="0"/>
    <s v="US"/>
    <s v="USD"/>
    <n v="1418961600"/>
    <n v="1415824513"/>
    <d v="2014-12-19T04:00:00"/>
    <x v="1520"/>
    <b v="1"/>
    <n v="167"/>
    <b v="1"/>
    <s v="photography/photobooks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s v="US"/>
    <s v="USD"/>
    <n v="1465272091"/>
    <n v="1462248091"/>
    <d v="2016-06-07T04:01:31"/>
    <x v="1521"/>
    <b v="1"/>
    <n v="235"/>
    <b v="1"/>
    <s v="photography/photobooks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d v="2014-10-17T19:55:39"/>
    <x v="1522"/>
    <b v="1"/>
    <n v="452"/>
    <b v="1"/>
    <s v="photography/photobooks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s v="US"/>
    <s v="USD"/>
    <n v="1419292800"/>
    <n v="1416592916"/>
    <d v="2014-12-23T00:00:00"/>
    <x v="1523"/>
    <b v="1"/>
    <n v="241"/>
    <b v="1"/>
    <s v="photography/photobooks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d v="2017-02-20T12:01:30"/>
    <x v="1524"/>
    <b v="1"/>
    <n v="28"/>
    <b v="1"/>
    <s v="photography/photobooks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d v="2016-08-18T16:52:18"/>
    <x v="1525"/>
    <b v="1"/>
    <n v="140"/>
    <b v="1"/>
    <s v="photography/photobooks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s v="US"/>
    <s v="USD"/>
    <n v="1453185447"/>
    <n v="1448951847"/>
    <d v="2016-01-19T06:37:27"/>
    <x v="1526"/>
    <b v="1"/>
    <n v="280"/>
    <b v="1"/>
    <s v="photography/photobooks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s v="US"/>
    <s v="USD"/>
    <n v="1489497886"/>
    <n v="1487082286"/>
    <d v="2017-03-14T13:24:46"/>
    <x v="1527"/>
    <b v="1"/>
    <n v="70"/>
    <b v="1"/>
    <s v="photography/photobooks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n v="281.60000000000002"/>
    <x v="0"/>
    <s v="US"/>
    <s v="USD"/>
    <n v="1485907200"/>
    <n v="1483292122"/>
    <d v="2017-02-01T00:00:00"/>
    <x v="1528"/>
    <b v="1"/>
    <n v="160"/>
    <b v="1"/>
    <s v="photography/photobooks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s v="US"/>
    <s v="USD"/>
    <n v="1426773920"/>
    <n v="1424185520"/>
    <d v="2015-03-19T14:05:20"/>
    <x v="1529"/>
    <b v="1"/>
    <n v="141"/>
    <b v="1"/>
    <s v="photography/photobooks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s v="US"/>
    <s v="USD"/>
    <n v="1445624695"/>
    <n v="1443464695"/>
    <d v="2015-10-23T18:24:55"/>
    <x v="1530"/>
    <b v="1"/>
    <n v="874"/>
    <b v="1"/>
    <s v="photography/photobooks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d v="2014-12-01T03:00:00"/>
    <x v="1531"/>
    <b v="1"/>
    <n v="73"/>
    <b v="1"/>
    <s v="photography/photobooks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d v="2016-02-15T15:00:00"/>
    <x v="1532"/>
    <b v="1"/>
    <n v="294"/>
    <b v="1"/>
    <s v="photography/photobooks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.1"/>
    <x v="0"/>
    <s v="US"/>
    <s v="USD"/>
    <n v="1462161540"/>
    <n v="1457913777"/>
    <d v="2016-05-02T03:59:00"/>
    <x v="1533"/>
    <b v="1"/>
    <n v="740"/>
    <b v="1"/>
    <s v="photography/photobooks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s v="US"/>
    <s v="USD"/>
    <n v="1441383062"/>
    <n v="1438791062"/>
    <d v="2015-09-04T16:11:02"/>
    <x v="1534"/>
    <b v="1"/>
    <n v="369"/>
    <b v="1"/>
    <s v="photography/photobooks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s v="US"/>
    <s v="USD"/>
    <n v="1464040800"/>
    <n v="1461527631"/>
    <d v="2016-05-23T22:00:00"/>
    <x v="1535"/>
    <b v="1"/>
    <n v="110"/>
    <b v="1"/>
    <s v="photography/photobooks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s v="US"/>
    <s v="USD"/>
    <n v="1440702910"/>
    <n v="1438110910"/>
    <d v="2015-08-27T19:15:10"/>
    <x v="1536"/>
    <b v="1"/>
    <n v="455"/>
    <b v="1"/>
    <s v="photography/photobooks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s v="DE"/>
    <s v="EUR"/>
    <n v="1470506400"/>
    <n v="1467358427"/>
    <d v="2016-08-06T18:00:00"/>
    <x v="1537"/>
    <b v="1"/>
    <n v="224"/>
    <b v="1"/>
    <s v="photography/photobooks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s v="US"/>
    <s v="USD"/>
    <n v="1421952370"/>
    <n v="1418064370"/>
    <d v="2015-01-22T18:46:10"/>
    <x v="1538"/>
    <b v="1"/>
    <n v="46"/>
    <b v="1"/>
    <s v="photography/photobooks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d v="2017-01-03T22:03:39"/>
    <x v="1539"/>
    <b v="0"/>
    <n v="284"/>
    <b v="1"/>
    <s v="photography/photobooks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s v="US"/>
    <s v="USD"/>
    <n v="1416964500"/>
    <n v="1414368616"/>
    <d v="2014-11-26T01:15:00"/>
    <x v="1540"/>
    <b v="1"/>
    <n v="98"/>
    <b v="1"/>
    <s v="photography/photobooks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d v="2014-12-31T17:05:38"/>
    <x v="1541"/>
    <b v="0"/>
    <n v="2"/>
    <b v="0"/>
    <s v="photography/nature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d v="2015-06-30T23:55:00"/>
    <x v="1542"/>
    <b v="0"/>
    <n v="1"/>
    <b v="0"/>
    <s v="photography/nature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.4"/>
    <x v="2"/>
    <s v="US"/>
    <s v="USD"/>
    <n v="1416662034"/>
    <n v="1414066434"/>
    <d v="2014-11-22T13:13:54"/>
    <x v="1543"/>
    <b v="0"/>
    <n v="1"/>
    <b v="0"/>
    <s v="photography/nature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d v="2015-04-01T00:18:00"/>
    <x v="1544"/>
    <b v="0"/>
    <n v="0"/>
    <b v="0"/>
    <s v="photography/nature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d v="2015-03-02T21:16:00"/>
    <x v="1545"/>
    <b v="0"/>
    <n v="1"/>
    <b v="0"/>
    <s v="photography/nature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s v="GB"/>
    <s v="GBP"/>
    <n v="1410930399"/>
    <n v="1405746399"/>
    <d v="2014-09-17T05:06:39"/>
    <x v="1546"/>
    <b v="0"/>
    <n v="11"/>
    <b v="0"/>
    <s v="photography/nature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d v="2017-02-23T10:14:42"/>
    <x v="1547"/>
    <b v="0"/>
    <n v="0"/>
    <b v="0"/>
    <s v="photography/nature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n v="8.6"/>
    <x v="2"/>
    <s v="US"/>
    <s v="USD"/>
    <n v="1447020620"/>
    <n v="1444425020"/>
    <d v="2015-11-08T22:10:20"/>
    <x v="1548"/>
    <b v="0"/>
    <n v="1"/>
    <b v="0"/>
    <s v="photography/nature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d v="2015-11-03T04:15:59"/>
    <x v="1549"/>
    <b v="0"/>
    <n v="6"/>
    <b v="0"/>
    <s v="photography/nature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s v="GB"/>
    <s v="GBP"/>
    <n v="1463050034"/>
    <n v="1460458034"/>
    <d v="2016-05-12T10:47:14"/>
    <x v="1550"/>
    <b v="0"/>
    <n v="7"/>
    <b v="0"/>
    <s v="photography/nature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d v="2015-05-27T19:47:19"/>
    <x v="1551"/>
    <b v="0"/>
    <n v="0"/>
    <b v="0"/>
    <s v="photography/nature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s v="US"/>
    <s v="USD"/>
    <n v="1412135940"/>
    <n v="1410366708"/>
    <d v="2014-10-01T03:59:00"/>
    <x v="1552"/>
    <b v="0"/>
    <n v="16"/>
    <b v="0"/>
    <s v="photography/nature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d v="2015-09-02T06:47:27"/>
    <x v="1553"/>
    <b v="0"/>
    <n v="0"/>
    <b v="0"/>
    <s v="photography/nature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d v="2015-08-02T06:03:10"/>
    <x v="1554"/>
    <b v="0"/>
    <n v="0"/>
    <b v="0"/>
    <s v="photography/nature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d v="2015-09-17T17:00:00"/>
    <x v="1555"/>
    <b v="0"/>
    <n v="0"/>
    <b v="0"/>
    <s v="photography/nature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.1"/>
    <x v="2"/>
    <s v="CA"/>
    <s v="CAD"/>
    <n v="1467603624"/>
    <n v="1465011624"/>
    <d v="2016-07-04T03:40:24"/>
    <x v="1556"/>
    <b v="0"/>
    <n v="12"/>
    <b v="0"/>
    <s v="photography/nature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d v="2014-09-20T15:40:33"/>
    <x v="1557"/>
    <b v="0"/>
    <n v="1"/>
    <b v="0"/>
    <s v="photography/nature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4.7"/>
    <x v="2"/>
    <s v="GB"/>
    <s v="GBP"/>
    <n v="1440763920"/>
    <n v="1435656759"/>
    <d v="2015-08-28T12:12:00"/>
    <x v="1558"/>
    <b v="0"/>
    <n v="3"/>
    <b v="0"/>
    <s v="photography/nature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.3"/>
    <x v="2"/>
    <s v="US"/>
    <s v="USD"/>
    <n v="1430270199"/>
    <n v="1428974199"/>
    <d v="2015-04-29T01:16:39"/>
    <x v="1559"/>
    <b v="0"/>
    <n v="1"/>
    <b v="0"/>
    <s v="photography/nature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s v="US"/>
    <s v="USD"/>
    <n v="1415842193"/>
    <n v="1414110593"/>
    <d v="2014-11-13T01:29:53"/>
    <x v="1560"/>
    <b v="0"/>
    <n v="4"/>
    <b v="0"/>
    <s v="photography/nature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s v="US"/>
    <s v="USD"/>
    <n v="1383789603"/>
    <n v="1381194003"/>
    <d v="2013-11-07T02:00:03"/>
    <x v="1561"/>
    <b v="0"/>
    <n v="1"/>
    <b v="0"/>
    <s v="publishing/art books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d v="2009-12-02T00:50:00"/>
    <x v="1562"/>
    <b v="0"/>
    <n v="0"/>
    <b v="0"/>
    <s v="publishing/art books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s v="GB"/>
    <s v="GBP"/>
    <n v="1394815751"/>
    <n v="1389635351"/>
    <d v="2014-03-14T16:49:11"/>
    <x v="1563"/>
    <b v="0"/>
    <n v="2"/>
    <b v="0"/>
    <s v="publishing/art books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s v="US"/>
    <s v="USD"/>
    <n v="1432843500"/>
    <n v="1430124509"/>
    <d v="2015-05-28T20:05:00"/>
    <x v="1564"/>
    <b v="0"/>
    <n v="1"/>
    <b v="0"/>
    <s v="publishing/art books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s v="US"/>
    <s v="USD"/>
    <n v="1307554261"/>
    <n v="1304962261"/>
    <d v="2011-06-08T17:31:01"/>
    <x v="1565"/>
    <b v="0"/>
    <n v="1"/>
    <b v="0"/>
    <s v="publishing/art books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s v="US"/>
    <s v="USD"/>
    <n v="1469656800"/>
    <n v="1467151204"/>
    <d v="2016-07-27T22:00:00"/>
    <x v="1566"/>
    <b v="0"/>
    <n v="59"/>
    <b v="0"/>
    <s v="publishing/art books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s v="US"/>
    <s v="USD"/>
    <n v="1392595200"/>
    <n v="1391293745"/>
    <d v="2014-02-17T00:00:00"/>
    <x v="1567"/>
    <b v="0"/>
    <n v="13"/>
    <b v="0"/>
    <s v="publishing/art books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s v="US"/>
    <s v="USD"/>
    <n v="1419384585"/>
    <n v="1416360585"/>
    <d v="2014-12-24T01:29:45"/>
    <x v="1568"/>
    <b v="0"/>
    <n v="22"/>
    <b v="0"/>
    <s v="publishing/art books"/>
    <n v="155"/>
    <x v="3"/>
    <s v="art books"/>
    <x v="3"/>
  </r>
  <r>
    <n v="1569"/>
    <s v="to be removed (Canceled)"/>
    <s v="to be removed"/>
    <n v="30000"/>
    <n v="0"/>
    <n v="0"/>
    <x v="1"/>
    <s v="US"/>
    <s v="USD"/>
    <n v="1369498714"/>
    <n v="1366906714"/>
    <d v="2013-05-25T16:18:34"/>
    <x v="1569"/>
    <b v="0"/>
    <n v="0"/>
    <b v="0"/>
    <s v="publishing/art books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.4"/>
    <x v="1"/>
    <s v="US"/>
    <s v="USD"/>
    <n v="1460140282"/>
    <n v="1457551882"/>
    <d v="2016-04-08T18:31:22"/>
    <x v="1570"/>
    <b v="0"/>
    <n v="52"/>
    <b v="0"/>
    <s v="publishing/art books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s v="GB"/>
    <s v="GBP"/>
    <n v="1434738483"/>
    <n v="1432146483"/>
    <d v="2015-06-19T18:28:03"/>
    <x v="1571"/>
    <b v="0"/>
    <n v="4"/>
    <b v="0"/>
    <s v="publishing/art books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d v="2016-02-28T23:59:00"/>
    <x v="1572"/>
    <b v="0"/>
    <n v="3"/>
    <b v="0"/>
    <s v="publishing/art books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s v="CA"/>
    <s v="CAD"/>
    <n v="1491019140"/>
    <n v="1487548802"/>
    <d v="2017-04-01T03:59:00"/>
    <x v="1573"/>
    <b v="0"/>
    <n v="3"/>
    <b v="0"/>
    <s v="publishing/art books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s v="US"/>
    <s v="USD"/>
    <n v="1424211329"/>
    <n v="1421187329"/>
    <d v="2015-02-17T22:15:29"/>
    <x v="1574"/>
    <b v="0"/>
    <n v="6"/>
    <b v="0"/>
    <s v="publishing/art books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s v="US"/>
    <s v="USD"/>
    <n v="1404909296"/>
    <n v="1402317296"/>
    <d v="2014-07-09T12:34:56"/>
    <x v="1575"/>
    <b v="0"/>
    <n v="35"/>
    <b v="0"/>
    <s v="publishing/art books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d v="2015-06-30T21:06:08"/>
    <x v="1576"/>
    <b v="0"/>
    <n v="10"/>
    <b v="0"/>
    <s v="publishing/art books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s v="US"/>
    <s v="USD"/>
    <n v="1343161248"/>
    <n v="1337977248"/>
    <d v="2012-07-24T20:20:48"/>
    <x v="1577"/>
    <b v="0"/>
    <n v="2"/>
    <b v="0"/>
    <s v="publishing/art books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s v="US"/>
    <s v="USD"/>
    <n v="1283392800"/>
    <n v="1281317691"/>
    <d v="2010-09-02T02:00:00"/>
    <x v="1578"/>
    <b v="0"/>
    <n v="4"/>
    <b v="0"/>
    <s v="publishing/art books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s v="US"/>
    <s v="USD"/>
    <n v="1377734091"/>
    <n v="1374882891"/>
    <d v="2013-08-28T23:54:51"/>
    <x v="1579"/>
    <b v="0"/>
    <n v="2"/>
    <b v="0"/>
    <s v="publishing/art books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d v="2012-05-21T01:12:06"/>
    <x v="1580"/>
    <b v="0"/>
    <n v="0"/>
    <b v="0"/>
    <s v="publishing/art books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0.5"/>
    <x v="2"/>
    <s v="GB"/>
    <s v="GBP"/>
    <n v="1450521990"/>
    <n v="1447757190"/>
    <d v="2015-12-19T10:46:30"/>
    <x v="1581"/>
    <b v="0"/>
    <n v="1"/>
    <b v="0"/>
    <s v="photography/places"/>
    <n v="5"/>
    <x v="8"/>
    <s v="places"/>
    <x v="0"/>
  </r>
  <r>
    <n v="1582"/>
    <s v="Scenes from New Orleans"/>
    <s v="I create canvas prints of images from in and around New Orleans"/>
    <n v="1000"/>
    <n v="93"/>
    <n v="9.3000000000000007"/>
    <x v="2"/>
    <s v="US"/>
    <s v="USD"/>
    <n v="1445894400"/>
    <n v="1440961053"/>
    <d v="2015-10-26T21:20:00"/>
    <x v="1582"/>
    <b v="0"/>
    <n v="3"/>
    <b v="0"/>
    <s v="photography/places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s v="GB"/>
    <s v="GBP"/>
    <n v="1411681391"/>
    <n v="1409089391"/>
    <d v="2014-09-25T21:43:11"/>
    <x v="1583"/>
    <b v="0"/>
    <n v="1"/>
    <b v="0"/>
    <s v="photography/places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d v="2014-05-30T15:35:01"/>
    <x v="1584"/>
    <b v="0"/>
    <n v="0"/>
    <b v="0"/>
    <s v="photography/places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d v="2016-12-25T11:00:00"/>
    <x v="1585"/>
    <b v="0"/>
    <n v="12"/>
    <b v="0"/>
    <s v="photography/places"/>
    <n v="131.66999999999999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d v="2015-04-05T01:30:22"/>
    <x v="1586"/>
    <b v="0"/>
    <n v="0"/>
    <b v="0"/>
    <s v="photography/places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d v="2014-12-13T22:49:25"/>
    <x v="1587"/>
    <b v="0"/>
    <n v="1"/>
    <b v="0"/>
    <s v="photography/places"/>
    <n v="1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d v="2015-01-31T20:12:00"/>
    <x v="1588"/>
    <b v="0"/>
    <n v="0"/>
    <b v="0"/>
    <s v="photography/places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d v="2015-10-09T23:38:06"/>
    <x v="1589"/>
    <b v="0"/>
    <n v="0"/>
    <b v="0"/>
    <s v="photography/places"/>
    <n v="0"/>
    <x v="8"/>
    <s v="places"/>
    <x v="0"/>
  </r>
  <r>
    <n v="1590"/>
    <s v="An Italian Adventure"/>
    <s v="Discover Italy through photography."/>
    <n v="60000"/>
    <n v="1020"/>
    <n v="1.7"/>
    <x v="2"/>
    <s v="IT"/>
    <s v="EUR"/>
    <n v="1443040464"/>
    <n v="1440448464"/>
    <d v="2015-09-23T20:34:24"/>
    <x v="1590"/>
    <b v="0"/>
    <n v="2"/>
    <b v="0"/>
    <s v="photography/places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s v="GB"/>
    <s v="GBP"/>
    <n v="1459700741"/>
    <n v="1457112341"/>
    <d v="2016-04-03T16:25:41"/>
    <x v="1591"/>
    <b v="0"/>
    <n v="92"/>
    <b v="0"/>
    <s v="photography/places"/>
    <n v="44.48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d v="2015-03-28T00:44:45"/>
    <x v="1592"/>
    <b v="0"/>
    <n v="0"/>
    <b v="0"/>
    <s v="photography/places"/>
    <n v="0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d v="2015-02-28T20:17:35"/>
    <x v="1593"/>
    <b v="0"/>
    <n v="3"/>
    <b v="0"/>
    <s v="photography/places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0.5"/>
    <x v="2"/>
    <s v="US"/>
    <s v="USD"/>
    <n v="1463329260"/>
    <n v="1458147982"/>
    <d v="2016-05-15T16:21:00"/>
    <x v="1594"/>
    <b v="0"/>
    <n v="10"/>
    <b v="0"/>
    <s v="photography/places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s v="US"/>
    <s v="USD"/>
    <n v="1403122380"/>
    <n v="1400634728"/>
    <d v="2014-06-18T20:13:00"/>
    <x v="1595"/>
    <b v="0"/>
    <n v="7"/>
    <b v="0"/>
    <s v="photography/places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n v="2.2999999999999998"/>
    <x v="2"/>
    <s v="GB"/>
    <s v="GBP"/>
    <n v="1418469569"/>
    <n v="1414577969"/>
    <d v="2014-12-13T11:19:29"/>
    <x v="1596"/>
    <b v="0"/>
    <n v="3"/>
    <b v="0"/>
    <s v="photography/places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d v="2016-09-20T08:29:57"/>
    <x v="1597"/>
    <b v="0"/>
    <n v="0"/>
    <b v="0"/>
    <s v="photography/places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s v="US"/>
    <s v="USD"/>
    <n v="1437926458"/>
    <n v="1432742458"/>
    <d v="2015-07-26T16:00:58"/>
    <x v="1598"/>
    <b v="0"/>
    <n v="1"/>
    <b v="0"/>
    <s v="photography/places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d v="2016-04-08T11:56:16"/>
    <x v="1599"/>
    <b v="0"/>
    <n v="0"/>
    <b v="0"/>
    <s v="photography/places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s v="US"/>
    <s v="USD"/>
    <n v="1405401060"/>
    <n v="1401585752"/>
    <d v="2014-07-15T05:11:00"/>
    <x v="1600"/>
    <b v="0"/>
    <n v="9"/>
    <b v="0"/>
    <s v="photography/places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s v="US"/>
    <s v="USD"/>
    <n v="1304561633"/>
    <n v="1301969633"/>
    <d v="2011-05-05T02:13:53"/>
    <x v="1601"/>
    <b v="0"/>
    <n v="56"/>
    <b v="1"/>
    <s v="music/rock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s v="US"/>
    <s v="USD"/>
    <n v="1318633200"/>
    <n v="1314947317"/>
    <d v="2011-10-14T23:00:00"/>
    <x v="1602"/>
    <b v="0"/>
    <n v="32"/>
    <b v="1"/>
    <s v="music/rock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d v="2012-01-28T04:04:19"/>
    <x v="1603"/>
    <b v="0"/>
    <n v="30"/>
    <b v="1"/>
    <s v="music/rock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s v="US"/>
    <s v="USD"/>
    <n v="1332011835"/>
    <n v="1328559435"/>
    <d v="2012-03-17T19:17:15"/>
    <x v="1604"/>
    <b v="0"/>
    <n v="70"/>
    <b v="1"/>
    <s v="music/rock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s v="US"/>
    <s v="USD"/>
    <n v="1312182000"/>
    <n v="1311380313"/>
    <d v="2011-08-01T07:00:00"/>
    <x v="1605"/>
    <b v="0"/>
    <n v="44"/>
    <b v="1"/>
    <s v="music/rock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d v="2011-03-24T01:40:38"/>
    <x v="1606"/>
    <b v="0"/>
    <n v="92"/>
    <b v="1"/>
    <s v="music/rock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n v="145.1"/>
    <x v="0"/>
    <s v="US"/>
    <s v="USD"/>
    <n v="1339701851"/>
    <n v="1337887451"/>
    <d v="2012-06-14T19:24:11"/>
    <x v="1607"/>
    <b v="0"/>
    <n v="205"/>
    <b v="1"/>
    <s v="music/rock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s v="US"/>
    <s v="USD"/>
    <n v="1388553960"/>
    <n v="1385754986"/>
    <d v="2014-01-01T05:26:00"/>
    <x v="1608"/>
    <b v="0"/>
    <n v="23"/>
    <b v="1"/>
    <s v="music/rock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s v="US"/>
    <s v="USD"/>
    <n v="1320220800"/>
    <n v="1315612909"/>
    <d v="2011-11-02T08:00:00"/>
    <x v="1609"/>
    <b v="0"/>
    <n v="4"/>
    <b v="1"/>
    <s v="music/rock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s v="US"/>
    <s v="USD"/>
    <n v="1355609510"/>
    <n v="1353017510"/>
    <d v="2012-12-15T22:11:50"/>
    <x v="1610"/>
    <b v="0"/>
    <n v="112"/>
    <b v="1"/>
    <s v="music/rock"/>
    <n v="48.54"/>
    <x v="4"/>
    <s v="rock"/>
    <x v="5"/>
  </r>
  <r>
    <n v="1611"/>
    <s v="Skelton-Luns CD/7&quot;             No Big Deal."/>
    <s v="Skelton-Luns CD/7&quot; No Big Deal."/>
    <n v="800"/>
    <n v="1001"/>
    <n v="125.1"/>
    <x v="0"/>
    <s v="US"/>
    <s v="USD"/>
    <n v="1370390432"/>
    <n v="1368576032"/>
    <d v="2013-06-05T00:00:32"/>
    <x v="1611"/>
    <b v="0"/>
    <n v="27"/>
    <b v="1"/>
    <s v="music/rock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d v="2013-01-02T20:59:44"/>
    <x v="1612"/>
    <b v="0"/>
    <n v="11"/>
    <b v="1"/>
    <s v="music/rock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s v="US"/>
    <s v="USD"/>
    <n v="1342921202"/>
    <n v="1340329202"/>
    <d v="2012-07-22T01:40:02"/>
    <x v="1613"/>
    <b v="0"/>
    <n v="26"/>
    <b v="1"/>
    <s v="music/rock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s v="US"/>
    <s v="USD"/>
    <n v="1407085200"/>
    <n v="1401924769"/>
    <d v="2014-08-03T17:00:00"/>
    <x v="1614"/>
    <b v="0"/>
    <n v="77"/>
    <b v="1"/>
    <s v="music/rock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s v="US"/>
    <s v="USD"/>
    <n v="1323742396"/>
    <n v="1319850796"/>
    <d v="2011-12-13T02:13:16"/>
    <x v="1615"/>
    <b v="0"/>
    <n v="136"/>
    <b v="1"/>
    <s v="music/rock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.2"/>
    <x v="0"/>
    <s v="US"/>
    <s v="USD"/>
    <n v="1353621600"/>
    <n v="1350061821"/>
    <d v="2012-11-22T22:00:00"/>
    <x v="1616"/>
    <b v="0"/>
    <n v="157"/>
    <b v="1"/>
    <s v="music/rock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n v="145.9"/>
    <x v="0"/>
    <s v="US"/>
    <s v="USD"/>
    <n v="1383332400"/>
    <n v="1380470188"/>
    <d v="2013-11-01T19:00:00"/>
    <x v="1617"/>
    <b v="0"/>
    <n v="158"/>
    <b v="1"/>
    <s v="music/rock"/>
    <n v="64.62"/>
    <x v="4"/>
    <s v="rock"/>
    <x v="4"/>
  </r>
  <r>
    <n v="1618"/>
    <s v="Janus Word Album"/>
    <s v="Janus Word combines hard rock with melodic acoustic music for a unique and awesome sound."/>
    <n v="1500"/>
    <n v="1576"/>
    <n v="105.1"/>
    <x v="0"/>
    <s v="US"/>
    <s v="USD"/>
    <n v="1362757335"/>
    <n v="1359301335"/>
    <d v="2013-03-08T15:42:15"/>
    <x v="1618"/>
    <b v="0"/>
    <n v="27"/>
    <b v="1"/>
    <s v="music/rock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s v="US"/>
    <s v="USD"/>
    <n v="1410755286"/>
    <n v="1408940886"/>
    <d v="2014-09-15T04:28:06"/>
    <x v="1619"/>
    <b v="0"/>
    <n v="23"/>
    <b v="1"/>
    <s v="music/rock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d v="2013-02-23T08:09:00"/>
    <x v="1620"/>
    <b v="0"/>
    <n v="17"/>
    <b v="1"/>
    <s v="music/rock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s v="US"/>
    <s v="USD"/>
    <n v="1338177540"/>
    <n v="1333550015"/>
    <d v="2012-05-28T03:59:00"/>
    <x v="1621"/>
    <b v="0"/>
    <n v="37"/>
    <b v="1"/>
    <s v="music/rock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s v="US"/>
    <s v="USD"/>
    <n v="1418803140"/>
    <n v="1415343874"/>
    <d v="2014-12-17T07:59:00"/>
    <x v="1622"/>
    <b v="0"/>
    <n v="65"/>
    <b v="1"/>
    <s v="music/rock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s v="GB"/>
    <s v="GBP"/>
    <n v="1377621089"/>
    <n v="1372437089"/>
    <d v="2013-08-27T16:31:29"/>
    <x v="1623"/>
    <b v="0"/>
    <n v="18"/>
    <b v="1"/>
    <s v="music/rock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d v="2013-01-09T08:48:55"/>
    <x v="1624"/>
    <b v="0"/>
    <n v="25"/>
    <b v="1"/>
    <s v="music/rock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s v="US"/>
    <s v="USD"/>
    <n v="1347382053"/>
    <n v="1344962853"/>
    <d v="2012-09-11T16:47:33"/>
    <x v="1625"/>
    <b v="0"/>
    <n v="104"/>
    <b v="1"/>
    <s v="music/rock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s v="US"/>
    <s v="USD"/>
    <n v="1385932867"/>
    <n v="1383337267"/>
    <d v="2013-12-01T21:21:07"/>
    <x v="1626"/>
    <b v="0"/>
    <n v="108"/>
    <b v="1"/>
    <s v="music/rock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d v="2012-11-26T04:59:00"/>
    <x v="1627"/>
    <b v="0"/>
    <n v="38"/>
    <b v="1"/>
    <s v="music/rock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n v="100.9"/>
    <x v="0"/>
    <s v="US"/>
    <s v="USD"/>
    <n v="1403026882"/>
    <n v="1400175682"/>
    <d v="2014-06-17T17:41:22"/>
    <x v="1628"/>
    <b v="0"/>
    <n v="88"/>
    <b v="1"/>
    <s v="music/rock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3.7"/>
    <x v="0"/>
    <s v="US"/>
    <s v="USD"/>
    <n v="1392929333"/>
    <n v="1389041333"/>
    <d v="2014-02-20T20:48:53"/>
    <x v="1629"/>
    <b v="0"/>
    <n v="82"/>
    <b v="1"/>
    <s v="music/rock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s v="US"/>
    <s v="USD"/>
    <n v="1330671540"/>
    <n v="1328040375"/>
    <d v="2012-03-02T06:59:00"/>
    <x v="1630"/>
    <b v="0"/>
    <n v="126"/>
    <b v="1"/>
    <s v="music/rock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s v="US"/>
    <s v="USD"/>
    <n v="1350074261"/>
    <n v="1347482261"/>
    <d v="2012-10-12T20:37:41"/>
    <x v="1631"/>
    <b v="0"/>
    <n v="133"/>
    <b v="1"/>
    <s v="music/rock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s v="US"/>
    <s v="USD"/>
    <n v="1316851854"/>
    <n v="1311667854"/>
    <d v="2011-09-24T08:10:54"/>
    <x v="1632"/>
    <b v="0"/>
    <n v="47"/>
    <b v="1"/>
    <s v="music/rock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d v="2012-01-16T05:00:00"/>
    <x v="1633"/>
    <b v="0"/>
    <n v="58"/>
    <b v="1"/>
    <s v="music/rock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n v="100.5"/>
    <x v="0"/>
    <s v="US"/>
    <s v="USD"/>
    <n v="1306994340"/>
    <n v="1303706001"/>
    <d v="2011-06-02T05:59:00"/>
    <x v="1634"/>
    <b v="0"/>
    <n v="32"/>
    <b v="1"/>
    <s v="music/rock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s v="US"/>
    <s v="USD"/>
    <n v="1468270261"/>
    <n v="1463086261"/>
    <d v="2016-07-11T20:51:01"/>
    <x v="1635"/>
    <b v="0"/>
    <n v="37"/>
    <b v="1"/>
    <s v="music/rock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s v="US"/>
    <s v="USD"/>
    <n v="1307851200"/>
    <n v="1304129088"/>
    <d v="2011-06-12T04:00:00"/>
    <x v="1636"/>
    <b v="0"/>
    <n v="87"/>
    <b v="1"/>
    <s v="music/rock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s v="US"/>
    <s v="USD"/>
    <n v="1262302740"/>
    <n v="1257444140"/>
    <d v="2009-12-31T23:39:00"/>
    <x v="1637"/>
    <b v="0"/>
    <n v="15"/>
    <b v="1"/>
    <s v="music/rock"/>
    <n v="34.6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d v="2013-02-28T21:25:00"/>
    <x v="1638"/>
    <b v="0"/>
    <n v="27"/>
    <b v="1"/>
    <s v="music/rock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d v="2012-03-03T15:39:25"/>
    <x v="1639"/>
    <b v="0"/>
    <n v="19"/>
    <b v="1"/>
    <s v="music/rock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s v="US"/>
    <s v="USD"/>
    <n v="1280800740"/>
    <n v="1279603955"/>
    <d v="2010-08-03T01:59:00"/>
    <x v="1640"/>
    <b v="0"/>
    <n v="17"/>
    <b v="1"/>
    <s v="music/rock"/>
    <n v="39.97"/>
    <x v="4"/>
    <s v="rock"/>
    <x v="7"/>
  </r>
  <r>
    <n v="1641"/>
    <s v="Tanya Dartson- Run for Your Life music video"/>
    <s v="Music Video For Upbeat and Inspiring Song - Run For Your Life"/>
    <n v="2500"/>
    <n v="2535"/>
    <n v="101.4"/>
    <x v="0"/>
    <s v="US"/>
    <s v="USD"/>
    <n v="1418998744"/>
    <n v="1416406744"/>
    <d v="2014-12-19T14:19:04"/>
    <x v="1641"/>
    <b v="0"/>
    <n v="26"/>
    <b v="1"/>
    <s v="music/pop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d v="2011-06-14T00:35:27"/>
    <x v="1642"/>
    <b v="0"/>
    <n v="28"/>
    <b v="1"/>
    <s v="music/pop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n v="124.7"/>
    <x v="0"/>
    <s v="US"/>
    <s v="USD"/>
    <n v="1348516012"/>
    <n v="1345924012"/>
    <d v="2012-09-24T19:46:52"/>
    <x v="1643"/>
    <b v="0"/>
    <n v="37"/>
    <b v="1"/>
    <s v="music/pop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s v="US"/>
    <s v="USD"/>
    <n v="1353551160"/>
    <n v="1348363560"/>
    <d v="2012-11-22T02:26:00"/>
    <x v="1644"/>
    <b v="0"/>
    <n v="128"/>
    <b v="1"/>
    <s v="music/pop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s v="US"/>
    <s v="USD"/>
    <n v="1379515740"/>
    <n v="1378306140"/>
    <d v="2013-09-18T14:49:00"/>
    <x v="1645"/>
    <b v="0"/>
    <n v="10"/>
    <b v="1"/>
    <s v="music/pop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s v="GB"/>
    <s v="GBP"/>
    <n v="1408039860"/>
    <n v="1405248503"/>
    <d v="2014-08-14T18:11:00"/>
    <x v="1646"/>
    <b v="0"/>
    <n v="83"/>
    <b v="1"/>
    <s v="music/pop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s v="US"/>
    <s v="USD"/>
    <n v="1339235377"/>
    <n v="1336643377"/>
    <d v="2012-06-09T09:49:37"/>
    <x v="1647"/>
    <b v="0"/>
    <n v="46"/>
    <b v="1"/>
    <s v="music/pop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s v="US"/>
    <s v="USD"/>
    <n v="1300636482"/>
    <n v="1298048082"/>
    <d v="2011-03-20T15:54:42"/>
    <x v="1648"/>
    <b v="0"/>
    <n v="90"/>
    <b v="1"/>
    <s v="music/pop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s v="US"/>
    <s v="USD"/>
    <n v="1400862355"/>
    <n v="1396974355"/>
    <d v="2014-05-23T16:25:55"/>
    <x v="1649"/>
    <b v="0"/>
    <n v="81"/>
    <b v="1"/>
    <s v="music/pop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1.6"/>
    <x v="0"/>
    <s v="US"/>
    <s v="USD"/>
    <n v="1381314437"/>
    <n v="1378722437"/>
    <d v="2013-10-09T10:27:17"/>
    <x v="1650"/>
    <b v="0"/>
    <n v="32"/>
    <b v="1"/>
    <s v="music/pop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s v="US"/>
    <s v="USD"/>
    <n v="1303801140"/>
    <n v="1300916220"/>
    <d v="2011-04-26T06:59:00"/>
    <x v="1651"/>
    <b v="0"/>
    <n v="20"/>
    <b v="1"/>
    <s v="music/pop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s v="US"/>
    <s v="USD"/>
    <n v="1385297393"/>
    <n v="1382701793"/>
    <d v="2013-11-24T12:49:53"/>
    <x v="1652"/>
    <b v="0"/>
    <n v="70"/>
    <b v="1"/>
    <s v="music/pop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s v="US"/>
    <s v="USD"/>
    <n v="1303675296"/>
    <n v="1300996896"/>
    <d v="2011-04-24T20:01:36"/>
    <x v="1653"/>
    <b v="0"/>
    <n v="168"/>
    <b v="1"/>
    <s v="music/pop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s v="US"/>
    <s v="USD"/>
    <n v="1334784160"/>
    <n v="1332192160"/>
    <d v="2012-04-18T21:22:40"/>
    <x v="1654"/>
    <b v="0"/>
    <n v="34"/>
    <b v="1"/>
    <s v="music/pop"/>
    <n v="38.79"/>
    <x v="4"/>
    <s v="pop"/>
    <x v="5"/>
  </r>
  <r>
    <n v="1655"/>
    <s v="Meg Porter Debut EP!"/>
    <s v="Berklee College of Music student, Meg Porter needs YOUR help to fund her very first EP!"/>
    <n v="1500"/>
    <n v="2143"/>
    <n v="142.9"/>
    <x v="0"/>
    <s v="US"/>
    <s v="USD"/>
    <n v="1333648820"/>
    <n v="1331060420"/>
    <d v="2012-04-05T18:00:20"/>
    <x v="1655"/>
    <b v="0"/>
    <n v="48"/>
    <b v="1"/>
    <s v="music/pop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s v="US"/>
    <s v="USD"/>
    <n v="1355437052"/>
    <n v="1352845052"/>
    <d v="2012-12-13T22:17:32"/>
    <x v="1656"/>
    <b v="0"/>
    <n v="48"/>
    <b v="1"/>
    <s v="music/pop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s v="US"/>
    <s v="USD"/>
    <n v="1337885168"/>
    <n v="1335293168"/>
    <d v="2012-05-24T18:46:08"/>
    <x v="1657"/>
    <b v="0"/>
    <n v="221"/>
    <b v="1"/>
    <s v="music/pop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s v="US"/>
    <s v="USD"/>
    <n v="1355840400"/>
    <n v="1352524767"/>
    <d v="2012-12-18T14:20:00"/>
    <x v="1658"/>
    <b v="0"/>
    <n v="107"/>
    <b v="1"/>
    <s v="music/pop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s v="GB"/>
    <s v="GBP"/>
    <n v="1387281600"/>
    <n v="1384811721"/>
    <d v="2013-12-17T12:00:00"/>
    <x v="1659"/>
    <b v="0"/>
    <n v="45"/>
    <b v="1"/>
    <s v="music/pop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s v="IT"/>
    <s v="EUR"/>
    <n v="1462053540"/>
    <n v="1459355950"/>
    <d v="2016-04-30T21:59:00"/>
    <x v="1660"/>
    <b v="0"/>
    <n v="36"/>
    <b v="1"/>
    <s v="music/pop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s v="AT"/>
    <s v="EUR"/>
    <n v="1453064400"/>
    <n v="1449359831"/>
    <d v="2016-01-17T21:00:00"/>
    <x v="1661"/>
    <b v="0"/>
    <n v="101"/>
    <b v="1"/>
    <s v="music/pop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s v="US"/>
    <s v="USD"/>
    <n v="1325310336"/>
    <n v="1320122736"/>
    <d v="2011-12-31T05:45:36"/>
    <x v="1662"/>
    <b v="0"/>
    <n v="62"/>
    <b v="1"/>
    <s v="music/pop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d v="2015-02-01T00:31:47"/>
    <x v="1663"/>
    <b v="0"/>
    <n v="32"/>
    <b v="1"/>
    <s v="music/pop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.4"/>
    <x v="0"/>
    <s v="US"/>
    <s v="USD"/>
    <n v="1331870340"/>
    <n v="1328033818"/>
    <d v="2012-03-16T03:59:00"/>
    <x v="1664"/>
    <b v="0"/>
    <n v="89"/>
    <b v="1"/>
    <s v="music/pop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s v="US"/>
    <s v="USD"/>
    <n v="1298343600"/>
    <n v="1295624113"/>
    <d v="2011-02-22T03:00:00"/>
    <x v="1665"/>
    <b v="0"/>
    <n v="93"/>
    <b v="1"/>
    <s v="music/pop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s v="US"/>
    <s v="USD"/>
    <n v="1364447073"/>
    <n v="1361858673"/>
    <d v="2013-03-28T05:04:33"/>
    <x v="1666"/>
    <b v="0"/>
    <n v="98"/>
    <b v="1"/>
    <s v="music/pop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s v="US"/>
    <s v="USD"/>
    <n v="1394521140"/>
    <n v="1392169298"/>
    <d v="2014-03-11T06:59:00"/>
    <x v="1667"/>
    <b v="0"/>
    <n v="82"/>
    <b v="1"/>
    <s v="music/pop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s v="US"/>
    <s v="USD"/>
    <n v="1322454939"/>
    <n v="1319859339"/>
    <d v="2011-11-28T04:35:39"/>
    <x v="1668"/>
    <b v="0"/>
    <n v="116"/>
    <b v="1"/>
    <s v="music/pop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s v="US"/>
    <s v="USD"/>
    <n v="1464729276"/>
    <n v="1459545276"/>
    <d v="2016-05-31T21:14:36"/>
    <x v="1669"/>
    <b v="0"/>
    <n v="52"/>
    <b v="1"/>
    <s v="music/pop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s v="US"/>
    <s v="USD"/>
    <n v="1278302400"/>
    <n v="1273961999"/>
    <d v="2010-07-05T04:00:00"/>
    <x v="1670"/>
    <b v="0"/>
    <n v="23"/>
    <b v="1"/>
    <s v="music/pop"/>
    <n v="44.61"/>
    <x v="4"/>
    <s v="pop"/>
    <x v="7"/>
  </r>
  <r>
    <n v="1671"/>
    <s v="Luke O'Brien's Kickstarter"/>
    <s v="I am seeking funding in order to help take my music from a hobby to a career."/>
    <n v="2000"/>
    <n v="2013.47"/>
    <n v="100.7"/>
    <x v="0"/>
    <s v="US"/>
    <s v="USD"/>
    <n v="1470056614"/>
    <n v="1467464614"/>
    <d v="2016-08-01T13:03:34"/>
    <x v="1671"/>
    <b v="0"/>
    <n v="77"/>
    <b v="1"/>
    <s v="music/pop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n v="112.9"/>
    <x v="0"/>
    <s v="US"/>
    <s v="USD"/>
    <n v="1338824730"/>
    <n v="1336232730"/>
    <d v="2012-06-04T15:45:30"/>
    <x v="1672"/>
    <b v="0"/>
    <n v="49"/>
    <b v="1"/>
    <s v="music/pop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s v="US"/>
    <s v="USD"/>
    <n v="1425675892"/>
    <n v="1423083892"/>
    <d v="2015-03-06T21:04:52"/>
    <x v="1673"/>
    <b v="0"/>
    <n v="59"/>
    <b v="1"/>
    <s v="music/pop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s v="US"/>
    <s v="USD"/>
    <n v="1471503540"/>
    <n v="1468852306"/>
    <d v="2016-08-18T06:59:00"/>
    <x v="1674"/>
    <b v="0"/>
    <n v="113"/>
    <b v="1"/>
    <s v="music/pop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n v="137.4"/>
    <x v="0"/>
    <s v="US"/>
    <s v="USD"/>
    <n v="1318802580"/>
    <n v="1316194540"/>
    <d v="2011-10-16T22:03:00"/>
    <x v="1675"/>
    <b v="0"/>
    <n v="34"/>
    <b v="1"/>
    <s v="music/pop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n v="115.3"/>
    <x v="0"/>
    <s v="US"/>
    <s v="USD"/>
    <n v="1334980740"/>
    <n v="1330968347"/>
    <d v="2012-04-21T03:59:00"/>
    <x v="1676"/>
    <b v="0"/>
    <n v="42"/>
    <b v="1"/>
    <s v="music/pop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s v="ES"/>
    <s v="EUR"/>
    <n v="1460786340"/>
    <n v="1455615976"/>
    <d v="2016-04-16T05:59:00"/>
    <x v="1677"/>
    <b v="0"/>
    <n v="42"/>
    <b v="1"/>
    <s v="music/pop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s v="US"/>
    <s v="USD"/>
    <n v="1391718671"/>
    <n v="1390509071"/>
    <d v="2014-02-06T20:31:11"/>
    <x v="1678"/>
    <b v="0"/>
    <n v="49"/>
    <b v="1"/>
    <s v="music/pop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d v="2011-07-22T01:39:05"/>
    <x v="1679"/>
    <b v="0"/>
    <n v="56"/>
    <b v="1"/>
    <s v="music/pop"/>
    <n v="62.5"/>
    <x v="4"/>
    <s v="pop"/>
    <x v="6"/>
  </r>
  <r>
    <n v="1680"/>
    <s v="Kick Out a Record"/>
    <s v="Working Musician dilemma #164: how the taxman put Kick the Record 2.0 on hold"/>
    <n v="1000"/>
    <n v="1175"/>
    <n v="117.5"/>
    <x v="0"/>
    <s v="US"/>
    <s v="USD"/>
    <n v="1405188667"/>
    <n v="1402596667"/>
    <d v="2014-07-12T18:11:07"/>
    <x v="1680"/>
    <b v="0"/>
    <n v="25"/>
    <b v="1"/>
    <s v="music/pop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s v="US"/>
    <s v="USD"/>
    <n v="1490752800"/>
    <n v="1486522484"/>
    <d v="2017-03-29T02:00:00"/>
    <x v="1681"/>
    <b v="0"/>
    <n v="884"/>
    <b v="0"/>
    <s v="music/faith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d v="2017-04-14T04:07:40"/>
    <x v="1682"/>
    <b v="0"/>
    <n v="0"/>
    <b v="0"/>
    <s v="music/faith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s v="FR"/>
    <s v="EUR"/>
    <n v="1491590738"/>
    <n v="1489517138"/>
    <d v="2017-04-07T18:45:38"/>
    <x v="1683"/>
    <b v="0"/>
    <n v="10"/>
    <b v="0"/>
    <s v="music/faith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n v="109.1"/>
    <x v="3"/>
    <s v="US"/>
    <s v="USD"/>
    <n v="1489775641"/>
    <n v="1487360041"/>
    <d v="2017-03-17T18:34:01"/>
    <x v="1684"/>
    <b v="0"/>
    <n v="101"/>
    <b v="0"/>
    <s v="music/faith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s v="US"/>
    <s v="USD"/>
    <n v="1490331623"/>
    <n v="1487743223"/>
    <d v="2017-03-24T05:00:23"/>
    <x v="1685"/>
    <b v="0"/>
    <n v="15"/>
    <b v="0"/>
    <s v="music/faith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s v="CA"/>
    <s v="CAD"/>
    <n v="1493320519"/>
    <n v="1488140119"/>
    <d v="2017-04-27T19:15:19"/>
    <x v="1686"/>
    <b v="0"/>
    <n v="1"/>
    <b v="0"/>
    <s v="music/faith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s v="US"/>
    <s v="USD"/>
    <n v="1491855300"/>
    <n v="1488935245"/>
    <d v="2017-04-10T20:15:00"/>
    <x v="1687"/>
    <b v="0"/>
    <n v="39"/>
    <b v="0"/>
    <s v="music/faith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s v="US"/>
    <s v="USD"/>
    <n v="1491738594"/>
    <n v="1489150194"/>
    <d v="2017-04-09T11:49:54"/>
    <x v="1688"/>
    <b v="0"/>
    <n v="7"/>
    <b v="0"/>
    <s v="music/faith"/>
    <n v="253.14"/>
    <x v="4"/>
    <s v="faith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d v="2017-03-16T21:37:10"/>
    <x v="1689"/>
    <b v="0"/>
    <n v="14"/>
    <b v="0"/>
    <s v="music/faith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s v="US"/>
    <s v="USD"/>
    <n v="1491470442"/>
    <n v="1488882042"/>
    <d v="2017-04-06T09:20:42"/>
    <x v="1690"/>
    <b v="0"/>
    <n v="11"/>
    <b v="0"/>
    <s v="music/faith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s v="US"/>
    <s v="USD"/>
    <n v="1491181200"/>
    <n v="1488387008"/>
    <d v="2017-04-03T01:00:00"/>
    <x v="1691"/>
    <b v="0"/>
    <n v="38"/>
    <b v="0"/>
    <s v="music/faith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7.8"/>
    <x v="3"/>
    <s v="US"/>
    <s v="USD"/>
    <n v="1490572740"/>
    <n v="1487734667"/>
    <d v="2017-03-26T23:59:00"/>
    <x v="1692"/>
    <b v="0"/>
    <n v="15"/>
    <b v="0"/>
    <s v="music/faith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s v="GB"/>
    <s v="GBP"/>
    <n v="1491768000"/>
    <n v="1489097112"/>
    <d v="2017-04-09T20:00:00"/>
    <x v="1693"/>
    <b v="0"/>
    <n v="8"/>
    <b v="0"/>
    <s v="music/faith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s v="US"/>
    <s v="USD"/>
    <n v="1490589360"/>
    <n v="1488038674"/>
    <d v="2017-03-27T04:36:00"/>
    <x v="1694"/>
    <b v="0"/>
    <n v="1"/>
    <b v="0"/>
    <s v="music/faith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s v="US"/>
    <s v="USD"/>
    <n v="1491786000"/>
    <n v="1488847514"/>
    <d v="2017-04-10T01:00:00"/>
    <x v="1695"/>
    <b v="0"/>
    <n v="23"/>
    <b v="0"/>
    <s v="music/faith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d v="2017-04-01T00:40:11"/>
    <x v="1696"/>
    <b v="0"/>
    <n v="0"/>
    <b v="0"/>
    <s v="music/faith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s v="US"/>
    <s v="USD"/>
    <n v="1491781648"/>
    <n v="1489193248"/>
    <d v="2017-04-09T23:47:28"/>
    <x v="1697"/>
    <b v="0"/>
    <n v="22"/>
    <b v="0"/>
    <s v="music/faith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d v="2017-03-26T03:33:00"/>
    <x v="1698"/>
    <b v="0"/>
    <n v="0"/>
    <b v="0"/>
    <s v="music/faith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s v="US"/>
    <s v="USD"/>
    <n v="1491943445"/>
    <n v="1489351445"/>
    <d v="2017-04-11T20:44:05"/>
    <x v="1699"/>
    <b v="0"/>
    <n v="4"/>
    <b v="0"/>
    <s v="music/faith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s v="US"/>
    <s v="USD"/>
    <n v="1491019200"/>
    <n v="1488418990"/>
    <d v="2017-04-01T04:00:00"/>
    <x v="1700"/>
    <b v="0"/>
    <n v="79"/>
    <b v="0"/>
    <s v="music/faith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s v="US"/>
    <s v="USD"/>
    <n v="1421337405"/>
    <n v="1418745405"/>
    <d v="2015-01-15T15:56:45"/>
    <x v="1701"/>
    <b v="0"/>
    <n v="2"/>
    <b v="0"/>
    <s v="music/faith"/>
    <n v="5"/>
    <x v="4"/>
    <s v="faith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d v="2015-03-30T19:52:30"/>
    <x v="1702"/>
    <b v="0"/>
    <n v="1"/>
    <b v="0"/>
    <s v="music/faith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d v="2015-08-31T06:45:37"/>
    <x v="1703"/>
    <b v="0"/>
    <n v="2"/>
    <b v="0"/>
    <s v="music/faith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.099999999999994"/>
    <x v="2"/>
    <s v="US"/>
    <s v="USD"/>
    <n v="1424056873"/>
    <n v="1421464873"/>
    <d v="2015-02-16T03:21:13"/>
    <x v="1704"/>
    <b v="0"/>
    <n v="11"/>
    <b v="0"/>
    <s v="music/faith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d v="2015-09-09T16:00:00"/>
    <x v="1705"/>
    <b v="0"/>
    <n v="0"/>
    <b v="0"/>
    <s v="music/faith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d v="2015-08-23T07:21:12"/>
    <x v="1706"/>
    <b v="0"/>
    <n v="0"/>
    <b v="0"/>
    <s v="music/faith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s v="US"/>
    <s v="USD"/>
    <n v="1459181895"/>
    <n v="1456593495"/>
    <d v="2016-03-28T16:18:15"/>
    <x v="1707"/>
    <b v="0"/>
    <n v="9"/>
    <b v="0"/>
    <s v="music/faith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d v="2016-05-01T20:48:26"/>
    <x v="1708"/>
    <b v="0"/>
    <n v="0"/>
    <b v="0"/>
    <s v="music/faith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n v="4.9000000000000004"/>
    <x v="2"/>
    <s v="US"/>
    <s v="USD"/>
    <n v="1409513940"/>
    <n v="1405949514"/>
    <d v="2014-08-31T19:39:00"/>
    <x v="1709"/>
    <b v="0"/>
    <n v="4"/>
    <b v="0"/>
    <s v="music/faith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0.7"/>
    <x v="2"/>
    <s v="DE"/>
    <s v="EUR"/>
    <n v="1453122000"/>
    <n v="1449151888"/>
    <d v="2016-01-18T13:00:00"/>
    <x v="1710"/>
    <b v="0"/>
    <n v="1"/>
    <b v="0"/>
    <s v="music/faith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s v="US"/>
    <s v="USD"/>
    <n v="1409585434"/>
    <n v="1406907034"/>
    <d v="2014-09-01T15:30:34"/>
    <x v="1711"/>
    <b v="0"/>
    <n v="2"/>
    <b v="0"/>
    <s v="music/faith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d v="2015-06-30T21:55:53"/>
    <x v="1712"/>
    <b v="0"/>
    <n v="0"/>
    <b v="0"/>
    <s v="music/faith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s v="US"/>
    <s v="USD"/>
    <n v="1412536412"/>
    <n v="1409944412"/>
    <d v="2014-10-05T19:13:32"/>
    <x v="1713"/>
    <b v="0"/>
    <n v="1"/>
    <b v="0"/>
    <s v="music/faith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s v="US"/>
    <s v="USD"/>
    <n v="1430517761"/>
    <n v="1427925761"/>
    <d v="2015-05-01T22:02:41"/>
    <x v="1714"/>
    <b v="0"/>
    <n v="17"/>
    <b v="0"/>
    <s v="music/faith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s v="US"/>
    <s v="USD"/>
    <n v="1427772120"/>
    <n v="1425186785"/>
    <d v="2015-03-31T03:22:00"/>
    <x v="1715"/>
    <b v="0"/>
    <n v="2"/>
    <b v="0"/>
    <s v="music/faith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s v="US"/>
    <s v="USD"/>
    <n v="1481295099"/>
    <n v="1477835499"/>
    <d v="2016-12-09T14:51:39"/>
    <x v="1716"/>
    <b v="0"/>
    <n v="3"/>
    <b v="0"/>
    <s v="music/faith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2.7"/>
    <x v="2"/>
    <s v="US"/>
    <s v="USD"/>
    <n v="1461211200"/>
    <n v="1459467238"/>
    <d v="2016-04-21T04:00:00"/>
    <x v="1717"/>
    <b v="0"/>
    <n v="41"/>
    <b v="0"/>
    <s v="music/faith"/>
    <n v="34.020000000000003"/>
    <x v="4"/>
    <s v="faith"/>
    <x v="2"/>
  </r>
  <r>
    <n v="1718"/>
    <s v="The Prodigal Son"/>
    <s v="A melody for the galaxy."/>
    <n v="35000"/>
    <n v="75"/>
    <n v="0.2"/>
    <x v="2"/>
    <s v="US"/>
    <s v="USD"/>
    <n v="1463201940"/>
    <n v="1459435149"/>
    <d v="2016-05-14T04:59:00"/>
    <x v="1718"/>
    <b v="0"/>
    <n v="2"/>
    <b v="0"/>
    <s v="music/faith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s v="US"/>
    <s v="USD"/>
    <n v="1410958191"/>
    <n v="1408366191"/>
    <d v="2014-09-17T12:49:51"/>
    <x v="1719"/>
    <b v="0"/>
    <n v="3"/>
    <b v="0"/>
    <s v="music/faith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s v="US"/>
    <s v="USD"/>
    <n v="1415562471"/>
    <n v="1412966871"/>
    <d v="2014-11-09T19:47:51"/>
    <x v="1720"/>
    <b v="0"/>
    <n v="8"/>
    <b v="0"/>
    <s v="music/faith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d v="2015-12-11T11:04:23"/>
    <x v="1721"/>
    <b v="0"/>
    <n v="0"/>
    <b v="0"/>
    <s v="music/faith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d v="2016-04-03T00:10:00"/>
    <x v="1722"/>
    <b v="0"/>
    <n v="1"/>
    <b v="0"/>
    <s v="music/faith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s v="US"/>
    <s v="USD"/>
    <n v="1435730400"/>
    <n v="1430855315"/>
    <d v="2015-07-01T06:00:00"/>
    <x v="1723"/>
    <b v="0"/>
    <n v="3"/>
    <b v="0"/>
    <s v="music/faith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s v="US"/>
    <s v="USD"/>
    <n v="1414707762"/>
    <n v="1412115762"/>
    <d v="2014-10-30T22:22:42"/>
    <x v="1724"/>
    <b v="0"/>
    <n v="4"/>
    <b v="0"/>
    <s v="music/faith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s v="US"/>
    <s v="USD"/>
    <n v="1408922049"/>
    <n v="1406330049"/>
    <d v="2014-08-24T23:14:09"/>
    <x v="1725"/>
    <b v="0"/>
    <n v="9"/>
    <b v="0"/>
    <s v="music/faith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3.799999999999997"/>
    <x v="2"/>
    <s v="US"/>
    <s v="USD"/>
    <n v="1403906664"/>
    <n v="1401401064"/>
    <d v="2014-06-27T22:04:24"/>
    <x v="1726"/>
    <b v="0"/>
    <n v="16"/>
    <b v="0"/>
    <s v="music/faith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d v="2015-04-05T11:00:00"/>
    <x v="1727"/>
    <b v="0"/>
    <n v="1"/>
    <b v="0"/>
    <s v="music/faith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s v="US"/>
    <s v="USD"/>
    <n v="1445439674"/>
    <n v="1442847674"/>
    <d v="2015-10-21T15:01:14"/>
    <x v="1728"/>
    <b v="0"/>
    <n v="7"/>
    <b v="0"/>
    <s v="music/faith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d v="2016-06-10T01:15:06"/>
    <x v="1729"/>
    <b v="0"/>
    <n v="0"/>
    <b v="0"/>
    <s v="music/faith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d v="2015-10-25T02:06:23"/>
    <x v="1730"/>
    <b v="0"/>
    <n v="0"/>
    <b v="0"/>
    <s v="music/faith"/>
    <n v="0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d v="2015-06-11T15:00:00"/>
    <x v="1731"/>
    <b v="0"/>
    <n v="0"/>
    <b v="0"/>
    <s v="music/faith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d v="2016-01-16T05:00:00"/>
    <x v="1732"/>
    <b v="0"/>
    <n v="0"/>
    <b v="0"/>
    <s v="music/faith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d v="2016-09-13T21:30:00"/>
    <x v="1733"/>
    <b v="0"/>
    <n v="0"/>
    <b v="0"/>
    <s v="music/faith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d v="2015-05-08T00:52:36"/>
    <x v="1734"/>
    <b v="0"/>
    <n v="1"/>
    <b v="0"/>
    <s v="music/faith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d v="2016-08-07T19:32:25"/>
    <x v="1735"/>
    <b v="0"/>
    <n v="2"/>
    <b v="0"/>
    <s v="music/faith"/>
    <n v="55"/>
    <x v="4"/>
    <s v="faith"/>
    <x v="2"/>
  </r>
  <r>
    <n v="1736"/>
    <s v="In His Presence"/>
    <s v="A unique meditative album reflecting on the life of Christ, inviting Him into your presence"/>
    <n v="3000"/>
    <n v="22"/>
    <n v="0.7"/>
    <x v="2"/>
    <s v="US"/>
    <s v="USD"/>
    <n v="1447018833"/>
    <n v="1444423233"/>
    <d v="2015-11-08T21:40:33"/>
    <x v="1736"/>
    <b v="0"/>
    <n v="1"/>
    <b v="0"/>
    <s v="music/faith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.3"/>
    <x v="2"/>
    <s v="US"/>
    <s v="USD"/>
    <n v="1437432392"/>
    <n v="1434840392"/>
    <d v="2015-07-20T22:46:32"/>
    <x v="1737"/>
    <b v="0"/>
    <n v="15"/>
    <b v="0"/>
    <s v="music/faith"/>
    <n v="56.67"/>
    <x v="4"/>
    <s v="faith"/>
    <x v="0"/>
  </r>
  <r>
    <n v="1738"/>
    <s v="The Flashing Lights"/>
    <s v="Music that inspires and gives hope for overcoming and change. And it is good music."/>
    <n v="5000"/>
    <n v="20"/>
    <n v="0.4"/>
    <x v="2"/>
    <s v="US"/>
    <s v="USD"/>
    <n v="1412283542"/>
    <n v="1409691542"/>
    <d v="2014-10-02T20:59:02"/>
    <x v="1738"/>
    <b v="0"/>
    <n v="1"/>
    <b v="0"/>
    <s v="music/faith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s v="US"/>
    <s v="USD"/>
    <n v="1462391932"/>
    <n v="1457297932"/>
    <d v="2016-05-04T19:58:52"/>
    <x v="1739"/>
    <b v="0"/>
    <n v="1"/>
    <b v="0"/>
    <s v="music/faith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d v="2015-07-16T19:37:02"/>
    <x v="1740"/>
    <b v="0"/>
    <n v="0"/>
    <b v="0"/>
    <s v="music/faith"/>
    <n v="0"/>
    <x v="4"/>
    <s v="faith"/>
    <x v="0"/>
  </r>
  <r>
    <n v="1741"/>
    <s v="Caught off Guard"/>
    <s v="A photo journal documenting my experiences and travels across New Zealand"/>
    <n v="1200"/>
    <n v="1330"/>
    <n v="110.8"/>
    <x v="0"/>
    <s v="GB"/>
    <s v="GBP"/>
    <n v="1433948671"/>
    <n v="1430060671"/>
    <d v="2015-06-10T15:04:31"/>
    <x v="1741"/>
    <b v="0"/>
    <n v="52"/>
    <b v="1"/>
    <s v="photography/photobooks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s v="US"/>
    <s v="USD"/>
    <n v="1483822800"/>
    <n v="1481058170"/>
    <d v="2017-01-07T21:00:00"/>
    <x v="1742"/>
    <b v="0"/>
    <n v="34"/>
    <b v="1"/>
    <s v="photography/photobooks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s v="US"/>
    <s v="USD"/>
    <n v="1472270340"/>
    <n v="1470348775"/>
    <d v="2016-08-27T03:59:00"/>
    <x v="1743"/>
    <b v="0"/>
    <n v="67"/>
    <b v="1"/>
    <s v="photography/photobooks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s v="GB"/>
    <s v="GBP"/>
    <n v="1425821477"/>
    <n v="1421937077"/>
    <d v="2015-03-08T13:31:17"/>
    <x v="1744"/>
    <b v="0"/>
    <n v="70"/>
    <b v="1"/>
    <s v="photography/photobooks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d v="2016-12-22T02:00:00"/>
    <x v="1745"/>
    <b v="0"/>
    <n v="89"/>
    <b v="1"/>
    <s v="photography/photobooks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s v="US"/>
    <s v="USD"/>
    <n v="1479952800"/>
    <n v="1477368867"/>
    <d v="2016-11-24T02:00:00"/>
    <x v="1746"/>
    <b v="0"/>
    <n v="107"/>
    <b v="1"/>
    <s v="photography/photobooks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d v="2015-11-13T15:00:00"/>
    <x v="1747"/>
    <b v="0"/>
    <n v="159"/>
    <b v="1"/>
    <s v="photography/photobooks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n v="129.9"/>
    <x v="0"/>
    <s v="CA"/>
    <s v="CAD"/>
    <n v="1441234143"/>
    <n v="1438642143"/>
    <d v="2015-09-02T22:49:03"/>
    <x v="1748"/>
    <b v="0"/>
    <n v="181"/>
    <b v="1"/>
    <s v="photography/photobooks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s v="LU"/>
    <s v="EUR"/>
    <n v="1488394800"/>
    <n v="1485213921"/>
    <d v="2017-03-01T19:00:00"/>
    <x v="1749"/>
    <b v="0"/>
    <n v="131"/>
    <b v="1"/>
    <s v="photography/photobooks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s v="US"/>
    <s v="USD"/>
    <n v="1461096304"/>
    <n v="1458936304"/>
    <d v="2016-04-19T20:05:04"/>
    <x v="1750"/>
    <b v="0"/>
    <n v="125"/>
    <b v="1"/>
    <s v="photography/photobooks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2.9"/>
    <x v="0"/>
    <s v="US"/>
    <s v="USD"/>
    <n v="1426787123"/>
    <n v="1424198723"/>
    <d v="2015-03-19T17:45:23"/>
    <x v="1751"/>
    <b v="0"/>
    <n v="61"/>
    <b v="1"/>
    <s v="photography/photobooks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n v="260.2"/>
    <x v="0"/>
    <s v="GB"/>
    <s v="GBP"/>
    <n v="1476425082"/>
    <n v="1473833082"/>
    <d v="2016-10-14T06:04:42"/>
    <x v="1752"/>
    <b v="0"/>
    <n v="90"/>
    <b v="1"/>
    <s v="photography/photobooks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d v="2016-03-21T16:59:28"/>
    <x v="1753"/>
    <b v="0"/>
    <n v="35"/>
    <b v="1"/>
    <s v="photography/photobooks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s v="CA"/>
    <s v="CAD"/>
    <n v="1428091353"/>
    <n v="1425502953"/>
    <d v="2015-04-03T20:02:33"/>
    <x v="1754"/>
    <b v="0"/>
    <n v="90"/>
    <b v="1"/>
    <s v="photography/photobooks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d v="2015-10-05T18:56:01"/>
    <x v="1755"/>
    <b v="0"/>
    <n v="4"/>
    <b v="1"/>
    <s v="photography/photobooks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s v="US"/>
    <s v="USD"/>
    <n v="1472443269"/>
    <n v="1468987269"/>
    <d v="2016-08-29T04:01:09"/>
    <x v="1756"/>
    <b v="0"/>
    <n v="120"/>
    <b v="1"/>
    <s v="photography/photobooks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d v="2017-01-28T19:29:00"/>
    <x v="1757"/>
    <b v="0"/>
    <n v="14"/>
    <b v="1"/>
    <s v="photography/photobooks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s v="US"/>
    <s v="USD"/>
    <n v="1468536992"/>
    <n v="1463352992"/>
    <d v="2016-07-14T22:56:32"/>
    <x v="1758"/>
    <b v="0"/>
    <n v="27"/>
    <b v="1"/>
    <s v="photography/photobooks"/>
    <n v="42.48"/>
    <x v="8"/>
    <s v="photobooks"/>
    <x v="2"/>
  </r>
  <r>
    <n v="1759"/>
    <s v="Death Valley"/>
    <s v="Death Valley will be the first photo book of Andi State"/>
    <n v="5000"/>
    <n v="5330"/>
    <n v="106.6"/>
    <x v="0"/>
    <s v="US"/>
    <s v="USD"/>
    <n v="1427309629"/>
    <n v="1425585229"/>
    <d v="2015-03-25T18:53:49"/>
    <x v="1759"/>
    <b v="0"/>
    <n v="49"/>
    <b v="1"/>
    <s v="photography/photobooks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s v="US"/>
    <s v="USD"/>
    <n v="1456416513"/>
    <n v="1454688513"/>
    <d v="2016-02-25T16:08:33"/>
    <x v="1760"/>
    <b v="0"/>
    <n v="102"/>
    <b v="1"/>
    <s v="photography/photobooks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d v="2015-09-12T13:37:40"/>
    <x v="1761"/>
    <b v="0"/>
    <n v="3"/>
    <b v="1"/>
    <s v="photography/photobooks"/>
    <n v="51.67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d v="2016-03-11T23:34:05"/>
    <x v="1762"/>
    <b v="0"/>
    <n v="25"/>
    <b v="1"/>
    <s v="photography/photobooks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s v="US"/>
    <s v="USD"/>
    <n v="1477255840"/>
    <n v="1474663840"/>
    <d v="2016-10-23T20:50:40"/>
    <x v="1763"/>
    <b v="0"/>
    <n v="118"/>
    <b v="1"/>
    <s v="photography/photobooks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s v="GB"/>
    <s v="GBP"/>
    <n v="1407065979"/>
    <n v="1404560379"/>
    <d v="2014-08-03T11:39:39"/>
    <x v="1764"/>
    <b v="1"/>
    <n v="39"/>
    <b v="0"/>
    <s v="photography/photobooks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s v="US"/>
    <s v="USD"/>
    <n v="1407972712"/>
    <n v="1405380712"/>
    <d v="2014-08-13T23:31:52"/>
    <x v="1765"/>
    <b v="1"/>
    <n v="103"/>
    <b v="0"/>
    <s v="photography/photobooks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d v="2014-08-25T20:38:08"/>
    <x v="1766"/>
    <b v="1"/>
    <n v="0"/>
    <b v="0"/>
    <s v="photography/photobooks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s v="US"/>
    <s v="USD"/>
    <n v="1407080884"/>
    <n v="1404488884"/>
    <d v="2014-08-03T15:48:04"/>
    <x v="1767"/>
    <b v="1"/>
    <n v="39"/>
    <b v="0"/>
    <s v="photography/photobooks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s v="US"/>
    <s v="USD"/>
    <n v="1411824444"/>
    <n v="1406640444"/>
    <d v="2014-09-27T13:27:24"/>
    <x v="1768"/>
    <b v="1"/>
    <n v="15"/>
    <b v="0"/>
    <s v="photography/photobooks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2.7"/>
    <x v="2"/>
    <s v="US"/>
    <s v="USD"/>
    <n v="1421177959"/>
    <n v="1418585959"/>
    <d v="2015-01-13T19:39:19"/>
    <x v="1769"/>
    <b v="1"/>
    <n v="22"/>
    <b v="0"/>
    <s v="photography/photobooks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s v="US"/>
    <s v="USD"/>
    <n v="1413312194"/>
    <n v="1410288194"/>
    <d v="2014-10-14T18:43:14"/>
    <x v="1770"/>
    <b v="1"/>
    <n v="92"/>
    <b v="0"/>
    <s v="photography/photobooks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s v="GB"/>
    <s v="GBP"/>
    <n v="1414107040"/>
    <n v="1411515040"/>
    <d v="2014-10-23T23:30:40"/>
    <x v="1771"/>
    <b v="1"/>
    <n v="25"/>
    <b v="0"/>
    <s v="photography/photobooks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n v="15.6"/>
    <x v="2"/>
    <s v="GB"/>
    <s v="GBP"/>
    <n v="1404666836"/>
    <n v="1399482836"/>
    <d v="2014-07-06T17:13:56"/>
    <x v="1772"/>
    <b v="1"/>
    <n v="19"/>
    <b v="0"/>
    <s v="photography/photobooks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s v="US"/>
    <s v="USD"/>
    <n v="1421691298"/>
    <n v="1417803298"/>
    <d v="2015-01-19T18:14:58"/>
    <x v="1773"/>
    <b v="1"/>
    <n v="19"/>
    <b v="0"/>
    <s v="photography/photobooks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s v="US"/>
    <s v="USD"/>
    <n v="1417273140"/>
    <n v="1413609292"/>
    <d v="2014-11-29T14:59:00"/>
    <x v="1774"/>
    <b v="1"/>
    <n v="13"/>
    <b v="0"/>
    <s v="photography/photobooks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s v="US"/>
    <s v="USD"/>
    <n v="1414193160"/>
    <n v="1410305160"/>
    <d v="2014-10-24T23:26:00"/>
    <x v="1775"/>
    <b v="1"/>
    <n v="124"/>
    <b v="0"/>
    <s v="photography/photobooks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s v="GB"/>
    <s v="GBP"/>
    <n v="1414623471"/>
    <n v="1411513071"/>
    <d v="2014-10-29T22:57:51"/>
    <x v="1776"/>
    <b v="1"/>
    <n v="4"/>
    <b v="0"/>
    <s v="photography/photobooks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s v="NL"/>
    <s v="EUR"/>
    <n v="1424421253"/>
    <n v="1421829253"/>
    <d v="2015-02-20T08:34:13"/>
    <x v="1777"/>
    <b v="1"/>
    <n v="10"/>
    <b v="0"/>
    <s v="photography/photobooks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d v="2015-03-27T19:43:15"/>
    <x v="1778"/>
    <b v="1"/>
    <n v="15"/>
    <b v="0"/>
    <s v="photography/photobooks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s v="US"/>
    <s v="USD"/>
    <n v="1472834180"/>
    <n v="1470242180"/>
    <d v="2016-09-02T16:36:20"/>
    <x v="1779"/>
    <b v="1"/>
    <n v="38"/>
    <b v="0"/>
    <s v="photography/photobooks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s v="US"/>
    <s v="USD"/>
    <n v="1467469510"/>
    <n v="1462285510"/>
    <d v="2016-07-02T14:25:10"/>
    <x v="1780"/>
    <b v="1"/>
    <n v="152"/>
    <b v="0"/>
    <s v="photography/photobooks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s v="US"/>
    <s v="USD"/>
    <n v="1473950945"/>
    <n v="1471272545"/>
    <d v="2016-09-15T14:49:05"/>
    <x v="1781"/>
    <b v="1"/>
    <n v="24"/>
    <b v="0"/>
    <s v="photography/photobooks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s v="US"/>
    <s v="USD"/>
    <n v="1456062489"/>
    <n v="1453211289"/>
    <d v="2016-02-21T13:48:09"/>
    <x v="1782"/>
    <b v="1"/>
    <n v="76"/>
    <b v="0"/>
    <s v="photography/photobooks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s v="US"/>
    <s v="USD"/>
    <n v="1432248478"/>
    <n v="1429656478"/>
    <d v="2015-05-21T22:47:58"/>
    <x v="1783"/>
    <b v="1"/>
    <n v="185"/>
    <b v="0"/>
    <s v="photography/photobooks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s v="US"/>
    <s v="USD"/>
    <n v="1422674700"/>
    <n v="1419954240"/>
    <d v="2015-01-31T03:25:00"/>
    <x v="1784"/>
    <b v="1"/>
    <n v="33"/>
    <b v="0"/>
    <s v="photography/photobooks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s v="US"/>
    <s v="USD"/>
    <n v="1413417600"/>
    <n v="1410750855"/>
    <d v="2014-10-16T00:00:00"/>
    <x v="1785"/>
    <b v="1"/>
    <n v="108"/>
    <b v="0"/>
    <s v="photography/photobooks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s v="NL"/>
    <s v="EUR"/>
    <n v="1418649177"/>
    <n v="1416057177"/>
    <d v="2014-12-15T13:12:57"/>
    <x v="1786"/>
    <b v="1"/>
    <n v="29"/>
    <b v="0"/>
    <s v="photography/photobooks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.3"/>
    <x v="2"/>
    <s v="US"/>
    <s v="USD"/>
    <n v="1428158637"/>
    <n v="1425570237"/>
    <d v="2015-04-04T14:43:57"/>
    <x v="1787"/>
    <b v="1"/>
    <n v="24"/>
    <b v="0"/>
    <s v="photography/photobooks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.4"/>
    <x v="2"/>
    <s v="GB"/>
    <s v="GBP"/>
    <n v="1414795542"/>
    <n v="1412203542"/>
    <d v="2014-10-31T22:45:42"/>
    <x v="1788"/>
    <b v="1"/>
    <n v="4"/>
    <b v="0"/>
    <s v="photography/photobooks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s v="US"/>
    <s v="USD"/>
    <n v="1421042403"/>
    <n v="1415858403"/>
    <d v="2015-01-12T06:00:03"/>
    <x v="1789"/>
    <b v="1"/>
    <n v="4"/>
    <b v="0"/>
    <s v="photography/photobooks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d v="2015-02-05T16:11:18"/>
    <x v="1790"/>
    <b v="1"/>
    <n v="15"/>
    <b v="0"/>
    <s v="photography/photobooks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n v="3.6"/>
    <x v="2"/>
    <s v="GB"/>
    <s v="GBP"/>
    <n v="1422553565"/>
    <n v="1417369565"/>
    <d v="2015-01-29T17:46:05"/>
    <x v="1791"/>
    <b v="1"/>
    <n v="4"/>
    <b v="0"/>
    <s v="photography/photobooks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s v="US"/>
    <s v="USD"/>
    <n v="1439189940"/>
    <n v="1435970682"/>
    <d v="2015-08-10T06:59:00"/>
    <x v="1792"/>
    <b v="1"/>
    <n v="139"/>
    <b v="0"/>
    <s v="photography/photobooks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s v="AU"/>
    <s v="AUD"/>
    <n v="1417127040"/>
    <n v="1414531440"/>
    <d v="2014-11-27T22:24:00"/>
    <x v="1793"/>
    <b v="1"/>
    <n v="2"/>
    <b v="0"/>
    <s v="photography/photobooks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s v="US"/>
    <s v="USD"/>
    <n v="1423660422"/>
    <n v="1420636422"/>
    <d v="2015-02-11T13:13:42"/>
    <x v="1794"/>
    <b v="1"/>
    <n v="18"/>
    <b v="0"/>
    <s v="photography/photobooks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s v="DE"/>
    <s v="EUR"/>
    <n v="1476460800"/>
    <n v="1473922541"/>
    <d v="2016-10-14T16:00:00"/>
    <x v="1795"/>
    <b v="1"/>
    <n v="81"/>
    <b v="0"/>
    <s v="photography/photobooks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.1"/>
    <x v="2"/>
    <s v="GB"/>
    <s v="GBP"/>
    <n v="1469356366"/>
    <n v="1464172366"/>
    <d v="2016-07-24T10:32:46"/>
    <x v="1796"/>
    <b v="1"/>
    <n v="86"/>
    <b v="0"/>
    <s v="photography/photobooks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s v="US"/>
    <s v="USD"/>
    <n v="1481809189"/>
    <n v="1479217189"/>
    <d v="2016-12-15T13:39:49"/>
    <x v="1797"/>
    <b v="1"/>
    <n v="140"/>
    <b v="0"/>
    <s v="photography/photobooks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s v="US"/>
    <s v="USD"/>
    <n v="1454572233"/>
    <n v="1449388233"/>
    <d v="2016-02-04T07:50:33"/>
    <x v="1798"/>
    <b v="1"/>
    <n v="37"/>
    <b v="0"/>
    <s v="photography/photobooks"/>
    <n v="58.97"/>
    <x v="8"/>
    <s v="photobooks"/>
    <x v="0"/>
  </r>
  <r>
    <n v="1799"/>
    <s v="The UnDiscovered Image"/>
    <s v="The UnDiscovered Image, a monthly publication dedicated to photographers."/>
    <n v="4000"/>
    <n v="69.83"/>
    <n v="1.7"/>
    <x v="2"/>
    <s v="GB"/>
    <s v="GBP"/>
    <n v="1415740408"/>
    <n v="1414008808"/>
    <d v="2014-11-11T21:13:28"/>
    <x v="1799"/>
    <b v="1"/>
    <n v="6"/>
    <b v="0"/>
    <s v="photography/photobooks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s v="GB"/>
    <s v="GBP"/>
    <n v="1476109970"/>
    <n v="1473517970"/>
    <d v="2016-10-10T14:32:50"/>
    <x v="1800"/>
    <b v="1"/>
    <n v="113"/>
    <b v="0"/>
    <s v="photography/photobooks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s v="GB"/>
    <s v="GBP"/>
    <n v="1450181400"/>
    <n v="1447429868"/>
    <d v="2015-12-15T12:10:00"/>
    <x v="1801"/>
    <b v="1"/>
    <n v="37"/>
    <b v="0"/>
    <s v="photography/photobooks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n v="48.5"/>
    <x v="2"/>
    <s v="DE"/>
    <s v="EUR"/>
    <n v="1435442340"/>
    <n v="1433416830"/>
    <d v="2015-06-27T21:59:00"/>
    <x v="1802"/>
    <b v="1"/>
    <n v="18"/>
    <b v="0"/>
    <s v="photography/photobooks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s v="US"/>
    <s v="USD"/>
    <n v="1423878182"/>
    <n v="1421199782"/>
    <d v="2015-02-14T01:43:02"/>
    <x v="1803"/>
    <b v="1"/>
    <n v="75"/>
    <b v="0"/>
    <s v="photography/photobooks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s v="US"/>
    <s v="USD"/>
    <n v="1447521404"/>
    <n v="1444061804"/>
    <d v="2015-11-14T17:16:44"/>
    <x v="1804"/>
    <b v="1"/>
    <n v="52"/>
    <b v="0"/>
    <s v="photography/photobooks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s v="DE"/>
    <s v="EUR"/>
    <n v="1443808800"/>
    <n v="1441048658"/>
    <d v="2015-10-02T18:00:00"/>
    <x v="1805"/>
    <b v="1"/>
    <n v="122"/>
    <b v="0"/>
    <s v="photography/photobooks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d v="2014-09-30T15:19:09"/>
    <x v="1806"/>
    <b v="1"/>
    <n v="8"/>
    <b v="0"/>
    <s v="photography/photobooks"/>
    <n v="73.88"/>
    <x v="8"/>
    <s v="photobooks"/>
    <x v="3"/>
  </r>
  <r>
    <n v="1807"/>
    <s v="Anywhere but Here"/>
    <s v="I want to explore alternative cultures and lifestyles in America."/>
    <n v="5000"/>
    <n v="553"/>
    <n v="11.1"/>
    <x v="2"/>
    <s v="US"/>
    <s v="USD"/>
    <n v="1411868313"/>
    <n v="1409276313"/>
    <d v="2014-09-28T01:38:33"/>
    <x v="1807"/>
    <b v="1"/>
    <n v="8"/>
    <b v="0"/>
    <s v="photography/photobooks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s v="US"/>
    <s v="USD"/>
    <n v="1486830030"/>
    <n v="1483806030"/>
    <d v="2017-02-11T16:20:30"/>
    <x v="1808"/>
    <b v="1"/>
    <n v="96"/>
    <b v="0"/>
    <s v="photography/photobooks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s v="CA"/>
    <s v="CAD"/>
    <n v="1425246439"/>
    <n v="1422222439"/>
    <d v="2015-03-01T21:47:19"/>
    <x v="1809"/>
    <b v="1"/>
    <n v="9"/>
    <b v="0"/>
    <s v="photography/photobooks"/>
    <n v="42.22"/>
    <x v="8"/>
    <s v="photobooks"/>
    <x v="0"/>
  </r>
  <r>
    <n v="1810"/>
    <s v="Film Speed"/>
    <s v="Film Speed is a series of Zines focusing on architecture shot completely on 35 and 120mm film."/>
    <n v="450"/>
    <n v="15"/>
    <n v="3.3"/>
    <x v="2"/>
    <s v="US"/>
    <s v="USD"/>
    <n v="1408657826"/>
    <n v="1407621026"/>
    <d v="2014-08-21T21:50:26"/>
    <x v="1810"/>
    <b v="0"/>
    <n v="2"/>
    <b v="0"/>
    <s v="photography/photobooks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.1"/>
    <x v="2"/>
    <s v="US"/>
    <s v="USD"/>
    <n v="1414123200"/>
    <n v="1408962270"/>
    <d v="2014-10-24T04:00:00"/>
    <x v="1811"/>
    <b v="0"/>
    <n v="26"/>
    <b v="0"/>
    <s v="photography/photobooks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s v="GB"/>
    <s v="GBP"/>
    <n v="1467531536"/>
    <n v="1464939536"/>
    <d v="2016-07-03T07:38:56"/>
    <x v="1812"/>
    <b v="0"/>
    <n v="23"/>
    <b v="0"/>
    <s v="photography/photobooks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d v="2014-08-08T21:20:12"/>
    <x v="1813"/>
    <b v="0"/>
    <n v="0"/>
    <b v="0"/>
    <s v="photography/photobooks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s v="GB"/>
    <s v="GBP"/>
    <n v="1425108736"/>
    <n v="1422516736"/>
    <d v="2015-02-28T07:32:16"/>
    <x v="1814"/>
    <b v="0"/>
    <n v="140"/>
    <b v="0"/>
    <s v="photography/photobooks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d v="2015-07-01T21:45:37"/>
    <x v="1815"/>
    <b v="0"/>
    <n v="0"/>
    <b v="0"/>
    <s v="photography/photobooks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d v="2016-07-25T19:00:00"/>
    <x v="1816"/>
    <b v="0"/>
    <n v="6"/>
    <b v="0"/>
    <s v="photography/photobooks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.3"/>
    <x v="2"/>
    <s v="US"/>
    <s v="USD"/>
    <n v="1485759540"/>
    <n v="1480607607"/>
    <d v="2017-01-30T06:59:00"/>
    <x v="1817"/>
    <b v="0"/>
    <n v="100"/>
    <b v="0"/>
    <s v="photography/photobooks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d v="2015-04-03T04:37:30"/>
    <x v="1818"/>
    <b v="0"/>
    <n v="0"/>
    <b v="0"/>
    <s v="photography/photobooks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s v="US"/>
    <s v="USD"/>
    <n v="1406743396"/>
    <n v="1404151396"/>
    <d v="2014-07-30T18:03:16"/>
    <x v="1819"/>
    <b v="0"/>
    <n v="4"/>
    <b v="0"/>
    <s v="photography/photobooks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s v="US"/>
    <s v="USD"/>
    <n v="1427850090"/>
    <n v="1425261690"/>
    <d v="2015-04-01T01:01:30"/>
    <x v="1820"/>
    <b v="0"/>
    <n v="8"/>
    <b v="0"/>
    <s v="photography/photobooks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s v="US"/>
    <s v="USD"/>
    <n v="1330760367"/>
    <n v="1326872367"/>
    <d v="2012-03-03T07:39:27"/>
    <x v="1821"/>
    <b v="0"/>
    <n v="57"/>
    <b v="1"/>
    <s v="music/rock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d v="2014-01-31T19:01:00"/>
    <x v="1822"/>
    <b v="0"/>
    <n v="11"/>
    <b v="1"/>
    <s v="music/rock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s v="US"/>
    <s v="USD"/>
    <n v="1351095976"/>
    <n v="1348503976"/>
    <d v="2012-10-24T16:26:16"/>
    <x v="1823"/>
    <b v="0"/>
    <n v="33"/>
    <b v="1"/>
    <s v="music/rock"/>
    <n v="24.58"/>
    <x v="4"/>
    <s v="rock"/>
    <x v="5"/>
  </r>
  <r>
    <n v="1824"/>
    <s v="Tin Man's Broken Wisdom Fund"/>
    <s v="cd fund raiser"/>
    <n v="3000"/>
    <n v="3002"/>
    <n v="100.1"/>
    <x v="0"/>
    <s v="US"/>
    <s v="USD"/>
    <n v="1389146880"/>
    <n v="1387403967"/>
    <d v="2014-01-08T02:08:00"/>
    <x v="1824"/>
    <b v="0"/>
    <n v="40"/>
    <b v="1"/>
    <s v="music/rock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s v="US"/>
    <s v="USD"/>
    <n v="1373572903"/>
    <n v="1371585703"/>
    <d v="2013-07-11T20:01:43"/>
    <x v="1825"/>
    <b v="0"/>
    <n v="50"/>
    <b v="1"/>
    <s v="music/rock"/>
    <n v="42.02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d v="2014-02-17T22:10:17"/>
    <x v="1826"/>
    <b v="0"/>
    <n v="38"/>
    <b v="1"/>
    <s v="music/rock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s v="US"/>
    <s v="USD"/>
    <n v="1299138561"/>
    <n v="1294818561"/>
    <d v="2011-03-03T07:49:21"/>
    <x v="1827"/>
    <b v="0"/>
    <n v="96"/>
    <b v="1"/>
    <s v="music/rock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s v="US"/>
    <s v="USD"/>
    <n v="1399672800"/>
    <n v="1396906530"/>
    <d v="2014-05-09T22:00:00"/>
    <x v="1828"/>
    <b v="0"/>
    <n v="48"/>
    <b v="1"/>
    <s v="music/rock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s v="US"/>
    <s v="USD"/>
    <n v="1295647200"/>
    <n v="1291428371"/>
    <d v="2011-01-21T22:00:00"/>
    <x v="1829"/>
    <b v="0"/>
    <n v="33"/>
    <b v="1"/>
    <s v="music/rock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s v="US"/>
    <s v="USD"/>
    <n v="1393259107"/>
    <n v="1390667107"/>
    <d v="2014-02-24T16:25:07"/>
    <x v="1830"/>
    <b v="0"/>
    <n v="226"/>
    <b v="1"/>
    <s v="music/rock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d v="2012-05-12T23:54:23"/>
    <x v="1831"/>
    <b v="0"/>
    <n v="14"/>
    <b v="1"/>
    <s v="music/rock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s v="US"/>
    <s v="USD"/>
    <n v="1299243427"/>
    <n v="1296651427"/>
    <d v="2011-03-04T12:57:07"/>
    <x v="1832"/>
    <b v="0"/>
    <n v="20"/>
    <b v="1"/>
    <s v="music/rock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s v="US"/>
    <s v="USD"/>
    <n v="1362211140"/>
    <n v="1359421403"/>
    <d v="2013-03-02T07:59:00"/>
    <x v="1833"/>
    <b v="0"/>
    <n v="25"/>
    <b v="1"/>
    <s v="music/rock"/>
    <n v="42"/>
    <x v="4"/>
    <s v="rock"/>
    <x v="4"/>
  </r>
  <r>
    <n v="1834"/>
    <s v="TDJ - All Part of the Plan EP/Tour"/>
    <s v="Help us fund our first tour and promote our new EP!"/>
    <n v="10000"/>
    <n v="11805"/>
    <n v="118.1"/>
    <x v="0"/>
    <s v="US"/>
    <s v="USD"/>
    <n v="1422140895"/>
    <n v="1418684895"/>
    <d v="2015-01-24T23:08:15"/>
    <x v="1834"/>
    <b v="0"/>
    <n v="90"/>
    <b v="1"/>
    <s v="music/rock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d v="2016-03-31T15:51:11"/>
    <x v="1835"/>
    <b v="0"/>
    <n v="11"/>
    <b v="1"/>
    <s v="music/rock"/>
    <n v="47.27"/>
    <x v="4"/>
    <s v="rock"/>
    <x v="2"/>
  </r>
  <r>
    <n v="1836"/>
    <s v="KICKSTART OUR &lt;+3"/>
    <s v="Help fund our 2013 Sound &amp; Lighting Touring rig!"/>
    <n v="5000"/>
    <n v="10017"/>
    <n v="200.3"/>
    <x v="0"/>
    <s v="US"/>
    <s v="USD"/>
    <n v="1361129129"/>
    <n v="1359660329"/>
    <d v="2013-02-17T19:25:29"/>
    <x v="1836"/>
    <b v="0"/>
    <n v="55"/>
    <b v="1"/>
    <s v="music/rock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s v="US"/>
    <s v="USD"/>
    <n v="1332029335"/>
    <n v="1326848935"/>
    <d v="2012-03-18T00:08:55"/>
    <x v="1837"/>
    <b v="0"/>
    <n v="30"/>
    <b v="1"/>
    <s v="music/rock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s v="US"/>
    <s v="USD"/>
    <n v="1317438000"/>
    <n v="1314989557"/>
    <d v="2011-10-01T03:00:00"/>
    <x v="1838"/>
    <b v="0"/>
    <n v="28"/>
    <b v="1"/>
    <s v="music/rock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s v="US"/>
    <s v="USD"/>
    <n v="1475342382"/>
    <n v="1472750382"/>
    <d v="2016-10-01T17:19:42"/>
    <x v="1839"/>
    <b v="0"/>
    <n v="45"/>
    <b v="1"/>
    <s v="music/rock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s v="US"/>
    <s v="USD"/>
    <n v="1367902740"/>
    <n v="1366251510"/>
    <d v="2013-05-07T04:59:00"/>
    <x v="1840"/>
    <b v="0"/>
    <n v="13"/>
    <b v="1"/>
    <s v="music/rock"/>
    <n v="75.38"/>
    <x v="4"/>
    <s v="rock"/>
    <x v="4"/>
  </r>
  <r>
    <n v="1841"/>
    <s v="Hydra Effect Debut EP"/>
    <s v="Hard Rock with a Positive Message. Help us fund, release and promote our debut EP!"/>
    <n v="2000"/>
    <n v="2035"/>
    <n v="101.8"/>
    <x v="0"/>
    <s v="US"/>
    <s v="USD"/>
    <n v="1400561940"/>
    <n v="1397679445"/>
    <d v="2014-05-20T04:59:00"/>
    <x v="1841"/>
    <b v="0"/>
    <n v="40"/>
    <b v="1"/>
    <s v="music/rock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s v="US"/>
    <s v="USD"/>
    <n v="1425275940"/>
    <n v="1422371381"/>
    <d v="2015-03-02T05:59:00"/>
    <x v="1842"/>
    <b v="0"/>
    <n v="21"/>
    <b v="1"/>
    <s v="music/rock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d v="2011-02-20T23:52:34"/>
    <x v="1843"/>
    <b v="0"/>
    <n v="134"/>
    <b v="1"/>
    <s v="music/rock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s v="US"/>
    <s v="USD"/>
    <n v="1307761200"/>
    <n v="1304464914"/>
    <d v="2011-06-11T03:00:00"/>
    <x v="1844"/>
    <b v="0"/>
    <n v="20"/>
    <b v="1"/>
    <s v="music/rock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d v="2016-06-17T04:55:00"/>
    <x v="1845"/>
    <b v="0"/>
    <n v="19"/>
    <b v="1"/>
    <s v="music/rock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s v="US"/>
    <s v="USD"/>
    <n v="1355585777"/>
    <n v="1352993777"/>
    <d v="2012-12-15T15:36:17"/>
    <x v="1846"/>
    <b v="0"/>
    <n v="209"/>
    <b v="1"/>
    <s v="music/rock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s v="US"/>
    <s v="USD"/>
    <n v="1429594832"/>
    <n v="1427780432"/>
    <d v="2015-04-21T05:40:32"/>
    <x v="1847"/>
    <b v="0"/>
    <n v="38"/>
    <b v="1"/>
    <s v="music/rock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s v="US"/>
    <s v="USD"/>
    <n v="1312095540"/>
    <n v="1306608888"/>
    <d v="2011-07-31T06:59:00"/>
    <x v="1848"/>
    <b v="0"/>
    <n v="24"/>
    <b v="1"/>
    <s v="music/rock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n v="100.3"/>
    <x v="0"/>
    <s v="US"/>
    <s v="USD"/>
    <n v="1350505059"/>
    <n v="1347913059"/>
    <d v="2012-10-17T20:17:39"/>
    <x v="1849"/>
    <b v="0"/>
    <n v="8"/>
    <b v="1"/>
    <s v="music/rock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s v="US"/>
    <s v="USD"/>
    <n v="1405033300"/>
    <n v="1402441300"/>
    <d v="2014-07-10T23:01:40"/>
    <x v="1850"/>
    <b v="0"/>
    <n v="179"/>
    <b v="1"/>
    <s v="music/rock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s v="US"/>
    <s v="USD"/>
    <n v="1406509200"/>
    <n v="1404769538"/>
    <d v="2014-07-28T01:00:00"/>
    <x v="1851"/>
    <b v="0"/>
    <n v="26"/>
    <b v="1"/>
    <s v="music/rock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d v="2015-04-25T00:00:00"/>
    <x v="1852"/>
    <b v="0"/>
    <n v="131"/>
    <b v="1"/>
    <s v="music/rock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s v="US"/>
    <s v="USD"/>
    <n v="1352860017"/>
    <n v="1348536417"/>
    <d v="2012-11-14T02:26:57"/>
    <x v="1853"/>
    <b v="0"/>
    <n v="14"/>
    <b v="1"/>
    <s v="music/rock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s v="US"/>
    <s v="USD"/>
    <n v="1369355437"/>
    <n v="1366763437"/>
    <d v="2013-05-24T00:30:37"/>
    <x v="1854"/>
    <b v="0"/>
    <n v="174"/>
    <b v="1"/>
    <s v="music/rock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s v="CA"/>
    <s v="CAD"/>
    <n v="1389012940"/>
    <n v="1385124940"/>
    <d v="2014-01-06T12:55:40"/>
    <x v="1855"/>
    <b v="0"/>
    <n v="191"/>
    <b v="1"/>
    <s v="music/rock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s v="US"/>
    <s v="USD"/>
    <n v="1405715472"/>
    <n v="1403901072"/>
    <d v="2014-07-18T20:31:12"/>
    <x v="1856"/>
    <b v="0"/>
    <n v="38"/>
    <b v="1"/>
    <s v="music/rock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d v="2014-09-12T18:26:53"/>
    <x v="1857"/>
    <b v="0"/>
    <n v="22"/>
    <b v="1"/>
    <s v="music/rock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s v="US"/>
    <s v="USD"/>
    <n v="1324014521"/>
    <n v="1318826921"/>
    <d v="2011-12-16T05:48:41"/>
    <x v="1858"/>
    <b v="0"/>
    <n v="149"/>
    <b v="1"/>
    <s v="music/rock"/>
    <n v="40.549999999999997"/>
    <x v="4"/>
    <s v="rock"/>
    <x v="6"/>
  </r>
  <r>
    <n v="1859"/>
    <s v="Queen Kwong Tour to London and Paris"/>
    <s v="Queen Kwong is going ON TOUR to London and Paris!"/>
    <n v="3000"/>
    <n v="3955"/>
    <n v="131.80000000000001"/>
    <x v="0"/>
    <s v="US"/>
    <s v="USD"/>
    <n v="1316716129"/>
    <n v="1314124129"/>
    <d v="2011-09-22T18:28:49"/>
    <x v="1859"/>
    <b v="0"/>
    <n v="56"/>
    <b v="1"/>
    <s v="music/rock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s v="US"/>
    <s v="USD"/>
    <n v="1391706084"/>
    <n v="1389891684"/>
    <d v="2014-02-06T17:01:24"/>
    <x v="1860"/>
    <b v="0"/>
    <n v="19"/>
    <b v="1"/>
    <s v="music/rock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d v="2015-01-26T07:12:21"/>
    <x v="1861"/>
    <b v="0"/>
    <n v="0"/>
    <b v="0"/>
    <s v="games/mobile games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s v="US"/>
    <s v="USD"/>
    <n v="1488958200"/>
    <n v="1484912974"/>
    <d v="2017-03-08T07:30:00"/>
    <x v="1862"/>
    <b v="0"/>
    <n v="16"/>
    <b v="0"/>
    <s v="games/mobile games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.4"/>
    <x v="2"/>
    <s v="US"/>
    <s v="USD"/>
    <n v="1402600085"/>
    <n v="1400008085"/>
    <d v="2014-06-12T19:08:05"/>
    <x v="1863"/>
    <b v="0"/>
    <n v="2"/>
    <b v="0"/>
    <s v="games/mobile games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s v="US"/>
    <s v="USD"/>
    <n v="1399223500"/>
    <n v="1396631500"/>
    <d v="2014-05-04T17:11:40"/>
    <x v="1864"/>
    <b v="0"/>
    <n v="48"/>
    <b v="0"/>
    <s v="games/mobile games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d v="2016-11-06T09:49:07"/>
    <x v="1865"/>
    <b v="0"/>
    <n v="2"/>
    <b v="0"/>
    <s v="games/mobile games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s v="US"/>
    <s v="USD"/>
    <n v="1488340800"/>
    <n v="1483768497"/>
    <d v="2017-03-01T04:00:00"/>
    <x v="1866"/>
    <b v="0"/>
    <n v="2"/>
    <b v="0"/>
    <s v="games/mobile games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s v="US"/>
    <s v="USD"/>
    <n v="1478383912"/>
    <n v="1475791912"/>
    <d v="2016-11-05T22:11:52"/>
    <x v="1867"/>
    <b v="0"/>
    <n v="1"/>
    <b v="0"/>
    <s v="games/mobile games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s v="US"/>
    <s v="USD"/>
    <n v="1450166340"/>
    <n v="1448044925"/>
    <d v="2015-12-15T07:59:00"/>
    <x v="1868"/>
    <b v="0"/>
    <n v="17"/>
    <b v="0"/>
    <s v="games/mobile games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d v="2017-01-04T00:04:09"/>
    <x v="1869"/>
    <b v="0"/>
    <n v="0"/>
    <b v="0"/>
    <s v="games/mobile games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s v="US"/>
    <s v="USD"/>
    <n v="1454213820"/>
    <n v="1451723535"/>
    <d v="2016-01-31T04:17:00"/>
    <x v="1870"/>
    <b v="0"/>
    <n v="11"/>
    <b v="0"/>
    <s v="games/mobile games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s v="US"/>
    <s v="USD"/>
    <n v="1416512901"/>
    <n v="1413053301"/>
    <d v="2014-11-20T19:48:21"/>
    <x v="1871"/>
    <b v="0"/>
    <n v="95"/>
    <b v="0"/>
    <s v="games/mobile games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s v="US"/>
    <s v="USD"/>
    <n v="1435633602"/>
    <n v="1433041602"/>
    <d v="2015-06-30T03:06:42"/>
    <x v="1872"/>
    <b v="0"/>
    <n v="13"/>
    <b v="0"/>
    <s v="games/mobile games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s v="CA"/>
    <s v="CAD"/>
    <n v="1436373900"/>
    <n v="1433861210"/>
    <d v="2015-07-08T16:45:00"/>
    <x v="1873"/>
    <b v="0"/>
    <n v="2"/>
    <b v="0"/>
    <s v="games/mobile games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d v="2016-06-28T23:15:33"/>
    <x v="1874"/>
    <b v="0"/>
    <n v="2"/>
    <b v="0"/>
    <s v="games/mobile games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n v="0.5"/>
    <x v="2"/>
    <s v="US"/>
    <s v="USD"/>
    <n v="1470519308"/>
    <n v="1465335308"/>
    <d v="2016-08-06T21:35:08"/>
    <x v="1875"/>
    <b v="0"/>
    <n v="3"/>
    <b v="0"/>
    <s v="games/mobile games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d v="2014-06-16T06:50:05"/>
    <x v="1876"/>
    <b v="0"/>
    <n v="0"/>
    <b v="0"/>
    <s v="games/mobile games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d v="2015-03-01T00:42:05"/>
    <x v="1877"/>
    <b v="0"/>
    <n v="0"/>
    <b v="0"/>
    <s v="games/mobile games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d v="2014-06-13T00:12:35"/>
    <x v="1878"/>
    <b v="0"/>
    <n v="0"/>
    <b v="0"/>
    <s v="games/mobile games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.1"/>
    <x v="2"/>
    <s v="ES"/>
    <s v="EUR"/>
    <n v="1457966129"/>
    <n v="1455377729"/>
    <d v="2016-03-14T14:35:29"/>
    <x v="1879"/>
    <b v="0"/>
    <n v="2"/>
    <b v="0"/>
    <s v="games/mobile games"/>
    <n v="3"/>
    <x v="6"/>
    <s v="mobile games"/>
    <x v="2"/>
  </r>
  <r>
    <n v="1880"/>
    <s v="Sim Betting Football"/>
    <s v="Sim Betting Football is the only football (soccer) betting simulation  game."/>
    <n v="5000"/>
    <n v="1004"/>
    <n v="20.100000000000001"/>
    <x v="2"/>
    <s v="GB"/>
    <s v="GBP"/>
    <n v="1459341380"/>
    <n v="1456839380"/>
    <d v="2016-03-30T12:36:20"/>
    <x v="1880"/>
    <b v="0"/>
    <n v="24"/>
    <b v="0"/>
    <s v="games/mobile games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s v="US"/>
    <s v="USD"/>
    <n v="1425955189"/>
    <n v="1423366789"/>
    <d v="2015-03-10T02:39:49"/>
    <x v="1881"/>
    <b v="0"/>
    <n v="70"/>
    <b v="1"/>
    <s v="music/indie rock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s v="US"/>
    <s v="USD"/>
    <n v="1341964080"/>
    <n v="1339109212"/>
    <d v="2012-07-10T23:48:00"/>
    <x v="1882"/>
    <b v="0"/>
    <n v="81"/>
    <b v="1"/>
    <s v="music/indie rock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s v="US"/>
    <s v="USD"/>
    <n v="1333921508"/>
    <n v="1331333108"/>
    <d v="2012-04-08T21:45:08"/>
    <x v="1883"/>
    <b v="0"/>
    <n v="32"/>
    <b v="1"/>
    <s v="music/indie rock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s v="US"/>
    <s v="USD"/>
    <n v="1354017600"/>
    <n v="1350967535"/>
    <d v="2012-11-27T12:00:00"/>
    <x v="1884"/>
    <b v="0"/>
    <n v="26"/>
    <b v="1"/>
    <s v="music/indie rock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s v="US"/>
    <s v="USD"/>
    <n v="1344636000"/>
    <n v="1341800110"/>
    <d v="2012-08-10T22:00:00"/>
    <x v="1885"/>
    <b v="0"/>
    <n v="105"/>
    <b v="1"/>
    <s v="music/indie rock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s v="US"/>
    <s v="USD"/>
    <n v="1415832338"/>
    <n v="1413236738"/>
    <d v="2014-11-12T22:45:38"/>
    <x v="1886"/>
    <b v="0"/>
    <n v="29"/>
    <b v="1"/>
    <s v="music/indie rock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s v="ES"/>
    <s v="EUR"/>
    <n v="1449178200"/>
    <n v="1447614732"/>
    <d v="2015-12-03T21:30:00"/>
    <x v="1887"/>
    <b v="0"/>
    <n v="8"/>
    <b v="1"/>
    <s v="music/indie rock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s v="US"/>
    <s v="USD"/>
    <n v="1275368340"/>
    <n v="1272692732"/>
    <d v="2010-06-01T04:59:00"/>
    <x v="1888"/>
    <b v="0"/>
    <n v="89"/>
    <b v="1"/>
    <s v="music/indie rock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s v="US"/>
    <s v="USD"/>
    <n v="1363024946"/>
    <n v="1359140546"/>
    <d v="2013-03-11T18:02:26"/>
    <x v="1889"/>
    <b v="0"/>
    <n v="44"/>
    <b v="1"/>
    <s v="music/indie rock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s v="US"/>
    <s v="USD"/>
    <n v="1355597528"/>
    <n v="1353005528"/>
    <d v="2012-12-15T18:52:08"/>
    <x v="1890"/>
    <b v="0"/>
    <n v="246"/>
    <b v="1"/>
    <s v="music/indie rock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s v="US"/>
    <s v="USD"/>
    <n v="1279778400"/>
    <n v="1275851354"/>
    <d v="2010-07-22T06:00:00"/>
    <x v="1891"/>
    <b v="0"/>
    <n v="120"/>
    <b v="1"/>
    <s v="music/indie rock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s v="US"/>
    <s v="USD"/>
    <n v="1307459881"/>
    <n v="1304867881"/>
    <d v="2011-06-07T15:18:01"/>
    <x v="1892"/>
    <b v="0"/>
    <n v="26"/>
    <b v="1"/>
    <s v="music/indie rock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d v="2011-04-16T03:59:00"/>
    <x v="1893"/>
    <b v="0"/>
    <n v="45"/>
    <b v="1"/>
    <s v="music/indie rock"/>
    <n v="57.78"/>
    <x v="4"/>
    <s v="indie rock"/>
    <x v="6"/>
  </r>
  <r>
    <n v="1894"/>
    <s v="Help me release my first 3 song EP!!"/>
    <s v="Im trying to raise $1000 for a 3 song EP in a studio!"/>
    <n v="1000"/>
    <n v="1145"/>
    <n v="114.5"/>
    <x v="0"/>
    <s v="US"/>
    <s v="USD"/>
    <n v="1329082983"/>
    <n v="1326404583"/>
    <d v="2012-02-12T21:43:03"/>
    <x v="1894"/>
    <b v="0"/>
    <n v="20"/>
    <b v="1"/>
    <s v="music/indie rock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s v="US"/>
    <s v="USD"/>
    <n v="1445363722"/>
    <n v="1442771722"/>
    <d v="2015-10-20T17:55:22"/>
    <x v="1895"/>
    <b v="0"/>
    <n v="47"/>
    <b v="1"/>
    <s v="music/indie rock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3.9"/>
    <x v="0"/>
    <s v="US"/>
    <s v="USD"/>
    <n v="1334250165"/>
    <n v="1331658165"/>
    <d v="2012-04-12T17:02:45"/>
    <x v="1896"/>
    <b v="0"/>
    <n v="13"/>
    <b v="1"/>
    <s v="music/indie rock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s v="US"/>
    <s v="USD"/>
    <n v="1393966800"/>
    <n v="1392040806"/>
    <d v="2014-03-04T21:00:00"/>
    <x v="1897"/>
    <b v="0"/>
    <n v="183"/>
    <b v="1"/>
    <s v="music/indie rock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s v="US"/>
    <s v="USD"/>
    <n v="1454349600"/>
    <n v="1451277473"/>
    <d v="2016-02-01T18:00:00"/>
    <x v="1898"/>
    <b v="0"/>
    <n v="21"/>
    <b v="1"/>
    <s v="music/indie rock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s v="US"/>
    <s v="USD"/>
    <n v="1427319366"/>
    <n v="1424730966"/>
    <d v="2015-03-25T21:36:06"/>
    <x v="1899"/>
    <b v="0"/>
    <n v="42"/>
    <b v="1"/>
    <s v="music/indie rock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s v="US"/>
    <s v="USD"/>
    <n v="1349517540"/>
    <n v="1347137731"/>
    <d v="2012-10-06T09:59:00"/>
    <x v="1900"/>
    <b v="0"/>
    <n v="54"/>
    <b v="1"/>
    <s v="music/indie rock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s v="GB"/>
    <s v="GBP"/>
    <n v="1432299600"/>
    <n v="1429707729"/>
    <d v="2015-05-22T13:00:00"/>
    <x v="1901"/>
    <b v="0"/>
    <n v="25"/>
    <b v="0"/>
    <s v="technology/gadgets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s v="NL"/>
    <s v="EUR"/>
    <n v="1425495447"/>
    <n v="1422903447"/>
    <d v="2015-03-04T18:57:27"/>
    <x v="1902"/>
    <b v="0"/>
    <n v="3"/>
    <b v="0"/>
    <s v="technology/gadgets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6.6"/>
    <x v="2"/>
    <s v="US"/>
    <s v="USD"/>
    <n v="1485541791"/>
    <n v="1480357791"/>
    <d v="2017-01-27T18:29:51"/>
    <x v="1903"/>
    <b v="0"/>
    <n v="41"/>
    <b v="0"/>
    <s v="technology/gadgets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s v="US"/>
    <s v="USD"/>
    <n v="1451752021"/>
    <n v="1447864021"/>
    <d v="2016-01-02T16:27:01"/>
    <x v="1904"/>
    <b v="0"/>
    <n v="2"/>
    <b v="0"/>
    <s v="technology/gadgets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s v="US"/>
    <s v="USD"/>
    <n v="1410127994"/>
    <n v="1407535994"/>
    <d v="2014-09-07T22:13:14"/>
    <x v="1905"/>
    <b v="0"/>
    <n v="4"/>
    <b v="0"/>
    <s v="technology/gadgets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s v="US"/>
    <s v="USD"/>
    <n v="1466697983"/>
    <n v="1464105983"/>
    <d v="2016-06-23T16:06:23"/>
    <x v="1906"/>
    <b v="0"/>
    <n v="99"/>
    <b v="0"/>
    <s v="technology/gadgets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.3"/>
    <x v="2"/>
    <s v="US"/>
    <s v="USD"/>
    <n v="1400853925"/>
    <n v="1399557925"/>
    <d v="2014-05-23T14:05:25"/>
    <x v="1907"/>
    <b v="0"/>
    <n v="4"/>
    <b v="0"/>
    <s v="technology/gadgets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s v="US"/>
    <s v="USD"/>
    <n v="1483048900"/>
    <n v="1480456900"/>
    <d v="2016-12-29T22:01:40"/>
    <x v="1908"/>
    <b v="0"/>
    <n v="4"/>
    <b v="0"/>
    <s v="technology/gadgets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s v="US"/>
    <s v="USD"/>
    <n v="1414059479"/>
    <n v="1411467479"/>
    <d v="2014-10-23T10:17:59"/>
    <x v="1909"/>
    <b v="0"/>
    <n v="38"/>
    <b v="0"/>
    <s v="technology/gadgets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s v="NL"/>
    <s v="EUR"/>
    <n v="1446331500"/>
    <n v="1442531217"/>
    <d v="2015-10-31T22:45:00"/>
    <x v="1910"/>
    <b v="0"/>
    <n v="285"/>
    <b v="0"/>
    <s v="technology/gadgets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d v="2014-08-09T00:48:54"/>
    <x v="1911"/>
    <b v="0"/>
    <n v="1"/>
    <b v="0"/>
    <s v="technology/gadgets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s v="US"/>
    <s v="USD"/>
    <n v="1433395560"/>
    <n v="1430803560"/>
    <d v="2015-06-04T05:26:00"/>
    <x v="1912"/>
    <b v="0"/>
    <n v="42"/>
    <b v="0"/>
    <s v="technology/gadgets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n v="1.3"/>
    <x v="2"/>
    <s v="GB"/>
    <s v="GBP"/>
    <n v="1412770578"/>
    <n v="1410178578"/>
    <d v="2014-10-08T12:16:18"/>
    <x v="1913"/>
    <b v="0"/>
    <n v="26"/>
    <b v="0"/>
    <s v="technology/gadgets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d v="2014-11-01T03:59:00"/>
    <x v="1914"/>
    <b v="0"/>
    <n v="2"/>
    <b v="0"/>
    <s v="technology/gadgets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s v="US"/>
    <s v="USD"/>
    <n v="1409620222"/>
    <n v="1407892222"/>
    <d v="2014-09-02T01:10:22"/>
    <x v="1915"/>
    <b v="0"/>
    <n v="4"/>
    <b v="0"/>
    <s v="technology/gadgets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n v="0.5"/>
    <x v="2"/>
    <s v="US"/>
    <s v="USD"/>
    <n v="1478542375"/>
    <n v="1476378775"/>
    <d v="2016-11-07T18:12:55"/>
    <x v="1916"/>
    <b v="0"/>
    <n v="6"/>
    <b v="0"/>
    <s v="technology/gadgets"/>
    <n v="17"/>
    <x v="2"/>
    <s v="gadgets"/>
    <x v="2"/>
  </r>
  <r>
    <n v="1917"/>
    <s v="Chronovisor:The MOST innovative watch for night time reading"/>
    <s v="Let's build a legendary brand altogether"/>
    <n v="390000"/>
    <n v="205025"/>
    <n v="52.6"/>
    <x v="2"/>
    <s v="HK"/>
    <s v="HKD"/>
    <n v="1486708133"/>
    <n v="1484116133"/>
    <d v="2017-02-10T06:28:53"/>
    <x v="1917"/>
    <b v="0"/>
    <n v="70"/>
    <b v="0"/>
    <s v="technology/gadgets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d v="2014-08-12T18:57:31"/>
    <x v="1918"/>
    <b v="0"/>
    <n v="9"/>
    <b v="0"/>
    <s v="technology/gadgets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s v="US"/>
    <s v="USD"/>
    <n v="1432069249"/>
    <n v="1429477249"/>
    <d v="2015-05-19T21:00:49"/>
    <x v="1919"/>
    <b v="0"/>
    <n v="8"/>
    <b v="0"/>
    <s v="technology/gadgets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d v="2015-10-21T23:00:00"/>
    <x v="1920"/>
    <b v="0"/>
    <n v="105"/>
    <b v="0"/>
    <s v="technology/gadgets"/>
    <n v="40.98"/>
    <x v="2"/>
    <s v="gadgets"/>
    <x v="0"/>
  </r>
  <r>
    <n v="1921"/>
    <s v="The Fine Spirits are making an album!"/>
    <s v="The Fine Spirits are making an album, but we need your help!"/>
    <n v="1500"/>
    <n v="2052"/>
    <n v="136.80000000000001"/>
    <x v="0"/>
    <s v="US"/>
    <s v="USD"/>
    <n v="1342243143"/>
    <n v="1339651143"/>
    <d v="2012-07-14T05:19:03"/>
    <x v="1921"/>
    <b v="0"/>
    <n v="38"/>
    <b v="1"/>
    <s v="music/indie rock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5.6"/>
    <x v="0"/>
    <s v="US"/>
    <s v="USD"/>
    <n v="1386828507"/>
    <n v="1384236507"/>
    <d v="2013-12-12T06:08:27"/>
    <x v="1922"/>
    <b v="0"/>
    <n v="64"/>
    <b v="1"/>
    <s v="music/indie rock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s v="US"/>
    <s v="USD"/>
    <n v="1317099540"/>
    <n v="1313612532"/>
    <d v="2011-09-27T04:59:00"/>
    <x v="1923"/>
    <b v="0"/>
    <n v="13"/>
    <b v="1"/>
    <s v="music/indie rock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s v="US"/>
    <s v="USD"/>
    <n v="1389814380"/>
    <n v="1387390555"/>
    <d v="2014-01-15T19:33:00"/>
    <x v="1924"/>
    <b v="0"/>
    <n v="33"/>
    <b v="1"/>
    <s v="music/indie rock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n v="110.3"/>
    <x v="0"/>
    <s v="US"/>
    <s v="USD"/>
    <n v="1381449600"/>
    <n v="1379540288"/>
    <d v="2013-10-11T00:00:00"/>
    <x v="1925"/>
    <b v="0"/>
    <n v="52"/>
    <b v="1"/>
    <s v="music/indie rock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s v="US"/>
    <s v="USD"/>
    <n v="1288657560"/>
    <n v="1286319256"/>
    <d v="2010-11-02T00:26:00"/>
    <x v="1926"/>
    <b v="0"/>
    <n v="107"/>
    <b v="1"/>
    <s v="music/indie rock"/>
    <n v="27.39"/>
    <x v="4"/>
    <s v="indie rock"/>
    <x v="7"/>
  </r>
  <r>
    <n v="1927"/>
    <s v="GBS Detroit Presents Hampshire"/>
    <s v="Hampshire is headed to GBS Detroit."/>
    <n v="600"/>
    <n v="620"/>
    <n v="103.3"/>
    <x v="0"/>
    <s v="US"/>
    <s v="USD"/>
    <n v="1331182740"/>
    <n v="1329856839"/>
    <d v="2012-03-08T04:59:00"/>
    <x v="1927"/>
    <b v="0"/>
    <n v="11"/>
    <b v="1"/>
    <s v="music/indie rock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.1"/>
    <x v="0"/>
    <s v="US"/>
    <s v="USD"/>
    <n v="1367940794"/>
    <n v="1365348794"/>
    <d v="2013-05-07T15:33:14"/>
    <x v="1928"/>
    <b v="0"/>
    <n v="34"/>
    <b v="1"/>
    <s v="music/indie rock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s v="US"/>
    <s v="USD"/>
    <n v="1309825866"/>
    <n v="1306197066"/>
    <d v="2011-07-05T00:31:06"/>
    <x v="1929"/>
    <b v="0"/>
    <n v="75"/>
    <b v="1"/>
    <s v="music/indie rock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d v="2013-07-07T13:24:42"/>
    <x v="1930"/>
    <b v="0"/>
    <n v="26"/>
    <b v="1"/>
    <s v="music/indie rock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0.6"/>
    <x v="0"/>
    <s v="US"/>
    <s v="USD"/>
    <n v="1337657400"/>
    <n v="1336512309"/>
    <d v="2012-05-22T03:30:00"/>
    <x v="1931"/>
    <b v="0"/>
    <n v="50"/>
    <b v="1"/>
    <s v="music/indie rock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d v="2012-01-24T19:26:13"/>
    <x v="1932"/>
    <b v="0"/>
    <n v="80"/>
    <b v="1"/>
    <s v="music/indie rock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s v="US"/>
    <s v="USD"/>
    <n v="1411787307"/>
    <n v="1409195307"/>
    <d v="2014-09-27T03:08:27"/>
    <x v="1933"/>
    <b v="0"/>
    <n v="110"/>
    <b v="1"/>
    <s v="music/indie rock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s v="US"/>
    <s v="USD"/>
    <n v="1324789200"/>
    <n v="1321649321"/>
    <d v="2011-12-25T05:00:00"/>
    <x v="1934"/>
    <b v="0"/>
    <n v="77"/>
    <b v="1"/>
    <s v="music/indie rock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s v="US"/>
    <s v="USD"/>
    <n v="1403326740"/>
    <n v="1400106171"/>
    <d v="2014-06-21T04:59:00"/>
    <x v="1935"/>
    <b v="0"/>
    <n v="50"/>
    <b v="1"/>
    <s v="music/indie rock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s v="US"/>
    <s v="USD"/>
    <n v="1323151140"/>
    <n v="1320528070"/>
    <d v="2011-12-06T05:59:00"/>
    <x v="1936"/>
    <b v="0"/>
    <n v="145"/>
    <b v="1"/>
    <s v="music/indie rock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s v="US"/>
    <s v="USD"/>
    <n v="1339732740"/>
    <n v="1338346281"/>
    <d v="2012-06-15T03:59:00"/>
    <x v="1937"/>
    <b v="0"/>
    <n v="29"/>
    <b v="1"/>
    <s v="music/indie rock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s v="US"/>
    <s v="USD"/>
    <n v="1372741200"/>
    <n v="1370067231"/>
    <d v="2013-07-02T05:00:00"/>
    <x v="1938"/>
    <b v="0"/>
    <n v="114"/>
    <b v="1"/>
    <s v="music/indie rock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s v="US"/>
    <s v="USD"/>
    <n v="1362955108"/>
    <n v="1360366708"/>
    <d v="2013-03-10T22:38:28"/>
    <x v="1939"/>
    <b v="0"/>
    <n v="96"/>
    <b v="1"/>
    <s v="music/indie rock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s v="US"/>
    <s v="USD"/>
    <n v="1308110340"/>
    <n v="1304770233"/>
    <d v="2011-06-15T03:59:00"/>
    <x v="1940"/>
    <b v="0"/>
    <n v="31"/>
    <b v="1"/>
    <s v="music/indie rock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s v="US"/>
    <s v="USD"/>
    <n v="1400137131"/>
    <n v="1397545131"/>
    <d v="2014-05-15T06:58:51"/>
    <x v="1941"/>
    <b v="1"/>
    <n v="4883"/>
    <b v="1"/>
    <s v="technology/hardware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s v="US"/>
    <s v="USD"/>
    <n v="1309809140"/>
    <n v="1302033140"/>
    <d v="2011-07-04T19:52:20"/>
    <x v="1942"/>
    <b v="1"/>
    <n v="95"/>
    <b v="1"/>
    <s v="technology/hardware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s v="US"/>
    <s v="USD"/>
    <n v="1470896916"/>
    <n v="1467008916"/>
    <d v="2016-08-11T06:28:36"/>
    <x v="1943"/>
    <b v="1"/>
    <n v="2478"/>
    <b v="1"/>
    <s v="technology/hardware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s v="US"/>
    <s v="USD"/>
    <n v="1398952890"/>
    <n v="1396360890"/>
    <d v="2014-05-01T14:01:30"/>
    <x v="1944"/>
    <b v="1"/>
    <n v="1789"/>
    <b v="1"/>
    <s v="technology/hardware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d v="2015-07-12T06:02:38"/>
    <x v="1945"/>
    <b v="1"/>
    <n v="680"/>
    <b v="1"/>
    <s v="technology/hardware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s v="US"/>
    <s v="USD"/>
    <n v="1397961361"/>
    <n v="1392780961"/>
    <d v="2014-04-20T02:36:01"/>
    <x v="1946"/>
    <b v="1"/>
    <n v="70"/>
    <b v="1"/>
    <s v="technology/hardware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s v="US"/>
    <s v="USD"/>
    <n v="1258955940"/>
    <n v="1255730520"/>
    <d v="2009-11-23T05:59:00"/>
    <x v="1947"/>
    <b v="1"/>
    <n v="23"/>
    <b v="1"/>
    <s v="technology/hardware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n v="800.2"/>
    <x v="0"/>
    <s v="US"/>
    <s v="USD"/>
    <n v="1465232520"/>
    <n v="1460557809"/>
    <d v="2016-06-06T17:02:00"/>
    <x v="1948"/>
    <b v="1"/>
    <n v="4245"/>
    <b v="1"/>
    <s v="technology/hardware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d v="2014-07-10T10:09:11"/>
    <x v="1949"/>
    <b v="1"/>
    <n v="943"/>
    <b v="1"/>
    <s v="technology/hardware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s v="US"/>
    <s v="USD"/>
    <n v="1303446073"/>
    <n v="1300767673"/>
    <d v="2011-04-22T04:21:13"/>
    <x v="1950"/>
    <b v="1"/>
    <n v="1876"/>
    <b v="1"/>
    <s v="technology/hardware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s v="US"/>
    <s v="USD"/>
    <n v="1478516737"/>
    <n v="1475921137"/>
    <d v="2016-11-07T11:05:37"/>
    <x v="1951"/>
    <b v="1"/>
    <n v="834"/>
    <b v="1"/>
    <s v="technology/hardware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s v="CA"/>
    <s v="CAD"/>
    <n v="1381934015"/>
    <n v="1378737215"/>
    <d v="2013-10-16T14:33:35"/>
    <x v="1952"/>
    <b v="1"/>
    <n v="682"/>
    <b v="1"/>
    <s v="technology/hardware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5.9"/>
    <x v="0"/>
    <s v="US"/>
    <s v="USD"/>
    <n v="1330657200"/>
    <n v="1328158065"/>
    <d v="2012-03-02T03:00:00"/>
    <x v="1953"/>
    <b v="1"/>
    <n v="147"/>
    <b v="1"/>
    <s v="technology/hardware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n v="698.9"/>
    <x v="0"/>
    <s v="US"/>
    <s v="USD"/>
    <n v="1457758800"/>
    <n v="1453730176"/>
    <d v="2016-03-12T05:00:00"/>
    <x v="1954"/>
    <b v="1"/>
    <n v="415"/>
    <b v="1"/>
    <s v="technology/hardware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s v="US"/>
    <s v="USD"/>
    <n v="1337799600"/>
    <n v="1334989881"/>
    <d v="2012-05-23T19:00:00"/>
    <x v="1955"/>
    <b v="1"/>
    <n v="290"/>
    <b v="1"/>
    <s v="technology/hardware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d v="2015-04-18T21:10:05"/>
    <x v="1956"/>
    <b v="1"/>
    <n v="365"/>
    <b v="1"/>
    <s v="technology/hardware"/>
    <n v="483.34"/>
    <x v="2"/>
    <s v="hardware"/>
    <x v="0"/>
  </r>
  <r>
    <n v="1957"/>
    <s v="freeSoC and freeSoC Mini"/>
    <s v="An open hardware platform for the best microcontroller in the world."/>
    <n v="30000"/>
    <n v="50251.41"/>
    <n v="167.5"/>
    <x v="0"/>
    <s v="US"/>
    <s v="USD"/>
    <n v="1351304513"/>
    <n v="1348712513"/>
    <d v="2012-10-27T02:21:53"/>
    <x v="1957"/>
    <b v="1"/>
    <n v="660"/>
    <b v="1"/>
    <s v="technology/hardware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s v="US"/>
    <s v="USD"/>
    <n v="1364078561"/>
    <n v="1361490161"/>
    <d v="2013-03-23T22:42:41"/>
    <x v="1958"/>
    <b v="1"/>
    <n v="1356"/>
    <b v="1"/>
    <s v="technology/hardware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s v="US"/>
    <s v="USD"/>
    <n v="1412121600"/>
    <n v="1408565860"/>
    <d v="2014-10-01T00:00:00"/>
    <x v="1959"/>
    <b v="1"/>
    <n v="424"/>
    <b v="1"/>
    <s v="technology/hardware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7.9"/>
    <x v="0"/>
    <s v="SE"/>
    <s v="SEK"/>
    <n v="1419151341"/>
    <n v="1416559341"/>
    <d v="2014-12-21T08:42:21"/>
    <x v="1960"/>
    <b v="1"/>
    <n v="33"/>
    <b v="1"/>
    <s v="technology/hardware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s v="US"/>
    <s v="USD"/>
    <n v="1349495940"/>
    <n v="1346042417"/>
    <d v="2012-10-06T03:59:00"/>
    <x v="1961"/>
    <b v="1"/>
    <n v="1633"/>
    <b v="1"/>
    <s v="technology/hardware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s v="US"/>
    <s v="USD"/>
    <n v="1400006636"/>
    <n v="1397414636"/>
    <d v="2014-05-13T18:43:56"/>
    <x v="1962"/>
    <b v="1"/>
    <n v="306"/>
    <b v="1"/>
    <s v="technology/hardware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s v="GB"/>
    <s v="GBP"/>
    <n v="1410862734"/>
    <n v="1407838734"/>
    <d v="2014-09-16T10:18:54"/>
    <x v="1963"/>
    <b v="1"/>
    <n v="205"/>
    <b v="1"/>
    <s v="technology/hardware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s v="IT"/>
    <s v="EUR"/>
    <n v="1461306772"/>
    <n v="1458714772"/>
    <d v="2016-04-22T06:32:52"/>
    <x v="1964"/>
    <b v="1"/>
    <n v="1281"/>
    <b v="1"/>
    <s v="technology/hardware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s v="US"/>
    <s v="USD"/>
    <n v="1326330000"/>
    <n v="1324433310"/>
    <d v="2012-01-12T01:00:00"/>
    <x v="1965"/>
    <b v="1"/>
    <n v="103"/>
    <b v="1"/>
    <s v="technology/hardware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s v="US"/>
    <s v="USD"/>
    <n v="1408021098"/>
    <n v="1405429098"/>
    <d v="2014-08-14T12:58:18"/>
    <x v="1966"/>
    <b v="1"/>
    <n v="1513"/>
    <b v="1"/>
    <s v="technology/hardware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s v="US"/>
    <s v="USD"/>
    <n v="1398959729"/>
    <n v="1396367729"/>
    <d v="2014-05-01T15:55:29"/>
    <x v="1967"/>
    <b v="1"/>
    <n v="405"/>
    <b v="1"/>
    <s v="technology/hardware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d v="2016-12-03T15:05:15"/>
    <x v="1968"/>
    <b v="1"/>
    <n v="510"/>
    <b v="1"/>
    <s v="technology/hardware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s v="GB"/>
    <s v="GBP"/>
    <n v="1470423668"/>
    <n v="1467831668"/>
    <d v="2016-08-05T19:01:08"/>
    <x v="1969"/>
    <b v="1"/>
    <n v="1887"/>
    <b v="1"/>
    <s v="technology/hardware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1.8"/>
    <x v="0"/>
    <s v="US"/>
    <s v="USD"/>
    <n v="1366429101"/>
    <n v="1361248701"/>
    <d v="2013-04-20T03:38:21"/>
    <x v="1970"/>
    <b v="1"/>
    <n v="701"/>
    <b v="1"/>
    <s v="technology/hardware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d v="2013-11-15T04:00:00"/>
    <x v="1971"/>
    <b v="1"/>
    <n v="3863"/>
    <b v="1"/>
    <s v="technology/hardware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s v="US"/>
    <s v="USD"/>
    <n v="1353201444"/>
    <n v="1350605844"/>
    <d v="2012-11-18T01:17:24"/>
    <x v="1972"/>
    <b v="1"/>
    <n v="238"/>
    <b v="1"/>
    <s v="technology/hardware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s v="US"/>
    <s v="USD"/>
    <n v="1470466800"/>
    <n v="1467134464"/>
    <d v="2016-08-06T07:00:00"/>
    <x v="1973"/>
    <b v="1"/>
    <n v="2051"/>
    <b v="1"/>
    <s v="technology/hardware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s v="GB"/>
    <s v="GBP"/>
    <n v="1376899269"/>
    <n v="1371715269"/>
    <d v="2013-08-19T08:01:09"/>
    <x v="1974"/>
    <b v="1"/>
    <n v="402"/>
    <b v="1"/>
    <s v="technology/hardware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8.7"/>
    <x v="0"/>
    <s v="US"/>
    <s v="USD"/>
    <n v="1362938851"/>
    <n v="1360346851"/>
    <d v="2013-03-10T18:07:31"/>
    <x v="1975"/>
    <b v="1"/>
    <n v="253"/>
    <b v="1"/>
    <s v="technology/hardware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n v="346.6"/>
    <x v="0"/>
    <s v="GB"/>
    <s v="GBP"/>
    <n v="1373751325"/>
    <n v="1371159325"/>
    <d v="2013-07-13T21:35:25"/>
    <x v="1976"/>
    <b v="1"/>
    <n v="473"/>
    <b v="1"/>
    <s v="technology/hardware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.3"/>
    <x v="0"/>
    <s v="US"/>
    <s v="USD"/>
    <n v="1450511940"/>
    <n v="1446527540"/>
    <d v="2015-12-19T07:59:00"/>
    <x v="1977"/>
    <b v="1"/>
    <n v="821"/>
    <b v="1"/>
    <s v="technology/hardware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s v="US"/>
    <s v="USD"/>
    <n v="1339484400"/>
    <n v="1336627492"/>
    <d v="2012-06-12T07:00:00"/>
    <x v="1978"/>
    <b v="1"/>
    <n v="388"/>
    <b v="1"/>
    <s v="technology/hardware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s v="US"/>
    <s v="USD"/>
    <n v="1447909140"/>
    <n v="1444734146"/>
    <d v="2015-11-19T04:59:00"/>
    <x v="1979"/>
    <b v="1"/>
    <n v="813"/>
    <b v="1"/>
    <s v="technology/hardware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n v="354.8"/>
    <x v="0"/>
    <s v="DE"/>
    <s v="EUR"/>
    <n v="1459684862"/>
    <n v="1456232462"/>
    <d v="2016-04-03T12:01:02"/>
    <x v="1980"/>
    <b v="1"/>
    <n v="1945"/>
    <b v="1"/>
    <s v="technology/hardware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s v="CA"/>
    <s v="CAD"/>
    <n v="1404926665"/>
    <n v="1402334665"/>
    <d v="2014-07-09T17:24:25"/>
    <x v="1981"/>
    <b v="0"/>
    <n v="12"/>
    <b v="0"/>
    <s v="photography/people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d v="2016-12-04T15:04:47"/>
    <x v="1982"/>
    <b v="0"/>
    <n v="0"/>
    <b v="0"/>
    <s v="photography/people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s v="US"/>
    <s v="USD"/>
    <n v="1472799600"/>
    <n v="1470874618"/>
    <d v="2016-09-02T07:00:00"/>
    <x v="1983"/>
    <b v="0"/>
    <n v="16"/>
    <b v="0"/>
    <s v="photography/people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s v="US"/>
    <s v="USD"/>
    <n v="1417377481"/>
    <n v="1412189881"/>
    <d v="2014-11-30T19:58:01"/>
    <x v="1984"/>
    <b v="0"/>
    <n v="7"/>
    <b v="0"/>
    <s v="photography/people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s v="GB"/>
    <s v="GBP"/>
    <n v="1470178800"/>
    <n v="1467650771"/>
    <d v="2016-08-02T23:00:00"/>
    <x v="1985"/>
    <b v="0"/>
    <n v="4"/>
    <b v="0"/>
    <s v="photography/people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s v="GB"/>
    <s v="GBP"/>
    <n v="1457947483"/>
    <n v="1455359083"/>
    <d v="2016-03-14T09:24:43"/>
    <x v="1986"/>
    <b v="0"/>
    <n v="1"/>
    <b v="0"/>
    <s v="photography/people"/>
    <n v="1"/>
    <x v="8"/>
    <s v="people"/>
    <x v="2"/>
  </r>
  <r>
    <n v="1987"/>
    <s v="Ethiopia: Beheld"/>
    <s v="A collection of images that depicts the beauty and diversity within Ethiopia"/>
    <n v="5500"/>
    <n v="2336"/>
    <n v="42.5"/>
    <x v="2"/>
    <s v="GB"/>
    <s v="GBP"/>
    <n v="1425223276"/>
    <n v="1422631276"/>
    <d v="2015-03-01T15:21:16"/>
    <x v="1987"/>
    <b v="0"/>
    <n v="28"/>
    <b v="0"/>
    <s v="photography/people"/>
    <n v="83.43"/>
    <x v="8"/>
    <s v="people"/>
    <x v="0"/>
  </r>
  <r>
    <n v="1988"/>
    <s v="Phillip Michael Photography"/>
    <s v="Expressing art in an image!"/>
    <n v="6000"/>
    <n v="25"/>
    <n v="0.4"/>
    <x v="2"/>
    <s v="US"/>
    <s v="USD"/>
    <n v="1440094742"/>
    <n v="1437502742"/>
    <d v="2015-08-20T18:19:02"/>
    <x v="1988"/>
    <b v="0"/>
    <n v="1"/>
    <b v="0"/>
    <s v="photography/people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d v="2016-12-11T16:20:08"/>
    <x v="1989"/>
    <b v="0"/>
    <n v="1"/>
    <b v="0"/>
    <s v="photography/people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d v="2016-02-13T04:42:12"/>
    <x v="1990"/>
    <b v="0"/>
    <n v="5"/>
    <b v="0"/>
    <s v="photography/people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d v="2015-07-03T21:26:26"/>
    <x v="1991"/>
    <b v="0"/>
    <n v="3"/>
    <b v="0"/>
    <s v="photography/people"/>
    <n v="46.67"/>
    <x v="8"/>
    <s v="people"/>
    <x v="0"/>
  </r>
  <r>
    <n v="1992"/>
    <s v="The Wonderful World of Princes &amp; Princesses"/>
    <s v="A complete revamp of all the Disney Princes &amp; Princesses!"/>
    <n v="1500"/>
    <n v="2"/>
    <n v="0.1"/>
    <x v="2"/>
    <s v="US"/>
    <s v="USD"/>
    <n v="1424229991"/>
    <n v="1421637991"/>
    <d v="2015-02-18T03:26:31"/>
    <x v="1992"/>
    <b v="0"/>
    <n v="2"/>
    <b v="0"/>
    <s v="photography/people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d v="2015-12-21T14:07:17"/>
    <x v="1993"/>
    <b v="0"/>
    <n v="0"/>
    <b v="0"/>
    <s v="photography/people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d v="2016-12-07T01:09:02"/>
    <x v="1994"/>
    <b v="0"/>
    <n v="0"/>
    <b v="0"/>
    <s v="photography/people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s v="CA"/>
    <s v="CAD"/>
    <n v="1437082736"/>
    <n v="1435354736"/>
    <d v="2015-07-16T21:38:56"/>
    <x v="1995"/>
    <b v="0"/>
    <n v="3"/>
    <b v="0"/>
    <s v="photography/people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d v="2014-07-10T19:40:11"/>
    <x v="1996"/>
    <b v="0"/>
    <n v="0"/>
    <b v="0"/>
    <s v="photography/people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d v="2014-08-26T22:20:12"/>
    <x v="1997"/>
    <b v="0"/>
    <n v="0"/>
    <b v="0"/>
    <s v="photography/people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s v="US"/>
    <s v="USD"/>
    <n v="1406861438"/>
    <n v="1402973438"/>
    <d v="2014-08-01T02:50:38"/>
    <x v="1998"/>
    <b v="0"/>
    <n v="3"/>
    <b v="0"/>
    <s v="photography/people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n v="0.8"/>
    <x v="2"/>
    <s v="GB"/>
    <s v="GBP"/>
    <n v="1415882108"/>
    <n v="1413286508"/>
    <d v="2014-11-13T12:35:08"/>
    <x v="1999"/>
    <b v="0"/>
    <n v="7"/>
    <b v="0"/>
    <s v="photography/people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s v="CA"/>
    <s v="CAD"/>
    <n v="1452120613"/>
    <n v="1449528613"/>
    <d v="2016-01-06T22:50:13"/>
    <x v="2000"/>
    <b v="0"/>
    <n v="25"/>
    <b v="0"/>
    <s v="photography/people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s v="DE"/>
    <s v="EUR"/>
    <n v="1434139200"/>
    <n v="1431406916"/>
    <d v="2015-06-12T20:00:00"/>
    <x v="2001"/>
    <b v="1"/>
    <n v="1637"/>
    <b v="1"/>
    <s v="technology/hardware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s v="US"/>
    <s v="USD"/>
    <n v="1485191143"/>
    <n v="1482599143"/>
    <d v="2017-01-23T17:05:43"/>
    <x v="2002"/>
    <b v="1"/>
    <n v="1375"/>
    <b v="1"/>
    <s v="technology/hardware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d v="2010-07-02T23:00:00"/>
    <x v="2003"/>
    <b v="1"/>
    <n v="17"/>
    <b v="1"/>
    <s v="technology/hardware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s v="US"/>
    <s v="USD"/>
    <n v="1405002663"/>
    <n v="1402410663"/>
    <d v="2014-07-10T14:31:03"/>
    <x v="2004"/>
    <b v="1"/>
    <n v="354"/>
    <b v="1"/>
    <s v="technology/hardware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s v="US"/>
    <s v="USD"/>
    <n v="1381895940"/>
    <n v="1379532618"/>
    <d v="2013-10-16T03:59:00"/>
    <x v="2005"/>
    <b v="1"/>
    <n v="191"/>
    <b v="1"/>
    <s v="technology/hardware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s v="US"/>
    <s v="USD"/>
    <n v="1417611645"/>
    <n v="1414584045"/>
    <d v="2014-12-03T13:00:45"/>
    <x v="2006"/>
    <b v="1"/>
    <n v="303"/>
    <b v="1"/>
    <s v="technology/hardware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s v="US"/>
    <s v="USD"/>
    <n v="1282622400"/>
    <n v="1276891586"/>
    <d v="2010-08-24T04:00:00"/>
    <x v="2007"/>
    <b v="1"/>
    <n v="137"/>
    <b v="1"/>
    <s v="technology/hardware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s v="US"/>
    <s v="USD"/>
    <n v="1316442622"/>
    <n v="1312641022"/>
    <d v="2011-09-19T14:30:22"/>
    <x v="2008"/>
    <b v="1"/>
    <n v="41"/>
    <b v="1"/>
    <s v="technology/hardware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s v="DE"/>
    <s v="EUR"/>
    <n v="1479890743"/>
    <n v="1476776743"/>
    <d v="2016-11-23T08:45:43"/>
    <x v="2009"/>
    <b v="1"/>
    <n v="398"/>
    <b v="1"/>
    <s v="technology/hardware"/>
    <n v="383.36"/>
    <x v="2"/>
    <s v="hardware"/>
    <x v="2"/>
  </r>
  <r>
    <n v="2010"/>
    <s v="Weighitz: Weigh Smarter"/>
    <s v="Weighitz are miniature smart scales designed to weigh anything in the home."/>
    <n v="30000"/>
    <n v="96015.9"/>
    <n v="320.10000000000002"/>
    <x v="0"/>
    <s v="US"/>
    <s v="USD"/>
    <n v="1471564491"/>
    <n v="1468972491"/>
    <d v="2016-08-18T23:54:51"/>
    <x v="2010"/>
    <b v="1"/>
    <n v="1737"/>
    <b v="1"/>
    <s v="technology/hardware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s v="AT"/>
    <s v="EUR"/>
    <n v="1452553200"/>
    <n v="1449650173"/>
    <d v="2016-01-11T23:00:00"/>
    <x v="2011"/>
    <b v="1"/>
    <n v="971"/>
    <b v="1"/>
    <s v="technology/hardware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s v="US"/>
    <s v="USD"/>
    <n v="1423165441"/>
    <n v="1420573441"/>
    <d v="2015-02-05T19:44:01"/>
    <x v="2012"/>
    <b v="1"/>
    <n v="183"/>
    <b v="1"/>
    <s v="technology/hardware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s v="US"/>
    <s v="USD"/>
    <n v="1468019014"/>
    <n v="1462835014"/>
    <d v="2016-07-08T23:03:34"/>
    <x v="2013"/>
    <b v="1"/>
    <n v="4562"/>
    <b v="1"/>
    <s v="technology/hardware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s v="US"/>
    <s v="USD"/>
    <n v="1364184539"/>
    <n v="1361250539"/>
    <d v="2013-03-25T04:08:59"/>
    <x v="2014"/>
    <b v="1"/>
    <n v="26457"/>
    <b v="1"/>
    <s v="technology/hardware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d v="2011-09-09T21:02:43"/>
    <x v="2015"/>
    <b v="1"/>
    <n v="162"/>
    <b v="1"/>
    <s v="technology/hardware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1.5"/>
    <x v="0"/>
    <s v="US"/>
    <s v="USD"/>
    <n v="1362863299"/>
    <n v="1360271299"/>
    <d v="2013-03-09T21:08:19"/>
    <x v="2016"/>
    <b v="1"/>
    <n v="479"/>
    <b v="1"/>
    <s v="technology/hardware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s v="US"/>
    <s v="USD"/>
    <n v="1332561600"/>
    <n v="1329873755"/>
    <d v="2012-03-24T04:00:00"/>
    <x v="2017"/>
    <b v="1"/>
    <n v="426"/>
    <b v="1"/>
    <s v="technology/hardware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s v="IE"/>
    <s v="EUR"/>
    <n v="1439455609"/>
    <n v="1436863609"/>
    <d v="2015-08-13T08:46:49"/>
    <x v="2018"/>
    <b v="1"/>
    <n v="450"/>
    <b v="1"/>
    <s v="technology/hardware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s v="US"/>
    <s v="USD"/>
    <n v="1474563621"/>
    <n v="1471971621"/>
    <d v="2016-09-22T17:00:21"/>
    <x v="2019"/>
    <b v="1"/>
    <n v="1780"/>
    <b v="1"/>
    <s v="technology/hardware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s v="US"/>
    <s v="USD"/>
    <n v="1400108640"/>
    <n v="1396923624"/>
    <d v="2014-05-14T23:04:00"/>
    <x v="2020"/>
    <b v="1"/>
    <n v="122"/>
    <b v="1"/>
    <s v="technology/hardware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s v="US"/>
    <s v="USD"/>
    <n v="1411522897"/>
    <n v="1407634897"/>
    <d v="2014-09-24T01:41:37"/>
    <x v="2021"/>
    <b v="1"/>
    <n v="95"/>
    <b v="1"/>
    <s v="technology/hardware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s v="US"/>
    <s v="USD"/>
    <n v="1465652372"/>
    <n v="1463060372"/>
    <d v="2016-06-11T13:39:32"/>
    <x v="2022"/>
    <b v="1"/>
    <n v="325"/>
    <b v="1"/>
    <s v="technology/hardware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s v="US"/>
    <s v="USD"/>
    <n v="1434017153"/>
    <n v="1431425153"/>
    <d v="2015-06-11T10:05:53"/>
    <x v="2023"/>
    <b v="1"/>
    <n v="353"/>
    <b v="1"/>
    <s v="technology/hardware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s v="US"/>
    <s v="USD"/>
    <n v="1344826800"/>
    <n v="1341875544"/>
    <d v="2012-08-13T03:00:00"/>
    <x v="2024"/>
    <b v="1"/>
    <n v="105"/>
    <b v="1"/>
    <s v="technology/hardware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s v="DE"/>
    <s v="EUR"/>
    <n v="1433996746"/>
    <n v="1431404746"/>
    <d v="2015-06-11T04:25:46"/>
    <x v="2025"/>
    <b v="1"/>
    <n v="729"/>
    <b v="1"/>
    <s v="technology/hardware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.5"/>
    <x v="0"/>
    <s v="US"/>
    <s v="USD"/>
    <n v="1398052740"/>
    <n v="1394127585"/>
    <d v="2014-04-21T03:59:00"/>
    <x v="2026"/>
    <b v="1"/>
    <n v="454"/>
    <b v="1"/>
    <s v="technology/hardware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s v="US"/>
    <s v="USD"/>
    <n v="1427740319"/>
    <n v="1423855919"/>
    <d v="2015-03-30T18:31:59"/>
    <x v="2027"/>
    <b v="1"/>
    <n v="539"/>
    <b v="1"/>
    <s v="technology/hardware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n v="126.2"/>
    <x v="0"/>
    <s v="US"/>
    <s v="USD"/>
    <n v="1268690100"/>
    <n v="1265493806"/>
    <d v="2010-03-15T21:55:00"/>
    <x v="2028"/>
    <b v="1"/>
    <n v="79"/>
    <b v="1"/>
    <s v="technology/hardware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n v="361.2"/>
    <x v="0"/>
    <s v="US"/>
    <s v="USD"/>
    <n v="1409099481"/>
    <n v="1406507481"/>
    <d v="2014-08-27T00:31:21"/>
    <x v="2029"/>
    <b v="1"/>
    <n v="94"/>
    <b v="1"/>
    <s v="technology/hardware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s v="GB"/>
    <s v="GBP"/>
    <n v="1354233296"/>
    <n v="1351641296"/>
    <d v="2012-11-29T23:54:56"/>
    <x v="2030"/>
    <b v="1"/>
    <n v="625"/>
    <b v="1"/>
    <s v="technology/hardware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.4"/>
    <x v="0"/>
    <s v="NL"/>
    <s v="EUR"/>
    <n v="1420765200"/>
    <n v="1417506853"/>
    <d v="2015-01-09T01:00:00"/>
    <x v="2031"/>
    <b v="1"/>
    <n v="508"/>
    <b v="1"/>
    <s v="technology/hardware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s v="US"/>
    <s v="USD"/>
    <n v="1481778000"/>
    <n v="1479216874"/>
    <d v="2016-12-15T05:00:00"/>
    <x v="2032"/>
    <b v="1"/>
    <n v="531"/>
    <b v="1"/>
    <s v="technology/hardware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s v="US"/>
    <s v="USD"/>
    <n v="1398477518"/>
    <n v="1395885518"/>
    <d v="2014-04-26T01:58:38"/>
    <x v="2033"/>
    <b v="1"/>
    <n v="158"/>
    <b v="1"/>
    <s v="technology/hardware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s v="US"/>
    <s v="USD"/>
    <n v="1430981880"/>
    <n v="1426216033"/>
    <d v="2015-05-07T06:58:00"/>
    <x v="2034"/>
    <b v="1"/>
    <n v="508"/>
    <b v="1"/>
    <s v="technology/hardware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d v="2015-12-19T01:00:00"/>
    <x v="2035"/>
    <b v="1"/>
    <n v="644"/>
    <b v="1"/>
    <s v="technology/hardware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s v="US"/>
    <s v="USD"/>
    <n v="1399668319"/>
    <n v="1397076319"/>
    <d v="2014-05-09T20:45:19"/>
    <x v="2036"/>
    <b v="1"/>
    <n v="848"/>
    <b v="1"/>
    <s v="technology/hardware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s v="US"/>
    <s v="USD"/>
    <n v="1388383353"/>
    <n v="1383195753"/>
    <d v="2013-12-30T06:02:33"/>
    <x v="2037"/>
    <b v="1"/>
    <n v="429"/>
    <b v="1"/>
    <s v="technology/hardware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s v="GB"/>
    <s v="GBP"/>
    <n v="1372701600"/>
    <n v="1369895421"/>
    <d v="2013-07-01T18:00:00"/>
    <x v="2038"/>
    <b v="1"/>
    <n v="204"/>
    <b v="1"/>
    <s v="technology/hardware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s v="US"/>
    <s v="USD"/>
    <n v="1480568340"/>
    <n v="1477996325"/>
    <d v="2016-12-01T04:59:00"/>
    <x v="2039"/>
    <b v="1"/>
    <n v="379"/>
    <b v="1"/>
    <s v="technology/hardware"/>
    <n v="449.26"/>
    <x v="2"/>
    <s v="hardware"/>
    <x v="2"/>
  </r>
  <r>
    <n v="2040"/>
    <s v="Programmable Capacitor"/>
    <s v="4.29 Billion+ Capacitor Combinations._x000a_No Coding Required."/>
    <n v="3000"/>
    <n v="7445.14"/>
    <n v="248.2"/>
    <x v="0"/>
    <s v="US"/>
    <s v="USD"/>
    <n v="1384557303"/>
    <n v="1383257703"/>
    <d v="2013-11-15T23:15:03"/>
    <x v="2040"/>
    <b v="1"/>
    <n v="271"/>
    <b v="1"/>
    <s v="technology/hardware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s v="US"/>
    <s v="USD"/>
    <n v="1478785027"/>
    <n v="1476189427"/>
    <d v="2016-11-10T13:37:07"/>
    <x v="2041"/>
    <b v="0"/>
    <n v="120"/>
    <b v="1"/>
    <s v="technology/hardware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s v="US"/>
    <s v="USD"/>
    <n v="1453481974"/>
    <n v="1448297974"/>
    <d v="2016-01-22T16:59:34"/>
    <x v="2042"/>
    <b v="0"/>
    <n v="140"/>
    <b v="1"/>
    <s v="technology/hardware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s v="US"/>
    <s v="USD"/>
    <n v="1481432340"/>
    <n v="1476764077"/>
    <d v="2016-12-11T04:59:00"/>
    <x v="2043"/>
    <b v="0"/>
    <n v="193"/>
    <b v="1"/>
    <s v="technology/hardware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s v="US"/>
    <s v="USD"/>
    <n v="1434212714"/>
    <n v="1431620714"/>
    <d v="2015-06-13T16:25:14"/>
    <x v="2044"/>
    <b v="0"/>
    <n v="180"/>
    <b v="1"/>
    <s v="technology/hardware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s v="US"/>
    <s v="USD"/>
    <n v="1341799647"/>
    <n v="1339207647"/>
    <d v="2012-07-09T02:07:27"/>
    <x v="2045"/>
    <b v="0"/>
    <n v="263"/>
    <b v="1"/>
    <s v="technology/hardware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s v="US"/>
    <s v="USD"/>
    <n v="1369282044"/>
    <n v="1366690044"/>
    <d v="2013-05-23T04:07:24"/>
    <x v="2046"/>
    <b v="0"/>
    <n v="217"/>
    <b v="1"/>
    <s v="technology/hardware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d v="2015-04-17T00:00:00"/>
    <x v="2047"/>
    <b v="0"/>
    <n v="443"/>
    <b v="1"/>
    <s v="technology/hardware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s v="US"/>
    <s v="USD"/>
    <n v="1369323491"/>
    <n v="1366731491"/>
    <d v="2013-05-23T15:38:11"/>
    <x v="2048"/>
    <b v="0"/>
    <n v="1373"/>
    <b v="1"/>
    <s v="technology/hardware"/>
    <n v="91.83"/>
    <x v="2"/>
    <s v="hardware"/>
    <x v="4"/>
  </r>
  <r>
    <n v="2049"/>
    <s v="LOCK8 - the World's First Smart Bike Lock"/>
    <s v="Keyless. Alarm secured. GPS tracking."/>
    <n v="50000"/>
    <n v="60095.35"/>
    <n v="120.2"/>
    <x v="0"/>
    <s v="GB"/>
    <s v="GBP"/>
    <n v="1386025140"/>
    <n v="1382963963"/>
    <d v="2013-12-02T22:59:00"/>
    <x v="2049"/>
    <b v="0"/>
    <n v="742"/>
    <b v="1"/>
    <s v="technology/hardware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s v="US"/>
    <s v="USD"/>
    <n v="1433036578"/>
    <n v="1429580578"/>
    <d v="2015-05-31T01:42:58"/>
    <x v="2050"/>
    <b v="0"/>
    <n v="170"/>
    <b v="1"/>
    <s v="technology/hardware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s v="US"/>
    <s v="USD"/>
    <n v="1388017937"/>
    <n v="1385425937"/>
    <d v="2013-12-26T00:32:17"/>
    <x v="2051"/>
    <b v="0"/>
    <n v="242"/>
    <b v="1"/>
    <s v="technology/hardware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d v="2016-02-20T02:00:53"/>
    <x v="2052"/>
    <b v="0"/>
    <n v="541"/>
    <b v="1"/>
    <s v="technology/hardware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d v="2015-11-25T15:49:11"/>
    <x v="2053"/>
    <b v="0"/>
    <n v="121"/>
    <b v="1"/>
    <s v="technology/hardware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s v="GB"/>
    <s v="GBP"/>
    <n v="1399033810"/>
    <n v="1396441810"/>
    <d v="2014-05-02T12:30:10"/>
    <x v="2054"/>
    <b v="0"/>
    <n v="621"/>
    <b v="1"/>
    <s v="technology/hardware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s v="US"/>
    <s v="USD"/>
    <n v="1417579200"/>
    <n v="1415031043"/>
    <d v="2014-12-03T04:00:00"/>
    <x v="2055"/>
    <b v="0"/>
    <n v="101"/>
    <b v="1"/>
    <s v="technology/hardware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s v="US"/>
    <s v="USD"/>
    <n v="1366222542"/>
    <n v="1363630542"/>
    <d v="2013-04-17T18:15:42"/>
    <x v="2056"/>
    <b v="0"/>
    <n v="554"/>
    <b v="1"/>
    <s v="technology/hardware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s v="GB"/>
    <s v="GBP"/>
    <n v="1456487532"/>
    <n v="1453895532"/>
    <d v="2016-02-26T11:52:12"/>
    <x v="2057"/>
    <b v="0"/>
    <n v="666"/>
    <b v="1"/>
    <s v="technology/hardware"/>
    <n v="45.55"/>
    <x v="2"/>
    <s v="hardware"/>
    <x v="2"/>
  </r>
  <r>
    <n v="2058"/>
    <s v="Raspberry Pi Debug Clip"/>
    <s v="Making using the serial terminal on the Raspberry Pi as easy as Pi!"/>
    <n v="2560"/>
    <n v="4308"/>
    <n v="168.3"/>
    <x v="0"/>
    <s v="GB"/>
    <s v="GBP"/>
    <n v="1425326400"/>
    <n v="1421916830"/>
    <d v="2015-03-02T20:00:00"/>
    <x v="2058"/>
    <b v="0"/>
    <n v="410"/>
    <b v="1"/>
    <s v="technology/hardware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s v="US"/>
    <s v="USD"/>
    <n v="1454277540"/>
    <n v="1450880854"/>
    <d v="2016-01-31T21:59:00"/>
    <x v="2059"/>
    <b v="0"/>
    <n v="375"/>
    <b v="1"/>
    <s v="technology/hardware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s v="US"/>
    <s v="USD"/>
    <n v="1406129150"/>
    <n v="1400945150"/>
    <d v="2014-07-23T15:25:50"/>
    <x v="2060"/>
    <b v="0"/>
    <n v="1364"/>
    <b v="1"/>
    <s v="technology/hardware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s v="US"/>
    <s v="USD"/>
    <n v="1483208454"/>
    <n v="1480616454"/>
    <d v="2016-12-31T18:20:54"/>
    <x v="2061"/>
    <b v="0"/>
    <n v="35"/>
    <b v="1"/>
    <s v="technology/hardware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d v="2016-03-24T08:11:38"/>
    <x v="2062"/>
    <b v="0"/>
    <n v="203"/>
    <b v="1"/>
    <s v="technology/hardware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.1"/>
    <x v="0"/>
    <s v="DE"/>
    <s v="EUR"/>
    <n v="1463333701"/>
    <n v="1460482501"/>
    <d v="2016-05-15T17:35:01"/>
    <x v="2063"/>
    <b v="0"/>
    <n v="49"/>
    <b v="1"/>
    <s v="technology/hardware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s v="US"/>
    <s v="USD"/>
    <n v="1370001600"/>
    <n v="1366879523"/>
    <d v="2013-05-31T12:00:00"/>
    <x v="2064"/>
    <b v="0"/>
    <n v="5812"/>
    <b v="1"/>
    <s v="technology/hardware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s v="GB"/>
    <s v="GBP"/>
    <n v="1387958429"/>
    <n v="1385366429"/>
    <d v="2013-12-25T08:00:29"/>
    <x v="2065"/>
    <b v="0"/>
    <n v="1556"/>
    <b v="1"/>
    <s v="technology/hardware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s v="US"/>
    <s v="USD"/>
    <n v="1408818683"/>
    <n v="1406226683"/>
    <d v="2014-08-23T18:31:23"/>
    <x v="2066"/>
    <b v="0"/>
    <n v="65"/>
    <b v="1"/>
    <s v="technology/hardware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6.9"/>
    <x v="0"/>
    <s v="GB"/>
    <s v="GBP"/>
    <n v="1432499376"/>
    <n v="1429648176"/>
    <d v="2015-05-24T20:29:36"/>
    <x v="2067"/>
    <b v="0"/>
    <n v="10"/>
    <b v="1"/>
    <s v="technology/hardware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s v="US"/>
    <s v="USD"/>
    <n v="1476994315"/>
    <n v="1474402315"/>
    <d v="2016-10-20T20:11:55"/>
    <x v="2068"/>
    <b v="0"/>
    <n v="76"/>
    <b v="1"/>
    <s v="technology/hardware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s v="US"/>
    <s v="USD"/>
    <n v="1451776791"/>
    <n v="1449098391"/>
    <d v="2016-01-02T23:19:51"/>
    <x v="2069"/>
    <b v="0"/>
    <n v="263"/>
    <b v="1"/>
    <s v="technology/hardware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s v="DE"/>
    <s v="EUR"/>
    <n v="1467128723"/>
    <n v="1464536723"/>
    <d v="2016-06-28T15:45:23"/>
    <x v="2070"/>
    <b v="0"/>
    <n v="1530"/>
    <b v="1"/>
    <s v="technology/hardware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s v="US"/>
    <s v="USD"/>
    <n v="1475390484"/>
    <n v="1471502484"/>
    <d v="2016-10-02T06:41:24"/>
    <x v="2071"/>
    <b v="0"/>
    <n v="278"/>
    <b v="1"/>
    <s v="technology/hardware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s v="US"/>
    <s v="USD"/>
    <n v="1462629432"/>
    <n v="1460037432"/>
    <d v="2016-05-07T13:57:12"/>
    <x v="2072"/>
    <b v="0"/>
    <n v="350"/>
    <b v="1"/>
    <s v="technology/hardware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s v="US"/>
    <s v="USD"/>
    <n v="1431100918"/>
    <n v="1427212918"/>
    <d v="2015-05-08T16:01:58"/>
    <x v="2073"/>
    <b v="0"/>
    <n v="470"/>
    <b v="1"/>
    <s v="technology/hardware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2.5"/>
    <x v="0"/>
    <s v="US"/>
    <s v="USD"/>
    <n v="1462564182"/>
    <n v="1459972182"/>
    <d v="2016-05-06T19:49:42"/>
    <x v="2074"/>
    <b v="0"/>
    <n v="3"/>
    <b v="1"/>
    <s v="technology/hardware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s v="US"/>
    <s v="USD"/>
    <n v="1374769288"/>
    <n v="1372177288"/>
    <d v="2013-07-25T16:21:28"/>
    <x v="2075"/>
    <b v="0"/>
    <n v="8200"/>
    <b v="1"/>
    <s v="technology/hardware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.29999999999995"/>
    <x v="0"/>
    <s v="GB"/>
    <s v="GBP"/>
    <n v="1406149689"/>
    <n v="1402693689"/>
    <d v="2014-07-23T21:08:09"/>
    <x v="2076"/>
    <b v="0"/>
    <n v="8359"/>
    <b v="1"/>
    <s v="technology/hardware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s v="US"/>
    <s v="USD"/>
    <n v="1433538000"/>
    <n v="1428541276"/>
    <d v="2015-06-05T21:00:00"/>
    <x v="2077"/>
    <b v="0"/>
    <n v="188"/>
    <b v="1"/>
    <s v="technology/hardware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s v="ES"/>
    <s v="EUR"/>
    <n v="1482085857"/>
    <n v="1479493857"/>
    <d v="2016-12-18T18:30:57"/>
    <x v="2078"/>
    <b v="0"/>
    <n v="48"/>
    <b v="1"/>
    <s v="technology/hardware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s v="GB"/>
    <s v="GBP"/>
    <n v="1435258800"/>
    <n v="1432659793"/>
    <d v="2015-06-25T19:00:00"/>
    <x v="2079"/>
    <b v="0"/>
    <n v="607"/>
    <b v="1"/>
    <s v="technology/hardware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s v="US"/>
    <s v="USD"/>
    <n v="1447286300"/>
    <n v="1444690700"/>
    <d v="2015-11-11T23:58:20"/>
    <x v="2080"/>
    <b v="0"/>
    <n v="50"/>
    <b v="1"/>
    <s v="technology/hardware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s v="US"/>
    <s v="USD"/>
    <n v="1337144340"/>
    <n v="1333597555"/>
    <d v="2012-05-16T04:59:00"/>
    <x v="2081"/>
    <b v="0"/>
    <n v="55"/>
    <b v="1"/>
    <s v="music/indie rock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s v="US"/>
    <s v="USD"/>
    <n v="1322106796"/>
    <n v="1316919196"/>
    <d v="2011-11-24T03:53:16"/>
    <x v="2082"/>
    <b v="0"/>
    <n v="38"/>
    <b v="1"/>
    <s v="music/indie rock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s v="US"/>
    <s v="USD"/>
    <n v="1338830395"/>
    <n v="1336238395"/>
    <d v="2012-06-04T17:19:55"/>
    <x v="2083"/>
    <b v="0"/>
    <n v="25"/>
    <b v="1"/>
    <s v="music/indie rock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s v="US"/>
    <s v="USD"/>
    <n v="1399186740"/>
    <n v="1396468782"/>
    <d v="2014-05-04T06:59:00"/>
    <x v="2084"/>
    <b v="0"/>
    <n v="46"/>
    <b v="1"/>
    <s v="music/indie rock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s v="US"/>
    <s v="USD"/>
    <n v="1342382587"/>
    <n v="1339790587"/>
    <d v="2012-07-15T20:03:07"/>
    <x v="2085"/>
    <b v="0"/>
    <n v="83"/>
    <b v="1"/>
    <s v="music/indie rock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s v="US"/>
    <s v="USD"/>
    <n v="1323838740"/>
    <n v="1321200332"/>
    <d v="2011-12-14T04:59:00"/>
    <x v="2086"/>
    <b v="0"/>
    <n v="35"/>
    <b v="1"/>
    <s v="music/indie rock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s v="US"/>
    <s v="USD"/>
    <n v="1315457658"/>
    <n v="1312865658"/>
    <d v="2011-09-08T04:54:18"/>
    <x v="2087"/>
    <b v="0"/>
    <n v="25"/>
    <b v="1"/>
    <s v="music/indie rock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s v="US"/>
    <s v="USD"/>
    <n v="1284177540"/>
    <n v="1281028152"/>
    <d v="2010-09-11T03:59:00"/>
    <x v="2088"/>
    <b v="0"/>
    <n v="75"/>
    <b v="1"/>
    <s v="music/indie rock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n v="120.4"/>
    <x v="0"/>
    <s v="US"/>
    <s v="USD"/>
    <n v="1375408194"/>
    <n v="1372384194"/>
    <d v="2013-08-02T01:49:54"/>
    <x v="2089"/>
    <b v="0"/>
    <n v="62"/>
    <b v="1"/>
    <s v="music/indie rock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d v="2013-02-24T09:09:15"/>
    <x v="2090"/>
    <b v="0"/>
    <n v="160"/>
    <b v="1"/>
    <s v="music/indie rock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s v="US"/>
    <s v="USD"/>
    <n v="1299009600"/>
    <n v="1294818278"/>
    <d v="2011-03-01T20:00:00"/>
    <x v="2091"/>
    <b v="0"/>
    <n v="246"/>
    <b v="1"/>
    <s v="music/indie rock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s v="US"/>
    <s v="USD"/>
    <n v="1318006732"/>
    <n v="1312822732"/>
    <d v="2011-10-07T16:58:52"/>
    <x v="2092"/>
    <b v="0"/>
    <n v="55"/>
    <b v="1"/>
    <s v="music/indie rock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s v="US"/>
    <s v="USD"/>
    <n v="1356211832"/>
    <n v="1351024232"/>
    <d v="2012-12-22T21:30:32"/>
    <x v="2093"/>
    <b v="0"/>
    <n v="23"/>
    <b v="1"/>
    <s v="music/indie rock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s v="US"/>
    <s v="USD"/>
    <n v="1330916400"/>
    <n v="1327969730"/>
    <d v="2012-03-05T03:00:00"/>
    <x v="2094"/>
    <b v="0"/>
    <n v="72"/>
    <b v="1"/>
    <s v="music/indie rock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d v="2011-10-02T17:36:13"/>
    <x v="2095"/>
    <b v="0"/>
    <n v="22"/>
    <b v="1"/>
    <s v="music/indie rock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s v="US"/>
    <s v="USD"/>
    <n v="1351223940"/>
    <n v="1349892735"/>
    <d v="2012-10-26T03:59:00"/>
    <x v="2096"/>
    <b v="0"/>
    <n v="14"/>
    <b v="1"/>
    <s v="music/indie rock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d v="2011-12-01T15:02:15"/>
    <x v="2097"/>
    <b v="0"/>
    <n v="38"/>
    <b v="1"/>
    <s v="music/indie rock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s v="US"/>
    <s v="USD"/>
    <n v="1331174635"/>
    <n v="1328582635"/>
    <d v="2012-03-08T02:43:55"/>
    <x v="2098"/>
    <b v="0"/>
    <n v="32"/>
    <b v="1"/>
    <s v="music/indie rock"/>
    <n v="188.13"/>
    <x v="4"/>
    <s v="indie rock"/>
    <x v="5"/>
  </r>
  <r>
    <n v="2099"/>
    <s v="Roosevelt Died."/>
    <s v="Our tour van died, we need help!"/>
    <n v="3000"/>
    <n v="3971"/>
    <n v="132.4"/>
    <x v="0"/>
    <s v="US"/>
    <s v="USD"/>
    <n v="1435808400"/>
    <n v="1434650084"/>
    <d v="2015-07-02T03:40:00"/>
    <x v="2099"/>
    <b v="0"/>
    <n v="63"/>
    <b v="1"/>
    <s v="music/indie rock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s v="US"/>
    <s v="USD"/>
    <n v="1341028740"/>
    <n v="1339704141"/>
    <d v="2012-06-30T03:59:00"/>
    <x v="2100"/>
    <b v="0"/>
    <n v="27"/>
    <b v="1"/>
    <s v="music/indie rock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s v="US"/>
    <s v="USD"/>
    <n v="1329104114"/>
    <n v="1323920114"/>
    <d v="2012-02-13T03:35:14"/>
    <x v="2101"/>
    <b v="0"/>
    <n v="44"/>
    <b v="1"/>
    <s v="music/indie rock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d v="2011-05-05T20:50:48"/>
    <x v="2102"/>
    <b v="0"/>
    <n v="38"/>
    <b v="1"/>
    <s v="music/indie rock"/>
    <n v="35.79"/>
    <x v="4"/>
    <s v="indie rock"/>
    <x v="6"/>
  </r>
  <r>
    <n v="2103"/>
    <s v="Matthew Moon's New Album"/>
    <s v="Indie rocker, Matthew Moon, has something to share with you..."/>
    <n v="7777"/>
    <n v="11364"/>
    <n v="146.1"/>
    <x v="0"/>
    <s v="US"/>
    <s v="USD"/>
    <n v="1352488027"/>
    <n v="1349892427"/>
    <d v="2012-11-09T19:07:07"/>
    <x v="2103"/>
    <b v="0"/>
    <n v="115"/>
    <b v="1"/>
    <s v="music/indie rock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s v="US"/>
    <s v="USD"/>
    <n v="1369958400"/>
    <n v="1367286434"/>
    <d v="2013-05-31T00:00:00"/>
    <x v="2104"/>
    <b v="0"/>
    <n v="37"/>
    <b v="1"/>
    <s v="music/indie rock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d v="2014-11-21T04:00:00"/>
    <x v="2105"/>
    <b v="0"/>
    <n v="99"/>
    <b v="1"/>
    <s v="music/indie rock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d v="2013-01-26T05:09:34"/>
    <x v="2106"/>
    <b v="0"/>
    <n v="44"/>
    <b v="1"/>
    <s v="music/indie rock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s v="US"/>
    <s v="USD"/>
    <n v="1415815393"/>
    <n v="1413997393"/>
    <d v="2014-11-12T18:03:13"/>
    <x v="2107"/>
    <b v="0"/>
    <n v="58"/>
    <b v="1"/>
    <s v="music/indie rock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s v="US"/>
    <s v="USD"/>
    <n v="1347249300"/>
    <n v="1344917580"/>
    <d v="2012-09-10T03:55:00"/>
    <x v="2108"/>
    <b v="0"/>
    <n v="191"/>
    <b v="1"/>
    <s v="music/indie rock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6.5"/>
    <x v="0"/>
    <s v="US"/>
    <s v="USD"/>
    <n v="1436115617"/>
    <n v="1433523617"/>
    <d v="2015-07-05T17:00:17"/>
    <x v="2109"/>
    <b v="0"/>
    <n v="40"/>
    <b v="1"/>
    <s v="music/indie rock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.4"/>
    <x v="0"/>
    <s v="US"/>
    <s v="USD"/>
    <n v="1401253140"/>
    <n v="1398873969"/>
    <d v="2014-05-28T04:59:00"/>
    <x v="2110"/>
    <b v="0"/>
    <n v="38"/>
    <b v="1"/>
    <s v="music/indie rock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s v="US"/>
    <s v="USD"/>
    <n v="1313370000"/>
    <n v="1307594625"/>
    <d v="2011-08-15T01:00:00"/>
    <x v="2111"/>
    <b v="0"/>
    <n v="39"/>
    <b v="1"/>
    <s v="music/indie rock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d v="2013-04-15T22:16:33"/>
    <x v="2112"/>
    <b v="0"/>
    <n v="11"/>
    <b v="1"/>
    <s v="music/indie rock"/>
    <n v="27.27"/>
    <x v="4"/>
    <s v="indie rock"/>
    <x v="4"/>
  </r>
  <r>
    <n v="2113"/>
    <s v="Summer Underground // Honeycomb LP"/>
    <s v="Help us fund our second full-length album Honeycomb!"/>
    <n v="7000"/>
    <n v="7340"/>
    <n v="104.9"/>
    <x v="0"/>
    <s v="US"/>
    <s v="USD"/>
    <n v="1411505176"/>
    <n v="1408481176"/>
    <d v="2014-09-23T20:46:16"/>
    <x v="2113"/>
    <b v="0"/>
    <n v="107"/>
    <b v="1"/>
    <s v="music/indie rock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s v="US"/>
    <s v="USD"/>
    <n v="1291870740"/>
    <n v="1286480070"/>
    <d v="2010-12-09T04:59:00"/>
    <x v="2114"/>
    <b v="0"/>
    <n v="147"/>
    <b v="1"/>
    <s v="music/indie rock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s v="US"/>
    <s v="USD"/>
    <n v="1298167001"/>
    <n v="1295575001"/>
    <d v="2011-02-20T01:56:41"/>
    <x v="2115"/>
    <b v="0"/>
    <n v="36"/>
    <b v="1"/>
    <s v="music/indie rock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s v="US"/>
    <s v="USD"/>
    <n v="1349203203"/>
    <n v="1345056003"/>
    <d v="2012-10-02T18:40:03"/>
    <x v="2116"/>
    <b v="0"/>
    <n v="92"/>
    <b v="1"/>
    <s v="music/indie rock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s v="US"/>
    <s v="USD"/>
    <n v="1445921940"/>
    <n v="1444699549"/>
    <d v="2015-10-27T04:59:00"/>
    <x v="2117"/>
    <b v="0"/>
    <n v="35"/>
    <b v="1"/>
    <s v="music/indie rock"/>
    <n v="50.66"/>
    <x v="4"/>
    <s v="indie rock"/>
    <x v="0"/>
  </r>
  <r>
    <n v="2118"/>
    <s v="PORCHES. vs. THE U.S.A."/>
    <s v="PORCHES.  and Documentarians tour from New York to San Francisco and back."/>
    <n v="1000"/>
    <n v="1346.11"/>
    <n v="134.6"/>
    <x v="0"/>
    <s v="US"/>
    <s v="USD"/>
    <n v="1311538136"/>
    <n v="1308946136"/>
    <d v="2011-07-24T20:08:56"/>
    <x v="2118"/>
    <b v="0"/>
    <n v="17"/>
    <b v="1"/>
    <s v="music/indie rock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0.8"/>
    <x v="0"/>
    <s v="US"/>
    <s v="USD"/>
    <n v="1345086445"/>
    <n v="1342494445"/>
    <d v="2012-08-16T03:07:25"/>
    <x v="2119"/>
    <b v="0"/>
    <n v="22"/>
    <b v="1"/>
    <s v="music/indie rock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n v="100.9"/>
    <x v="0"/>
    <s v="US"/>
    <s v="USD"/>
    <n v="1388617736"/>
    <n v="1384384136"/>
    <d v="2014-01-01T23:08:56"/>
    <x v="2120"/>
    <b v="0"/>
    <n v="69"/>
    <b v="1"/>
    <s v="music/indie rock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n v="0.6"/>
    <x v="2"/>
    <s v="CH"/>
    <s v="CHF"/>
    <n v="1484156948"/>
    <n v="1481564948"/>
    <d v="2017-01-11T17:49:08"/>
    <x v="2121"/>
    <b v="0"/>
    <n v="10"/>
    <b v="0"/>
    <s v="games/video games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s v="MX"/>
    <s v="MXN"/>
    <n v="1483773169"/>
    <n v="1481181169"/>
    <d v="2017-01-07T07:12:49"/>
    <x v="2122"/>
    <b v="0"/>
    <n v="3"/>
    <b v="0"/>
    <s v="games/video games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d v="2010-03-15T06:59:00"/>
    <x v="2123"/>
    <b v="0"/>
    <n v="5"/>
    <b v="0"/>
    <s v="games/video games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.5"/>
    <x v="2"/>
    <s v="US"/>
    <s v="USD"/>
    <n v="1291093200"/>
    <n v="1286930435"/>
    <d v="2010-11-30T05:00:00"/>
    <x v="2124"/>
    <b v="0"/>
    <n v="5"/>
    <b v="0"/>
    <s v="games/video games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s v="US"/>
    <s v="USD"/>
    <n v="1438734833"/>
    <n v="1436142833"/>
    <d v="2015-08-05T00:33:53"/>
    <x v="2125"/>
    <b v="0"/>
    <n v="27"/>
    <b v="0"/>
    <s v="games/video games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.1"/>
    <x v="2"/>
    <s v="US"/>
    <s v="USD"/>
    <n v="1418080887"/>
    <n v="1415488887"/>
    <d v="2014-12-08T23:21:27"/>
    <x v="2126"/>
    <b v="0"/>
    <n v="2"/>
    <b v="0"/>
    <s v="games/video games"/>
    <n v="5"/>
    <x v="6"/>
    <s v="video games"/>
    <x v="3"/>
  </r>
  <r>
    <n v="2127"/>
    <s v="Three Monkeys - Part 1: Into the Abyss"/>
    <s v="Three Monkeys is an audio adventure game for PC."/>
    <n v="28000"/>
    <n v="8076"/>
    <n v="28.8"/>
    <x v="2"/>
    <s v="GB"/>
    <s v="GBP"/>
    <n v="1426158463"/>
    <n v="1423570063"/>
    <d v="2015-03-12T11:07:43"/>
    <x v="2127"/>
    <b v="0"/>
    <n v="236"/>
    <b v="0"/>
    <s v="games/video games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s v="CA"/>
    <s v="CAD"/>
    <n v="1411324369"/>
    <n v="1406140369"/>
    <d v="2014-09-21T18:32:49"/>
    <x v="2128"/>
    <b v="0"/>
    <n v="1"/>
    <b v="0"/>
    <s v="games/video games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s v="US"/>
    <s v="USD"/>
    <n v="1457570100"/>
    <n v="1454978100"/>
    <d v="2016-03-10T00:35:00"/>
    <x v="2129"/>
    <b v="0"/>
    <n v="12"/>
    <b v="0"/>
    <s v="games/video games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n v="0.2"/>
    <x v="2"/>
    <s v="US"/>
    <s v="USD"/>
    <n v="1408154663"/>
    <n v="1405130663"/>
    <d v="2014-08-16T02:04:23"/>
    <x v="2130"/>
    <b v="0"/>
    <n v="4"/>
    <b v="0"/>
    <s v="games/video games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d v="2015-07-12T04:58:11"/>
    <x v="2131"/>
    <b v="0"/>
    <n v="3"/>
    <b v="0"/>
    <s v="games/video games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s v="US"/>
    <s v="USD"/>
    <n v="1391427692"/>
    <n v="1388835692"/>
    <d v="2014-02-03T11:41:32"/>
    <x v="2132"/>
    <b v="0"/>
    <n v="99"/>
    <b v="0"/>
    <s v="games/video games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s v="US"/>
    <s v="USD"/>
    <n v="1303628340"/>
    <n v="1300328399"/>
    <d v="2011-04-24T06:59:00"/>
    <x v="2133"/>
    <b v="0"/>
    <n v="3"/>
    <b v="0"/>
    <s v="games/video games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1.7"/>
    <x v="2"/>
    <s v="US"/>
    <s v="USD"/>
    <n v="1367097391"/>
    <n v="1364505391"/>
    <d v="2013-04-27T21:16:31"/>
    <x v="2134"/>
    <b v="0"/>
    <n v="3"/>
    <b v="0"/>
    <s v="games/video games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s v="US"/>
    <s v="USD"/>
    <n v="1349392033"/>
    <n v="1346800033"/>
    <d v="2012-10-04T23:07:13"/>
    <x v="2135"/>
    <b v="0"/>
    <n v="22"/>
    <b v="0"/>
    <s v="games/video games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.1"/>
    <x v="2"/>
    <s v="US"/>
    <s v="USD"/>
    <n v="1382184786"/>
    <n v="1379592786"/>
    <d v="2013-10-19T12:13:06"/>
    <x v="2136"/>
    <b v="0"/>
    <n v="4"/>
    <b v="0"/>
    <s v="games/video games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s v="CA"/>
    <s v="CAD"/>
    <n v="1417804229"/>
    <n v="1415212229"/>
    <d v="2014-12-05T18:30:29"/>
    <x v="2137"/>
    <b v="0"/>
    <n v="534"/>
    <b v="0"/>
    <s v="games/video games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2.8"/>
    <x v="2"/>
    <s v="GB"/>
    <s v="GBP"/>
    <n v="1383959939"/>
    <n v="1381364339"/>
    <d v="2013-11-09T01:18:59"/>
    <x v="2138"/>
    <b v="0"/>
    <n v="12"/>
    <b v="0"/>
    <s v="games/video games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s v="US"/>
    <s v="USD"/>
    <n v="1478196008"/>
    <n v="1475604008"/>
    <d v="2016-11-03T18:00:08"/>
    <x v="2139"/>
    <b v="0"/>
    <n v="56"/>
    <b v="0"/>
    <s v="games/video games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s v="US"/>
    <s v="USD"/>
    <n v="1357934424"/>
    <n v="1355342424"/>
    <d v="2013-01-11T20:00:24"/>
    <x v="2140"/>
    <b v="0"/>
    <n v="11"/>
    <b v="0"/>
    <s v="games/video games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d v="2014-11-14T06:39:19"/>
    <x v="2141"/>
    <b v="0"/>
    <n v="0"/>
    <b v="0"/>
    <s v="games/video games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s v="DE"/>
    <s v="EUR"/>
    <n v="1451494210"/>
    <n v="1449075010"/>
    <d v="2015-12-30T16:50:10"/>
    <x v="2142"/>
    <b v="0"/>
    <n v="12"/>
    <b v="0"/>
    <s v="games/video games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s v="US"/>
    <s v="USD"/>
    <n v="1279738800"/>
    <n v="1275599812"/>
    <d v="2010-07-21T19:00:00"/>
    <x v="2143"/>
    <b v="0"/>
    <n v="5"/>
    <b v="0"/>
    <s v="games/video games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n v="1.7"/>
    <x v="2"/>
    <s v="US"/>
    <s v="USD"/>
    <n v="1379164040"/>
    <n v="1376399240"/>
    <d v="2013-09-14T13:07:20"/>
    <x v="2144"/>
    <b v="0"/>
    <n v="24"/>
    <b v="0"/>
    <s v="games/video games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s v="US"/>
    <s v="USD"/>
    <n v="1385534514"/>
    <n v="1382938914"/>
    <d v="2013-11-27T06:41:54"/>
    <x v="2145"/>
    <b v="0"/>
    <n v="89"/>
    <b v="0"/>
    <s v="games/video games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d v="2016-02-11T16:18:30"/>
    <x v="2146"/>
    <b v="0"/>
    <n v="1"/>
    <b v="0"/>
    <s v="games/video games"/>
    <n v="1"/>
    <x v="6"/>
    <s v="video games"/>
    <x v="2"/>
  </r>
  <r>
    <n v="2147"/>
    <s v="Johnny Rocketfingers 3"/>
    <s v="A Point and Click Adventure on Steroids."/>
    <n v="390000"/>
    <n v="2716"/>
    <n v="0.7"/>
    <x v="2"/>
    <s v="US"/>
    <s v="USD"/>
    <n v="1416125148"/>
    <n v="1413356748"/>
    <d v="2014-11-16T08:05:48"/>
    <x v="2147"/>
    <b v="0"/>
    <n v="55"/>
    <b v="0"/>
    <s v="games/video games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d v="2015-04-02T16:36:22"/>
    <x v="2148"/>
    <b v="0"/>
    <n v="2"/>
    <b v="0"/>
    <s v="games/video games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d v="2010-07-31T00:00:00"/>
    <x v="2149"/>
    <b v="0"/>
    <n v="0"/>
    <b v="0"/>
    <s v="games/video games"/>
    <n v="0"/>
    <x v="6"/>
    <s v="video games"/>
    <x v="7"/>
  </r>
  <r>
    <n v="2150"/>
    <s v="The Unknown Door"/>
    <s v="A pixel styled open world detective game."/>
    <n v="50000"/>
    <n v="405"/>
    <n v="0.8"/>
    <x v="2"/>
    <s v="NO"/>
    <s v="NOK"/>
    <n v="1468392599"/>
    <n v="1465800599"/>
    <d v="2016-07-13T06:49:59"/>
    <x v="2150"/>
    <b v="0"/>
    <n v="4"/>
    <b v="0"/>
    <s v="games/video games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s v="US"/>
    <s v="USD"/>
    <n v="1467231614"/>
    <n v="1464639614"/>
    <d v="2016-06-29T20:20:14"/>
    <x v="2151"/>
    <b v="0"/>
    <n v="6"/>
    <b v="0"/>
    <s v="games/video games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.2"/>
    <x v="2"/>
    <s v="US"/>
    <s v="USD"/>
    <n v="1394909909"/>
    <n v="1392321509"/>
    <d v="2014-03-15T18:58:29"/>
    <x v="2152"/>
    <b v="0"/>
    <n v="4"/>
    <b v="0"/>
    <s v="games/video games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d v="2015-01-10T07:59:00"/>
    <x v="2153"/>
    <b v="0"/>
    <n v="4"/>
    <b v="0"/>
    <s v="games/video games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n v="0.8"/>
    <x v="2"/>
    <s v="US"/>
    <s v="USD"/>
    <n v="1390921827"/>
    <n v="1389193827"/>
    <d v="2014-01-28T15:10:27"/>
    <x v="2154"/>
    <b v="0"/>
    <n v="2"/>
    <b v="0"/>
    <s v="games/video games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.2999999999999998"/>
    <x v="2"/>
    <s v="GB"/>
    <s v="GBP"/>
    <n v="1459443385"/>
    <n v="1456854985"/>
    <d v="2016-03-31T16:56:25"/>
    <x v="2155"/>
    <b v="0"/>
    <n v="5"/>
    <b v="0"/>
    <s v="games/video games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n v="2.7"/>
    <x v="2"/>
    <s v="US"/>
    <s v="USD"/>
    <n v="1379363406"/>
    <n v="1375475406"/>
    <d v="2013-09-16T20:30:06"/>
    <x v="2156"/>
    <b v="0"/>
    <n v="83"/>
    <b v="0"/>
    <s v="games/video games"/>
    <n v="17.989999999999998"/>
    <x v="6"/>
    <s v="video games"/>
    <x v="4"/>
  </r>
  <r>
    <n v="2157"/>
    <s v="Nin"/>
    <s v="Gamers and 90's fans unite in this small tale of epic proportions!"/>
    <n v="75000"/>
    <n v="21144"/>
    <n v="28.2"/>
    <x v="2"/>
    <s v="US"/>
    <s v="USD"/>
    <n v="1482479940"/>
    <n v="1479684783"/>
    <d v="2016-12-23T07:59:00"/>
    <x v="2157"/>
    <b v="0"/>
    <n v="57"/>
    <b v="0"/>
    <s v="games/video games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6.6"/>
    <x v="2"/>
    <s v="US"/>
    <s v="USD"/>
    <n v="1360009774"/>
    <n v="1356121774"/>
    <d v="2013-02-04T20:29:34"/>
    <x v="2158"/>
    <b v="0"/>
    <n v="311"/>
    <b v="0"/>
    <s v="games/video games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s v="US"/>
    <s v="USD"/>
    <n v="1310837574"/>
    <n v="1308245574"/>
    <d v="2011-07-16T17:32:54"/>
    <x v="2159"/>
    <b v="0"/>
    <n v="2"/>
    <b v="0"/>
    <s v="games/video games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s v="US"/>
    <s v="USD"/>
    <n v="1337447105"/>
    <n v="1334855105"/>
    <d v="2012-05-19T17:05:05"/>
    <x v="2160"/>
    <b v="0"/>
    <n v="16"/>
    <b v="0"/>
    <s v="games/video games"/>
    <n v="5.31"/>
    <x v="6"/>
    <s v="video games"/>
    <x v="5"/>
  </r>
  <r>
    <n v="2161"/>
    <s v="CallMeGhost DEBUT ALBUM preorder!"/>
    <s v="We're trying to fund hard copies of our debut album!"/>
    <n v="400"/>
    <n v="463"/>
    <n v="115.8"/>
    <x v="0"/>
    <s v="US"/>
    <s v="USD"/>
    <n v="1443040059"/>
    <n v="1440448059"/>
    <d v="2015-09-23T20:27:39"/>
    <x v="2161"/>
    <b v="0"/>
    <n v="13"/>
    <b v="1"/>
    <s v="music/rock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s v="US"/>
    <s v="USD"/>
    <n v="1406226191"/>
    <n v="1403547791"/>
    <d v="2014-07-24T18:23:11"/>
    <x v="2162"/>
    <b v="0"/>
    <n v="58"/>
    <b v="1"/>
    <s v="music/rock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s v="US"/>
    <s v="USD"/>
    <n v="1433735400"/>
    <n v="1429306520"/>
    <d v="2015-06-08T03:50:00"/>
    <x v="2163"/>
    <b v="0"/>
    <n v="44"/>
    <b v="1"/>
    <s v="music/rock"/>
    <n v="75.11"/>
    <x v="4"/>
    <s v="rock"/>
    <x v="0"/>
  </r>
  <r>
    <n v="2164"/>
    <s v="Rosaline debut record"/>
    <s v="South Florida roots country/rock outfit's long awaited debut record"/>
    <n v="5500"/>
    <n v="5645"/>
    <n v="102.6"/>
    <x v="0"/>
    <s v="US"/>
    <s v="USD"/>
    <n v="1466827140"/>
    <n v="1464196414"/>
    <d v="2016-06-25T03:59:00"/>
    <x v="2164"/>
    <b v="0"/>
    <n v="83"/>
    <b v="1"/>
    <s v="music/rock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s v="FR"/>
    <s v="EUR"/>
    <n v="1460127635"/>
    <n v="1457539235"/>
    <d v="2016-04-08T15:00:35"/>
    <x v="2165"/>
    <b v="0"/>
    <n v="117"/>
    <b v="1"/>
    <s v="music/rock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s v="US"/>
    <s v="USD"/>
    <n v="1417813618"/>
    <n v="1413922018"/>
    <d v="2014-12-05T21:06:58"/>
    <x v="2166"/>
    <b v="0"/>
    <n v="32"/>
    <b v="1"/>
    <s v="music/rock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d v="2012-09-15T01:35:37"/>
    <x v="2167"/>
    <b v="0"/>
    <n v="8"/>
    <b v="1"/>
    <s v="music/rock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s v="US"/>
    <s v="USD"/>
    <n v="1486702800"/>
    <n v="1484058261"/>
    <d v="2017-02-10T05:00:00"/>
    <x v="2168"/>
    <b v="0"/>
    <n v="340"/>
    <b v="1"/>
    <s v="music/rock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d v="2017-03-02T16:49:11"/>
    <x v="2169"/>
    <b v="0"/>
    <n v="7"/>
    <b v="1"/>
    <s v="music/rock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0.9"/>
    <x v="0"/>
    <s v="US"/>
    <s v="USD"/>
    <n v="1440266422"/>
    <n v="1436810422"/>
    <d v="2015-08-22T18:00:22"/>
    <x v="2170"/>
    <b v="0"/>
    <n v="19"/>
    <b v="1"/>
    <s v="music/rock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.1"/>
    <x v="0"/>
    <s v="US"/>
    <s v="USD"/>
    <n v="1434949200"/>
    <n v="1431903495"/>
    <d v="2015-06-22T05:00:00"/>
    <x v="2171"/>
    <b v="0"/>
    <n v="47"/>
    <b v="1"/>
    <s v="music/rock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d v="2015-04-18T13:55:20"/>
    <x v="2172"/>
    <b v="0"/>
    <n v="13"/>
    <b v="1"/>
    <s v="music/rock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s v="US"/>
    <s v="USD"/>
    <n v="1378785540"/>
    <n v="1376066243"/>
    <d v="2013-09-10T03:59:00"/>
    <x v="2173"/>
    <b v="0"/>
    <n v="90"/>
    <b v="1"/>
    <s v="music/rock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d v="2016-05-05T13:01:47"/>
    <x v="2174"/>
    <b v="0"/>
    <n v="63"/>
    <b v="1"/>
    <s v="music/rock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d v="2016-07-21T00:13:06"/>
    <x v="2175"/>
    <b v="0"/>
    <n v="26"/>
    <b v="1"/>
    <s v="music/rock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d v="2015-05-02T15:11:49"/>
    <x v="2176"/>
    <b v="0"/>
    <n v="71"/>
    <b v="1"/>
    <s v="music/rock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s v="US"/>
    <s v="USD"/>
    <n v="1465192867"/>
    <n v="1463032867"/>
    <d v="2016-06-06T06:01:07"/>
    <x v="2177"/>
    <b v="0"/>
    <n v="38"/>
    <b v="1"/>
    <s v="music/rock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s v="US"/>
    <s v="USD"/>
    <n v="1484752597"/>
    <n v="1482160597"/>
    <d v="2017-01-18T15:16:37"/>
    <x v="2178"/>
    <b v="0"/>
    <n v="859"/>
    <b v="1"/>
    <s v="music/rock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n v="161.4"/>
    <x v="0"/>
    <s v="US"/>
    <s v="USD"/>
    <n v="1428725192"/>
    <n v="1426133192"/>
    <d v="2015-04-11T04:06:32"/>
    <x v="2179"/>
    <b v="0"/>
    <n v="21"/>
    <b v="1"/>
    <s v="music/rock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.2"/>
    <x v="0"/>
    <s v="US"/>
    <s v="USD"/>
    <n v="1447434268"/>
    <n v="1443801868"/>
    <d v="2015-11-13T17:04:28"/>
    <x v="2180"/>
    <b v="0"/>
    <n v="78"/>
    <b v="1"/>
    <s v="music/rock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s v="US"/>
    <s v="USD"/>
    <n v="1487635653"/>
    <n v="1486426053"/>
    <d v="2017-02-21T00:07:33"/>
    <x v="2181"/>
    <b v="0"/>
    <n v="53"/>
    <b v="1"/>
    <s v="games/tabletop games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s v="CA"/>
    <s v="CAD"/>
    <n v="1412285825"/>
    <n v="1409261825"/>
    <d v="2014-10-02T21:37:05"/>
    <x v="2182"/>
    <b v="0"/>
    <n v="356"/>
    <b v="1"/>
    <s v="games/tabletop games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s v="US"/>
    <s v="USD"/>
    <n v="1486616400"/>
    <n v="1484037977"/>
    <d v="2017-02-09T05:00:00"/>
    <x v="2183"/>
    <b v="0"/>
    <n v="279"/>
    <b v="1"/>
    <s v="games/tabletop games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s v="US"/>
    <s v="USD"/>
    <n v="1453737600"/>
    <n v="1452530041"/>
    <d v="2016-01-25T16:00:00"/>
    <x v="2184"/>
    <b v="1"/>
    <n v="266"/>
    <b v="1"/>
    <s v="games/tabletop games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d v="2013-03-26T08:23:59"/>
    <x v="2185"/>
    <b v="0"/>
    <n v="623"/>
    <b v="1"/>
    <s v="games/tabletop games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09.7"/>
    <x v="0"/>
    <s v="US"/>
    <s v="USD"/>
    <n v="1473213600"/>
    <n v="1470062743"/>
    <d v="2016-09-07T02:00:00"/>
    <x v="2186"/>
    <b v="0"/>
    <n v="392"/>
    <b v="1"/>
    <s v="games/tabletop games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s v="US"/>
    <s v="USD"/>
    <n v="1428033540"/>
    <n v="1425531666"/>
    <d v="2015-04-03T03:59:00"/>
    <x v="2187"/>
    <b v="1"/>
    <n v="3562"/>
    <b v="1"/>
    <s v="games/tabletop games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s v="AU"/>
    <s v="AUD"/>
    <n v="1477414800"/>
    <n v="1474380241"/>
    <d v="2016-10-25T17:00:00"/>
    <x v="2188"/>
    <b v="0"/>
    <n v="514"/>
    <b v="1"/>
    <s v="games/tabletop games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s v="GB"/>
    <s v="GBP"/>
    <n v="1461276000"/>
    <n v="1460055300"/>
    <d v="2016-04-21T22:00:00"/>
    <x v="2189"/>
    <b v="0"/>
    <n v="88"/>
    <b v="1"/>
    <s v="games/tabletop games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s v="US"/>
    <s v="USD"/>
    <n v="1458716340"/>
    <n v="1455721204"/>
    <d v="2016-03-23T06:59:00"/>
    <x v="2190"/>
    <b v="0"/>
    <n v="537"/>
    <b v="1"/>
    <s v="games/tabletop games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s v="GB"/>
    <s v="GBP"/>
    <n v="1487102427"/>
    <n v="1486065627"/>
    <d v="2017-02-14T20:00:27"/>
    <x v="2191"/>
    <b v="0"/>
    <n v="25"/>
    <b v="1"/>
    <s v="games/tabletop games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s v="GB"/>
    <s v="GBP"/>
    <n v="1481842800"/>
    <n v="1479414344"/>
    <d v="2016-12-15T23:00:00"/>
    <x v="2192"/>
    <b v="0"/>
    <n v="3238"/>
    <b v="1"/>
    <s v="games/tabletop games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s v="US"/>
    <s v="USD"/>
    <n v="1479704340"/>
    <n v="1477043072"/>
    <d v="2016-11-21T04:59:00"/>
    <x v="2193"/>
    <b v="0"/>
    <n v="897"/>
    <b v="1"/>
    <s v="games/tabletop games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s v="US"/>
    <s v="USD"/>
    <n v="1459012290"/>
    <n v="1456423890"/>
    <d v="2016-03-26T17:11:30"/>
    <x v="2194"/>
    <b v="0"/>
    <n v="878"/>
    <b v="1"/>
    <s v="games/tabletop games"/>
    <n v="61.2"/>
    <x v="6"/>
    <s v="tabletop games"/>
    <x v="2"/>
  </r>
  <r>
    <n v="2195"/>
    <s v="Purgatoria: City of Angels"/>
    <s v="A gritty, noir tabletop RPG with a fast-paced combo-based battle system."/>
    <n v="4600"/>
    <n v="5535"/>
    <n v="120.3"/>
    <x v="0"/>
    <s v="US"/>
    <s v="USD"/>
    <n v="1439317900"/>
    <n v="1436725900"/>
    <d v="2015-08-11T18:31:40"/>
    <x v="2195"/>
    <b v="0"/>
    <n v="115"/>
    <b v="1"/>
    <s v="games/tabletop games"/>
    <n v="48.13"/>
    <x v="6"/>
    <s v="tabletop games"/>
    <x v="0"/>
  </r>
  <r>
    <n v="2196"/>
    <s v="LACORSA Grand Prix Game (relaunch)"/>
    <s v="Race your friends in style with this classic Grand Prix game."/>
    <n v="14000"/>
    <n v="15937"/>
    <n v="113.8"/>
    <x v="0"/>
    <s v="US"/>
    <s v="USD"/>
    <n v="1480662000"/>
    <n v="1478000502"/>
    <d v="2016-12-02T07:00:00"/>
    <x v="2196"/>
    <b v="0"/>
    <n v="234"/>
    <b v="1"/>
    <s v="games/tabletop games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d v="2015-02-28T14:00:59"/>
    <x v="2197"/>
    <b v="0"/>
    <n v="4330"/>
    <b v="1"/>
    <s v="games/tabletop games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s v="US"/>
    <s v="USD"/>
    <n v="1447507200"/>
    <n v="1444911600"/>
    <d v="2015-11-14T13:20:00"/>
    <x v="2198"/>
    <b v="0"/>
    <n v="651"/>
    <b v="1"/>
    <s v="games/tabletop games"/>
    <n v="81.650000000000006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d v="2015-10-15T09:59:58"/>
    <x v="2199"/>
    <b v="1"/>
    <n v="251"/>
    <b v="1"/>
    <s v="games/tabletop games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s v="GB"/>
    <s v="GBP"/>
    <n v="1436151600"/>
    <n v="1433775668"/>
    <d v="2015-07-06T03:00:00"/>
    <x v="2200"/>
    <b v="0"/>
    <n v="263"/>
    <b v="1"/>
    <s v="games/tabletop games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s v="GB"/>
    <s v="GBP"/>
    <n v="1358367565"/>
    <n v="1357157965"/>
    <d v="2013-01-16T20:19:25"/>
    <x v="2201"/>
    <b v="0"/>
    <n v="28"/>
    <b v="1"/>
    <s v="music/electronic music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s v="US"/>
    <s v="USD"/>
    <n v="1351801368"/>
    <n v="1349209368"/>
    <d v="2012-11-01T20:22:48"/>
    <x v="2202"/>
    <b v="0"/>
    <n v="721"/>
    <b v="1"/>
    <s v="music/electronic music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s v="CA"/>
    <s v="CAD"/>
    <n v="1443127082"/>
    <n v="1440535082"/>
    <d v="2015-09-24T20:38:02"/>
    <x v="2203"/>
    <b v="0"/>
    <n v="50"/>
    <b v="1"/>
    <s v="music/electronic music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s v="US"/>
    <s v="USD"/>
    <n v="1362814119"/>
    <n v="1360222119"/>
    <d v="2013-03-09T07:28:39"/>
    <x v="2204"/>
    <b v="0"/>
    <n v="73"/>
    <b v="1"/>
    <s v="music/electronic music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d v="2012-06-01T19:43:09"/>
    <x v="2205"/>
    <b v="0"/>
    <n v="27"/>
    <b v="1"/>
    <s v="music/electronic music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s v="US"/>
    <s v="USD"/>
    <n v="1334556624"/>
    <n v="1333001424"/>
    <d v="2012-04-16T06:10:24"/>
    <x v="2206"/>
    <b v="0"/>
    <n v="34"/>
    <b v="1"/>
    <s v="music/electronic music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s v="US"/>
    <s v="USD"/>
    <n v="1333771200"/>
    <n v="1328649026"/>
    <d v="2012-04-07T04:00:00"/>
    <x v="2208"/>
    <b v="0"/>
    <n v="24"/>
    <b v="1"/>
    <s v="music/electronic music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s v="GB"/>
    <s v="GBP"/>
    <n v="1397516400"/>
    <n v="1396524644"/>
    <d v="2014-04-14T23:00:00"/>
    <x v="2209"/>
    <b v="0"/>
    <n v="15"/>
    <b v="1"/>
    <s v="music/electronic music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s v="US"/>
    <s v="USD"/>
    <n v="1334424960"/>
    <n v="1329442510"/>
    <d v="2012-04-14T17:36:00"/>
    <x v="2210"/>
    <b v="0"/>
    <n v="72"/>
    <b v="1"/>
    <s v="music/electronic music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s v="US"/>
    <s v="USD"/>
    <n v="1397113140"/>
    <n v="1395168625"/>
    <d v="2014-04-10T06:59:00"/>
    <x v="2211"/>
    <b v="0"/>
    <n v="120"/>
    <b v="1"/>
    <s v="music/electronic music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s v="US"/>
    <s v="USD"/>
    <n v="1383526800"/>
    <n v="1380650177"/>
    <d v="2013-11-04T01:00:00"/>
    <x v="2212"/>
    <b v="0"/>
    <n v="123"/>
    <b v="1"/>
    <s v="music/electronic music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d v="2015-05-15T19:49:39"/>
    <x v="2213"/>
    <b v="0"/>
    <n v="1"/>
    <b v="1"/>
    <s v="music/electronic music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s v="US"/>
    <s v="USD"/>
    <n v="1391713248"/>
    <n v="1389121248"/>
    <d v="2014-02-06T19:00:48"/>
    <x v="2214"/>
    <b v="0"/>
    <n v="24"/>
    <b v="1"/>
    <s v="music/electronic music"/>
    <n v="73.13"/>
    <x v="4"/>
    <s v="electronic music"/>
    <x v="3"/>
  </r>
  <r>
    <n v="2215"/>
    <s v="&quot;Something to See, Not to Say&quot; - Anemometer's First EP Album"/>
    <s v="Ambient Electro Grind-fest!"/>
    <n v="550"/>
    <n v="860"/>
    <n v="156.4"/>
    <x v="0"/>
    <s v="US"/>
    <s v="USD"/>
    <n v="1331621940"/>
    <n v="1329671572"/>
    <d v="2012-03-13T06:59:00"/>
    <x v="2215"/>
    <b v="0"/>
    <n v="33"/>
    <b v="1"/>
    <s v="music/electronic music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s v="US"/>
    <s v="USD"/>
    <n v="1437674545"/>
    <n v="1436464945"/>
    <d v="2015-07-23T18:02:25"/>
    <x v="2216"/>
    <b v="0"/>
    <n v="14"/>
    <b v="1"/>
    <s v="music/electronic music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s v="US"/>
    <s v="USD"/>
    <n v="1446451200"/>
    <n v="1445539113"/>
    <d v="2015-11-02T08:00:00"/>
    <x v="2217"/>
    <b v="0"/>
    <n v="9"/>
    <b v="1"/>
    <s v="music/electronic music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s v="US"/>
    <s v="USD"/>
    <n v="1346198400"/>
    <n v="1344281383"/>
    <d v="2012-08-29T00:00:00"/>
    <x v="2218"/>
    <b v="0"/>
    <n v="76"/>
    <b v="1"/>
    <s v="music/electronic music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1.5"/>
    <x v="0"/>
    <s v="US"/>
    <s v="USD"/>
    <n v="1440004512"/>
    <n v="1437412512"/>
    <d v="2015-08-19T17:15:12"/>
    <x v="2219"/>
    <b v="0"/>
    <n v="19"/>
    <b v="1"/>
    <s v="music/electronic music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s v="US"/>
    <s v="USD"/>
    <n v="1374888436"/>
    <n v="1372296436"/>
    <d v="2013-07-27T01:27:16"/>
    <x v="2220"/>
    <b v="0"/>
    <n v="69"/>
    <b v="1"/>
    <s v="music/electronic music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s v="US"/>
    <s v="USD"/>
    <n v="1461369600"/>
    <n v="1458748809"/>
    <d v="2016-04-23T00:00:00"/>
    <x v="2221"/>
    <b v="0"/>
    <n v="218"/>
    <b v="1"/>
    <s v="games/tabletop games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s v="US"/>
    <s v="USD"/>
    <n v="1327776847"/>
    <n v="1325184847"/>
    <d v="2012-01-28T18:54:07"/>
    <x v="2222"/>
    <b v="0"/>
    <n v="30"/>
    <b v="1"/>
    <s v="games/tabletop games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s v="CA"/>
    <s v="CAD"/>
    <n v="1435418568"/>
    <n v="1432826568"/>
    <d v="2015-06-27T15:22:48"/>
    <x v="2223"/>
    <b v="0"/>
    <n v="100"/>
    <b v="1"/>
    <s v="games/tabletop games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s v="US"/>
    <s v="USD"/>
    <n v="1477767600"/>
    <n v="1475337675"/>
    <d v="2016-10-29T19:00:00"/>
    <x v="2224"/>
    <b v="0"/>
    <n v="296"/>
    <b v="1"/>
    <s v="games/tabletop games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s v="GB"/>
    <s v="GBP"/>
    <n v="1411326015"/>
    <n v="1408734015"/>
    <d v="2014-09-21T19:00:15"/>
    <x v="2225"/>
    <b v="0"/>
    <n v="1204"/>
    <b v="1"/>
    <s v="games/tabletop games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s v="US"/>
    <s v="USD"/>
    <n v="1455253140"/>
    <n v="1452625822"/>
    <d v="2016-02-12T04:59:00"/>
    <x v="2226"/>
    <b v="0"/>
    <n v="321"/>
    <b v="1"/>
    <s v="games/tabletop games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s v="GB"/>
    <s v="GBP"/>
    <n v="1384374155"/>
    <n v="1381778555"/>
    <d v="2013-11-13T20:22:35"/>
    <x v="2227"/>
    <b v="0"/>
    <n v="301"/>
    <b v="1"/>
    <s v="games/tabletop games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s v="DE"/>
    <s v="EUR"/>
    <n v="1439707236"/>
    <n v="1437115236"/>
    <d v="2015-08-16T06:40:36"/>
    <x v="2228"/>
    <b v="0"/>
    <n v="144"/>
    <b v="1"/>
    <s v="games/tabletop games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d v="2013-09-03T04:00:00"/>
    <x v="2229"/>
    <b v="0"/>
    <n v="539"/>
    <b v="1"/>
    <s v="games/tabletop games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d v="2014-04-25T21:08:47"/>
    <x v="2230"/>
    <b v="0"/>
    <n v="498"/>
    <b v="1"/>
    <s v="games/tabletop games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s v="US"/>
    <s v="USD"/>
    <n v="1372136400"/>
    <n v="1369864301"/>
    <d v="2013-06-25T05:00:00"/>
    <x v="2231"/>
    <b v="0"/>
    <n v="1113"/>
    <b v="1"/>
    <s v="games/tabletop games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5.8"/>
    <x v="0"/>
    <s v="US"/>
    <s v="USD"/>
    <n v="1405738800"/>
    <n v="1402945408"/>
    <d v="2014-07-19T03:00:00"/>
    <x v="2232"/>
    <b v="0"/>
    <n v="988"/>
    <b v="1"/>
    <s v="games/tabletop games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d v="2015-12-14T00:00:00"/>
    <x v="2233"/>
    <b v="0"/>
    <n v="391"/>
    <b v="1"/>
    <s v="games/tabletop games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d v="2017-01-05T19:47:27"/>
    <x v="2234"/>
    <b v="0"/>
    <n v="28"/>
    <b v="1"/>
    <s v="games/tabletop games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s v="CA"/>
    <s v="CAD"/>
    <n v="1427585511"/>
    <n v="1424997111"/>
    <d v="2015-03-28T23:31:51"/>
    <x v="2235"/>
    <b v="0"/>
    <n v="147"/>
    <b v="1"/>
    <s v="games/tabletop games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s v="US"/>
    <s v="USD"/>
    <n v="1454338123"/>
    <n v="1451746123"/>
    <d v="2016-02-01T14:48:43"/>
    <x v="2236"/>
    <b v="0"/>
    <n v="680"/>
    <b v="1"/>
    <s v="games/tabletop games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s v="US"/>
    <s v="USD"/>
    <n v="1415779140"/>
    <n v="1412294683"/>
    <d v="2014-11-12T07:59:00"/>
    <x v="2237"/>
    <b v="0"/>
    <n v="983"/>
    <b v="1"/>
    <s v="games/tabletop games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.4"/>
    <x v="0"/>
    <s v="DE"/>
    <s v="EUR"/>
    <n v="1489157716"/>
    <n v="1486565716"/>
    <d v="2017-03-10T14:55:16"/>
    <x v="2238"/>
    <b v="0"/>
    <n v="79"/>
    <b v="1"/>
    <s v="games/tabletop games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d v="2013-12-01T04:02:00"/>
    <x v="2239"/>
    <b v="0"/>
    <n v="426"/>
    <b v="1"/>
    <s v="games/tabletop games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s v="US"/>
    <s v="USD"/>
    <n v="1461354544"/>
    <n v="1458762544"/>
    <d v="2016-04-22T19:49:04"/>
    <x v="2240"/>
    <b v="0"/>
    <n v="96"/>
    <b v="1"/>
    <s v="games/tabletop games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s v="GB"/>
    <s v="GBP"/>
    <n v="1488484300"/>
    <n v="1485892300"/>
    <d v="2017-03-02T19:51:40"/>
    <x v="2241"/>
    <b v="0"/>
    <n v="163"/>
    <b v="1"/>
    <s v="games/tabletop games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.1"/>
    <x v="0"/>
    <s v="US"/>
    <s v="USD"/>
    <n v="1385521320"/>
    <n v="1382449733"/>
    <d v="2013-11-27T03:02:00"/>
    <x v="2242"/>
    <b v="0"/>
    <n v="2525"/>
    <b v="1"/>
    <s v="games/tabletop games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d v="2017-03-13T03:00:00"/>
    <x v="2243"/>
    <b v="0"/>
    <n v="2035"/>
    <b v="1"/>
    <s v="games/tabletop games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d v="2016-10-16T20:30:00"/>
    <x v="2244"/>
    <b v="0"/>
    <n v="290"/>
    <b v="1"/>
    <s v="games/tabletop games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d v="2014-02-21T18:00:00"/>
    <x v="2245"/>
    <b v="0"/>
    <n v="1980"/>
    <b v="1"/>
    <s v="games/tabletop games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s v="GB"/>
    <s v="GBP"/>
    <n v="1441393210"/>
    <n v="1438801210"/>
    <d v="2015-09-04T19:00:10"/>
    <x v="2246"/>
    <b v="0"/>
    <n v="57"/>
    <b v="1"/>
    <s v="games/tabletop games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n v="104.5"/>
    <x v="0"/>
    <s v="US"/>
    <s v="USD"/>
    <n v="1438185565"/>
    <n v="1436975965"/>
    <d v="2015-07-29T15:59:25"/>
    <x v="2247"/>
    <b v="0"/>
    <n v="380"/>
    <b v="1"/>
    <s v="games/tabletop games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s v="GB"/>
    <s v="GBP"/>
    <n v="1481749278"/>
    <n v="1479157278"/>
    <d v="2016-12-14T21:01:18"/>
    <x v="2248"/>
    <b v="0"/>
    <n v="128"/>
    <b v="1"/>
    <s v="games/tabletop games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8.8"/>
    <x v="0"/>
    <s v="US"/>
    <s v="USD"/>
    <n v="1364917965"/>
    <n v="1362329565"/>
    <d v="2013-04-02T15:52:45"/>
    <x v="2249"/>
    <b v="0"/>
    <n v="180"/>
    <b v="1"/>
    <s v="games/tabletop games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s v="US"/>
    <s v="USD"/>
    <n v="1480727273"/>
    <n v="1478131673"/>
    <d v="2016-12-03T01:07:53"/>
    <x v="2250"/>
    <b v="0"/>
    <n v="571"/>
    <b v="1"/>
    <s v="games/tabletop games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s v="US"/>
    <s v="USD"/>
    <n v="1408177077"/>
    <n v="1406362677"/>
    <d v="2014-08-16T08:17:57"/>
    <x v="2251"/>
    <b v="0"/>
    <n v="480"/>
    <b v="1"/>
    <s v="games/tabletop games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s v="ES"/>
    <s v="EUR"/>
    <n v="1470469938"/>
    <n v="1469173938"/>
    <d v="2016-08-06T07:52:18"/>
    <x v="2252"/>
    <b v="0"/>
    <n v="249"/>
    <b v="1"/>
    <s v="games/tabletop games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s v="US"/>
    <s v="USD"/>
    <n v="1447862947"/>
    <n v="1445267347"/>
    <d v="2015-11-18T16:09:07"/>
    <x v="2253"/>
    <b v="0"/>
    <n v="84"/>
    <b v="1"/>
    <s v="games/tabletop games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59.8"/>
    <x v="0"/>
    <s v="US"/>
    <s v="USD"/>
    <n v="1485271968"/>
    <n v="1484667168"/>
    <d v="2017-01-24T15:32:48"/>
    <x v="2254"/>
    <b v="0"/>
    <n v="197"/>
    <b v="1"/>
    <s v="games/tabletop games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6.7"/>
    <x v="0"/>
    <s v="US"/>
    <s v="USD"/>
    <n v="1462661451"/>
    <n v="1460069451"/>
    <d v="2016-05-07T22:50:51"/>
    <x v="2255"/>
    <b v="0"/>
    <n v="271"/>
    <b v="1"/>
    <s v="games/tabletop games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2.7"/>
    <x v="0"/>
    <s v="GB"/>
    <s v="GBP"/>
    <n v="1479811846"/>
    <n v="1478602246"/>
    <d v="2016-11-22T10:50:46"/>
    <x v="2256"/>
    <b v="0"/>
    <n v="50"/>
    <b v="1"/>
    <s v="games/tabletop games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s v="GB"/>
    <s v="GBP"/>
    <n v="1466377200"/>
    <n v="1463351329"/>
    <d v="2016-06-19T23:00:00"/>
    <x v="2257"/>
    <b v="0"/>
    <n v="169"/>
    <b v="1"/>
    <s v="games/tabletop games"/>
    <n v="94.1"/>
    <x v="6"/>
    <s v="tabletop games"/>
    <x v="2"/>
  </r>
  <r>
    <n v="2258"/>
    <s v="A Sundered World"/>
    <s v="A Dungeon World campaign setting that takes place after the end of the worlds."/>
    <n v="2200"/>
    <n v="3223"/>
    <n v="146.5"/>
    <x v="0"/>
    <s v="US"/>
    <s v="USD"/>
    <n v="1434045687"/>
    <n v="1431453687"/>
    <d v="2015-06-11T18:01:27"/>
    <x v="2258"/>
    <b v="0"/>
    <n v="205"/>
    <b v="1"/>
    <s v="games/tabletop games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s v="GB"/>
    <s v="GBP"/>
    <n v="1481224736"/>
    <n v="1480360736"/>
    <d v="2016-12-08T19:18:56"/>
    <x v="2259"/>
    <b v="0"/>
    <n v="206"/>
    <b v="1"/>
    <s v="games/tabletop games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s v="US"/>
    <s v="USD"/>
    <n v="1395876250"/>
    <n v="1393287850"/>
    <d v="2014-03-26T23:24:10"/>
    <x v="2260"/>
    <b v="0"/>
    <n v="84"/>
    <b v="1"/>
    <s v="games/tabletop games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s v="AU"/>
    <s v="AUD"/>
    <n v="1487093020"/>
    <n v="1485278620"/>
    <d v="2017-02-14T17:23:40"/>
    <x v="2261"/>
    <b v="0"/>
    <n v="210"/>
    <b v="1"/>
    <s v="games/tabletop games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s v="US"/>
    <s v="USD"/>
    <n v="1416268800"/>
    <n v="1413295358"/>
    <d v="2014-11-18T00:00:00"/>
    <x v="2262"/>
    <b v="0"/>
    <n v="181"/>
    <b v="1"/>
    <s v="games/tabletop games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s v="SE"/>
    <s v="SEK"/>
    <n v="1422734313"/>
    <n v="1420919913"/>
    <d v="2015-01-31T19:58:33"/>
    <x v="2263"/>
    <b v="0"/>
    <n v="60"/>
    <b v="1"/>
    <s v="games/tabletop games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d v="2016-05-23T03:00:00"/>
    <x v="2264"/>
    <b v="0"/>
    <n v="445"/>
    <b v="1"/>
    <s v="games/tabletop games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s v="GB"/>
    <s v="GBP"/>
    <n v="1479846507"/>
    <n v="1479241707"/>
    <d v="2016-11-22T20:28:27"/>
    <x v="2265"/>
    <b v="0"/>
    <n v="17"/>
    <b v="1"/>
    <s v="games/tabletop games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.3"/>
    <x v="0"/>
    <s v="US"/>
    <s v="USD"/>
    <n v="1461722400"/>
    <n v="1460235592"/>
    <d v="2016-04-27T02:00:00"/>
    <x v="2266"/>
    <b v="0"/>
    <n v="194"/>
    <b v="1"/>
    <s v="games/tabletop games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s v="US"/>
    <s v="USD"/>
    <n v="1419123600"/>
    <n v="1416945297"/>
    <d v="2014-12-21T01:00:00"/>
    <x v="2267"/>
    <b v="0"/>
    <n v="404"/>
    <b v="1"/>
    <s v="games/tabletop games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s v="US"/>
    <s v="USD"/>
    <n v="1489283915"/>
    <n v="1486691915"/>
    <d v="2017-03-12T01:58:35"/>
    <x v="2268"/>
    <b v="0"/>
    <n v="194"/>
    <b v="1"/>
    <s v="games/tabletop games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s v="US"/>
    <s v="USD"/>
    <n v="1488862800"/>
    <n v="1486745663"/>
    <d v="2017-03-07T05:00:00"/>
    <x v="2269"/>
    <b v="0"/>
    <n v="902"/>
    <b v="1"/>
    <s v="games/tabletop games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s v="US"/>
    <s v="USD"/>
    <n v="1484085540"/>
    <n v="1482353513"/>
    <d v="2017-01-10T21:59:00"/>
    <x v="2270"/>
    <b v="0"/>
    <n v="1670"/>
    <b v="1"/>
    <s v="games/tabletop games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s v="US"/>
    <s v="USD"/>
    <n v="1481328004"/>
    <n v="1478736004"/>
    <d v="2016-12-10T00:00:04"/>
    <x v="2271"/>
    <b v="0"/>
    <n v="1328"/>
    <b v="1"/>
    <s v="games/tabletop games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6.6"/>
    <x v="0"/>
    <s v="US"/>
    <s v="USD"/>
    <n v="1449506836"/>
    <n v="1446914836"/>
    <d v="2015-12-07T16:47:16"/>
    <x v="2272"/>
    <b v="0"/>
    <n v="944"/>
    <b v="1"/>
    <s v="games/tabletop games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s v="CA"/>
    <s v="CAD"/>
    <n v="1489320642"/>
    <n v="1487164242"/>
    <d v="2017-03-12T12:10:42"/>
    <x v="2273"/>
    <b v="0"/>
    <n v="147"/>
    <b v="1"/>
    <s v="games/tabletop games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s v="US"/>
    <s v="USD"/>
    <n v="1393156857"/>
    <n v="1390564857"/>
    <d v="2014-02-23T12:00:57"/>
    <x v="2274"/>
    <b v="0"/>
    <n v="99"/>
    <b v="1"/>
    <s v="games/tabletop games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s v="GB"/>
    <s v="GBP"/>
    <n v="1419259679"/>
    <n v="1416667679"/>
    <d v="2014-12-22T14:47:59"/>
    <x v="2275"/>
    <b v="0"/>
    <n v="79"/>
    <b v="1"/>
    <s v="games/tabletop games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s v="US"/>
    <s v="USD"/>
    <n v="1388936289"/>
    <n v="1386344289"/>
    <d v="2014-01-05T15:38:09"/>
    <x v="2276"/>
    <b v="0"/>
    <n v="75"/>
    <b v="1"/>
    <s v="games/tabletop games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s v="US"/>
    <s v="USD"/>
    <n v="1330359423"/>
    <n v="1327767423"/>
    <d v="2012-02-27T16:17:03"/>
    <x v="2277"/>
    <b v="0"/>
    <n v="207"/>
    <b v="1"/>
    <s v="games/tabletop games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0.7"/>
    <x v="0"/>
    <s v="IT"/>
    <s v="EUR"/>
    <n v="1451861940"/>
    <n v="1448902867"/>
    <d v="2016-01-03T22:59:00"/>
    <x v="2278"/>
    <b v="0"/>
    <n v="102"/>
    <b v="1"/>
    <s v="games/tabletop games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s v="US"/>
    <s v="USD"/>
    <n v="1423022400"/>
    <n v="1421436099"/>
    <d v="2015-02-04T04:00:00"/>
    <x v="2279"/>
    <b v="0"/>
    <n v="32"/>
    <b v="1"/>
    <s v="games/tabletop games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s v="US"/>
    <s v="USD"/>
    <n v="1442501991"/>
    <n v="1439909991"/>
    <d v="2015-09-17T14:59:51"/>
    <x v="2280"/>
    <b v="0"/>
    <n v="480"/>
    <b v="1"/>
    <s v="games/tabletop games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d v="2011-07-25T06:50:00"/>
    <x v="2281"/>
    <b v="0"/>
    <n v="11"/>
    <b v="1"/>
    <s v="music/rock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n v="185.3"/>
    <x v="0"/>
    <s v="US"/>
    <s v="USD"/>
    <n v="1452744686"/>
    <n v="1447560686"/>
    <d v="2016-01-14T04:11:26"/>
    <x v="2282"/>
    <b v="0"/>
    <n v="12"/>
    <b v="1"/>
    <s v="music/rock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s v="US"/>
    <s v="USD"/>
    <n v="1336528804"/>
    <n v="1331348404"/>
    <d v="2012-05-09T02:00:04"/>
    <x v="2283"/>
    <b v="0"/>
    <n v="48"/>
    <b v="1"/>
    <s v="music/rock"/>
    <n v="63.03"/>
    <x v="4"/>
    <s v="rock"/>
    <x v="5"/>
  </r>
  <r>
    <n v="2284"/>
    <s v="Make a record, write a song, take the Vinyl Skyway. "/>
    <s v="The Vinyl Skyway reunite to make a third album. "/>
    <n v="6000"/>
    <n v="6373.27"/>
    <n v="106.2"/>
    <x v="0"/>
    <s v="US"/>
    <s v="USD"/>
    <n v="1299902400"/>
    <n v="1297451245"/>
    <d v="2011-03-12T04:00:00"/>
    <x v="2284"/>
    <b v="0"/>
    <n v="59"/>
    <b v="1"/>
    <s v="music/rock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s v="US"/>
    <s v="USD"/>
    <n v="1340944043"/>
    <n v="1338352043"/>
    <d v="2012-06-29T04:27:23"/>
    <x v="2285"/>
    <b v="0"/>
    <n v="79"/>
    <b v="1"/>
    <s v="music/rock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s v="US"/>
    <s v="USD"/>
    <n v="1378439940"/>
    <n v="1376003254"/>
    <d v="2013-09-06T03:59:00"/>
    <x v="2286"/>
    <b v="0"/>
    <n v="14"/>
    <b v="1"/>
    <s v="music/rock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d v="2014-06-23T16:01:00"/>
    <x v="2287"/>
    <b v="0"/>
    <n v="106"/>
    <b v="1"/>
    <s v="music/rock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s v="US"/>
    <s v="USD"/>
    <n v="1340733600"/>
    <n v="1339098689"/>
    <d v="2012-06-26T18:00:00"/>
    <x v="2288"/>
    <b v="0"/>
    <n v="25"/>
    <b v="1"/>
    <s v="music/rock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s v="US"/>
    <s v="USD"/>
    <n v="1386372120"/>
    <n v="1382659060"/>
    <d v="2013-12-06T23:22:00"/>
    <x v="2289"/>
    <b v="0"/>
    <n v="25"/>
    <b v="1"/>
    <s v="music/rock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s v="US"/>
    <s v="USD"/>
    <n v="1259686800"/>
    <n v="1252908330"/>
    <d v="2009-12-01T17:00:00"/>
    <x v="2290"/>
    <b v="0"/>
    <n v="29"/>
    <b v="1"/>
    <s v="music/rock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s v="US"/>
    <s v="USD"/>
    <n v="1335153600"/>
    <n v="1332199618"/>
    <d v="2012-04-23T04:00:00"/>
    <x v="2291"/>
    <b v="0"/>
    <n v="43"/>
    <b v="1"/>
    <s v="music/rock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s v="US"/>
    <s v="USD"/>
    <n v="1334767476"/>
    <n v="1332175476"/>
    <d v="2012-04-18T16:44:36"/>
    <x v="2292"/>
    <b v="0"/>
    <n v="46"/>
    <b v="1"/>
    <s v="music/rock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n v="108.2"/>
    <x v="0"/>
    <s v="US"/>
    <s v="USD"/>
    <n v="1348545540"/>
    <n v="1346345999"/>
    <d v="2012-09-25T03:59:00"/>
    <x v="2293"/>
    <b v="0"/>
    <n v="27"/>
    <b v="1"/>
    <s v="music/rock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s v="US"/>
    <s v="USD"/>
    <n v="1358702480"/>
    <n v="1356110480"/>
    <d v="2013-01-20T17:21:20"/>
    <x v="2294"/>
    <b v="0"/>
    <n v="112"/>
    <b v="1"/>
    <s v="music/rock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s v="US"/>
    <s v="USD"/>
    <n v="1359240856"/>
    <n v="1356648856"/>
    <d v="2013-01-26T22:54:16"/>
    <x v="2295"/>
    <b v="0"/>
    <n v="34"/>
    <b v="1"/>
    <s v="music/rock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s v="US"/>
    <s v="USD"/>
    <n v="1330018426"/>
    <n v="1326994426"/>
    <d v="2012-02-23T17:33:46"/>
    <x v="2296"/>
    <b v="0"/>
    <n v="145"/>
    <b v="1"/>
    <s v="music/rock"/>
    <n v="71.97"/>
    <x v="4"/>
    <s v="rock"/>
    <x v="5"/>
  </r>
  <r>
    <n v="2297"/>
    <s v="Company Company: Debut EP"/>
    <s v="New Jersey Alternative Rock band COCO needs YOUR help self-releasing debut EP!"/>
    <n v="1000"/>
    <n v="1006"/>
    <n v="100.6"/>
    <x v="0"/>
    <s v="US"/>
    <s v="USD"/>
    <n v="1331697540"/>
    <n v="1328749249"/>
    <d v="2012-03-14T03:59:00"/>
    <x v="2297"/>
    <b v="0"/>
    <n v="19"/>
    <b v="1"/>
    <s v="music/rock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.1"/>
    <x v="0"/>
    <s v="US"/>
    <s v="USD"/>
    <n v="1395861033"/>
    <n v="1393272633"/>
    <d v="2014-03-26T19:10:33"/>
    <x v="2298"/>
    <b v="0"/>
    <n v="288"/>
    <b v="1"/>
    <s v="music/rock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s v="US"/>
    <s v="USD"/>
    <n v="1296953209"/>
    <n v="1295657209"/>
    <d v="2011-02-06T00:46:49"/>
    <x v="2299"/>
    <b v="0"/>
    <n v="14"/>
    <b v="1"/>
    <s v="music/rock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s v="US"/>
    <s v="USD"/>
    <n v="1340904416"/>
    <n v="1339694816"/>
    <d v="2012-06-28T17:26:56"/>
    <x v="2300"/>
    <b v="0"/>
    <n v="7"/>
    <b v="1"/>
    <s v="music/rock"/>
    <n v="115.71"/>
    <x v="4"/>
    <s v="rock"/>
    <x v="5"/>
  </r>
  <r>
    <n v="2301"/>
    <s v="Time Crash"/>
    <s v="We are America's first trock band, and we're ready to bring you our first album!"/>
    <n v="5000"/>
    <n v="6680.22"/>
    <n v="133.6"/>
    <x v="0"/>
    <s v="US"/>
    <s v="USD"/>
    <n v="1371785496"/>
    <n v="1369193496"/>
    <d v="2013-06-21T03:31:36"/>
    <x v="2301"/>
    <b v="1"/>
    <n v="211"/>
    <b v="1"/>
    <s v="music/indie rock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s v="US"/>
    <s v="USD"/>
    <n v="1388473200"/>
    <n v="1385585434"/>
    <d v="2013-12-31T07:00:00"/>
    <x v="2302"/>
    <b v="1"/>
    <n v="85"/>
    <b v="1"/>
    <s v="music/indie rock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s v="US"/>
    <s v="USD"/>
    <n v="1323747596"/>
    <n v="1320287996"/>
    <d v="2011-12-13T03:39:56"/>
    <x v="2303"/>
    <b v="1"/>
    <n v="103"/>
    <b v="1"/>
    <s v="music/indie rock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s v="US"/>
    <s v="USD"/>
    <n v="1293857940"/>
    <n v="1290281691"/>
    <d v="2011-01-01T04:59:00"/>
    <x v="2304"/>
    <b v="1"/>
    <n v="113"/>
    <b v="1"/>
    <s v="music/indie rock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s v="US"/>
    <s v="USD"/>
    <n v="1407520800"/>
    <n v="1405356072"/>
    <d v="2014-08-08T18:00:00"/>
    <x v="2305"/>
    <b v="1"/>
    <n v="167"/>
    <b v="1"/>
    <s v="music/indie rock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s v="US"/>
    <s v="USD"/>
    <n v="1331352129"/>
    <n v="1328760129"/>
    <d v="2012-03-10T04:02:09"/>
    <x v="2306"/>
    <b v="1"/>
    <n v="73"/>
    <b v="1"/>
    <s v="music/indie rock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s v="US"/>
    <s v="USD"/>
    <n v="1336245328"/>
    <n v="1333653333"/>
    <d v="2012-05-05T19:15:28"/>
    <x v="2307"/>
    <b v="1"/>
    <n v="75"/>
    <b v="1"/>
    <s v="music/indie rock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s v="US"/>
    <s v="USD"/>
    <n v="1409274000"/>
    <n v="1406847996"/>
    <d v="2014-08-29T01:00:00"/>
    <x v="2308"/>
    <b v="1"/>
    <n v="614"/>
    <b v="1"/>
    <s v="music/indie rock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s v="US"/>
    <s v="USD"/>
    <n v="1362872537"/>
    <n v="1359848537"/>
    <d v="2013-03-09T23:42:17"/>
    <x v="2309"/>
    <b v="1"/>
    <n v="107"/>
    <b v="1"/>
    <s v="music/indie rock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s v="US"/>
    <s v="USD"/>
    <n v="1363889015"/>
    <n v="1361300615"/>
    <d v="2013-03-21T18:03:35"/>
    <x v="2310"/>
    <b v="1"/>
    <n v="1224"/>
    <b v="1"/>
    <s v="music/indie rock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.1"/>
    <x v="0"/>
    <s v="US"/>
    <s v="USD"/>
    <n v="1399421189"/>
    <n v="1396829189"/>
    <d v="2014-05-07T00:06:29"/>
    <x v="2311"/>
    <b v="1"/>
    <n v="104"/>
    <b v="1"/>
    <s v="music/indie rock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7.9"/>
    <x v="0"/>
    <s v="US"/>
    <s v="USD"/>
    <n v="1397862000"/>
    <n v="1395155478"/>
    <d v="2014-04-18T23:00:00"/>
    <x v="2312"/>
    <b v="1"/>
    <n v="79"/>
    <b v="1"/>
    <s v="music/indie rock"/>
    <n v="40.96"/>
    <x v="4"/>
    <s v="indie rock"/>
    <x v="3"/>
  </r>
  <r>
    <n v="2313"/>
    <s v="A SUNNY DAY IN GLASGOW"/>
    <s v="A Sunny Day in Glasgow are recording a new album and we need your help!"/>
    <n v="5000"/>
    <n v="8792.02"/>
    <n v="175.8"/>
    <x v="0"/>
    <s v="US"/>
    <s v="USD"/>
    <n v="1336086026"/>
    <n v="1333494026"/>
    <d v="2012-05-03T23:00:26"/>
    <x v="2313"/>
    <b v="1"/>
    <n v="157"/>
    <b v="1"/>
    <s v="music/indie rock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d v="2012-06-07T13:14:17"/>
    <x v="2314"/>
    <b v="1"/>
    <n v="50"/>
    <b v="1"/>
    <s v="music/indie rock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s v="US"/>
    <s v="USD"/>
    <n v="1336238743"/>
    <n v="1333646743"/>
    <d v="2012-05-05T17:25:43"/>
    <x v="2315"/>
    <b v="1"/>
    <n v="64"/>
    <b v="1"/>
    <s v="music/indie rock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d v="2009-12-09T18:24:00"/>
    <x v="2316"/>
    <b v="1"/>
    <n v="200"/>
    <b v="1"/>
    <s v="music/indie rock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d v="2010-02-15T05:00:00"/>
    <x v="2317"/>
    <b v="1"/>
    <n v="22"/>
    <b v="1"/>
    <s v="music/indie rock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s v="US"/>
    <s v="USD"/>
    <n v="1253937540"/>
    <n v="1251214014"/>
    <d v="2009-09-26T03:59:00"/>
    <x v="2318"/>
    <b v="1"/>
    <n v="163"/>
    <b v="1"/>
    <s v="music/indie rock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s v="US"/>
    <s v="USD"/>
    <n v="1387072685"/>
    <n v="1384480685"/>
    <d v="2013-12-15T01:58:05"/>
    <x v="2319"/>
    <b v="1"/>
    <n v="77"/>
    <b v="1"/>
    <s v="music/indie rock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s v="US"/>
    <s v="USD"/>
    <n v="1396463800"/>
    <n v="1393443400"/>
    <d v="2014-04-02T18:36:40"/>
    <x v="2320"/>
    <b v="1"/>
    <n v="89"/>
    <b v="1"/>
    <s v="music/indie rock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.1"/>
    <x v="3"/>
    <s v="AT"/>
    <s v="EUR"/>
    <n v="1491282901"/>
    <n v="1488694501"/>
    <d v="2017-04-04T05:15:01"/>
    <x v="2321"/>
    <b v="0"/>
    <n v="64"/>
    <b v="0"/>
    <s v="food/small batch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s v="US"/>
    <s v="USD"/>
    <n v="1491769769"/>
    <n v="1489181369"/>
    <d v="2017-04-09T20:29:29"/>
    <x v="2322"/>
    <b v="0"/>
    <n v="4"/>
    <b v="0"/>
    <s v="food/small batch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d v="2017-03-20T18:07:27"/>
    <x v="2323"/>
    <b v="0"/>
    <n v="4"/>
    <b v="0"/>
    <s v="food/small batch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n v="20.7"/>
    <x v="3"/>
    <s v="GB"/>
    <s v="GBP"/>
    <n v="1490559285"/>
    <n v="1487970885"/>
    <d v="2017-03-26T20:14:45"/>
    <x v="2324"/>
    <b v="0"/>
    <n v="61"/>
    <b v="0"/>
    <s v="food/small batch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d v="2017-03-29T23:32:11"/>
    <x v="2325"/>
    <b v="0"/>
    <n v="7"/>
    <b v="0"/>
    <s v="food/small batch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s v="US"/>
    <s v="USD"/>
    <n v="1493571600"/>
    <n v="1489106948"/>
    <d v="2017-04-30T17:00:00"/>
    <x v="2326"/>
    <b v="0"/>
    <n v="1"/>
    <b v="0"/>
    <s v="food/small batch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.1"/>
    <x v="0"/>
    <s v="US"/>
    <s v="USD"/>
    <n v="1409090440"/>
    <n v="1406066440"/>
    <d v="2014-08-26T22:00:40"/>
    <x v="2327"/>
    <b v="1"/>
    <n v="3355"/>
    <b v="1"/>
    <s v="food/small batch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s v="US"/>
    <s v="USD"/>
    <n v="1434307537"/>
    <n v="1431715537"/>
    <d v="2015-06-14T18:45:37"/>
    <x v="2328"/>
    <b v="1"/>
    <n v="537"/>
    <b v="1"/>
    <s v="food/small batch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s v="US"/>
    <s v="USD"/>
    <n v="1405609146"/>
    <n v="1403017146"/>
    <d v="2014-07-17T14:59:06"/>
    <x v="2329"/>
    <b v="1"/>
    <n v="125"/>
    <b v="1"/>
    <s v="food/small batch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s v="US"/>
    <s v="USD"/>
    <n v="1451001600"/>
    <n v="1448400943"/>
    <d v="2015-12-25T00:00:00"/>
    <x v="2330"/>
    <b v="1"/>
    <n v="163"/>
    <b v="1"/>
    <s v="food/small batch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s v="US"/>
    <s v="USD"/>
    <n v="1408320490"/>
    <n v="1405728490"/>
    <d v="2014-08-18T00:08:10"/>
    <x v="2331"/>
    <b v="1"/>
    <n v="283"/>
    <b v="1"/>
    <s v="food/small batch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s v="US"/>
    <s v="USD"/>
    <n v="1423235071"/>
    <n v="1420643071"/>
    <d v="2015-02-06T15:04:31"/>
    <x v="2332"/>
    <b v="1"/>
    <n v="352"/>
    <b v="1"/>
    <s v="food/small batch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s v="US"/>
    <s v="USD"/>
    <n v="1401385800"/>
    <n v="1399563390"/>
    <d v="2014-05-29T17:50:00"/>
    <x v="2333"/>
    <b v="1"/>
    <n v="94"/>
    <b v="1"/>
    <s v="food/small batch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d v="2014-11-05T17:34:00"/>
    <x v="2334"/>
    <b v="1"/>
    <n v="67"/>
    <b v="1"/>
    <s v="food/small batch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s v="US"/>
    <s v="USD"/>
    <n v="1402494243"/>
    <n v="1399902243"/>
    <d v="2014-06-11T13:44:03"/>
    <x v="2335"/>
    <b v="1"/>
    <n v="221"/>
    <b v="1"/>
    <s v="food/small batch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s v="US"/>
    <s v="USD"/>
    <n v="1394316695"/>
    <n v="1390860695"/>
    <d v="2014-03-08T22:11:35"/>
    <x v="2336"/>
    <b v="1"/>
    <n v="2165"/>
    <b v="1"/>
    <s v="food/small batch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0.7"/>
    <x v="0"/>
    <s v="US"/>
    <s v="USD"/>
    <n v="1403796143"/>
    <n v="1401204143"/>
    <d v="2014-06-26T15:22:23"/>
    <x v="2337"/>
    <b v="1"/>
    <n v="179"/>
    <b v="1"/>
    <s v="food/small batch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s v="US"/>
    <s v="USD"/>
    <n v="1404077484"/>
    <n v="1401485484"/>
    <d v="2014-06-29T21:31:24"/>
    <x v="2338"/>
    <b v="1"/>
    <n v="123"/>
    <b v="1"/>
    <s v="food/small batch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s v="US"/>
    <s v="USD"/>
    <n v="1482134340"/>
    <n v="1479496309"/>
    <d v="2016-12-19T07:59:00"/>
    <x v="2339"/>
    <b v="1"/>
    <n v="1104"/>
    <b v="1"/>
    <s v="food/small batch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s v="US"/>
    <s v="USD"/>
    <n v="1477841138"/>
    <n v="1475249138"/>
    <d v="2016-10-30T15:25:38"/>
    <x v="2340"/>
    <b v="1"/>
    <n v="403"/>
    <b v="1"/>
    <s v="food/small batch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d v="2015-07-12T19:31:44"/>
    <x v="2341"/>
    <b v="0"/>
    <n v="0"/>
    <b v="0"/>
    <s v="technology/web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d v="2014-10-06T05:00:00"/>
    <x v="2342"/>
    <b v="0"/>
    <n v="0"/>
    <b v="0"/>
    <s v="technology/web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d v="2016-01-08T19:47:00"/>
    <x v="2343"/>
    <b v="0"/>
    <n v="1"/>
    <b v="0"/>
    <s v="technology/web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s v="CA"/>
    <s v="CAD"/>
    <n v="1466789269"/>
    <n v="1464197269"/>
    <d v="2016-06-24T17:27:49"/>
    <x v="2344"/>
    <b v="0"/>
    <n v="1"/>
    <b v="0"/>
    <s v="technology/web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d v="2015-03-31T23:39:00"/>
    <x v="2345"/>
    <b v="0"/>
    <n v="0"/>
    <b v="0"/>
    <s v="technology/web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.1"/>
    <x v="1"/>
    <s v="US"/>
    <s v="USD"/>
    <n v="1476731431"/>
    <n v="1472843431"/>
    <d v="2016-10-17T19:10:31"/>
    <x v="2346"/>
    <b v="0"/>
    <n v="3"/>
    <b v="0"/>
    <s v="technology/web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s v="US"/>
    <s v="USD"/>
    <n v="1472135676"/>
    <n v="1469543676"/>
    <d v="2016-08-25T14:34:36"/>
    <x v="2347"/>
    <b v="0"/>
    <n v="1"/>
    <b v="0"/>
    <s v="technology/web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s v="US"/>
    <s v="USD"/>
    <n v="1456006938"/>
    <n v="1450822938"/>
    <d v="2016-02-20T22:22:18"/>
    <x v="2348"/>
    <b v="0"/>
    <n v="5"/>
    <b v="0"/>
    <s v="technology/web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d v="2015-08-11T18:37:08"/>
    <x v="2349"/>
    <b v="0"/>
    <n v="0"/>
    <b v="0"/>
    <s v="technology/web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d v="2017-01-03T20:12:50"/>
    <x v="2350"/>
    <b v="0"/>
    <n v="0"/>
    <b v="0"/>
    <s v="technology/web"/>
    <n v="0"/>
    <x v="2"/>
    <s v="web"/>
    <x v="2"/>
  </r>
  <r>
    <n v="2351"/>
    <s v="NZ Auction site.  No listing or success fees. Only $2 p/m"/>
    <s v="Donate $30 or more and receive a free selfie stick."/>
    <n v="18900"/>
    <n v="108"/>
    <n v="0.6"/>
    <x v="1"/>
    <s v="NZ"/>
    <s v="NZD"/>
    <n v="1430360739"/>
    <n v="1427768739"/>
    <d v="2015-04-30T02:25:39"/>
    <x v="2351"/>
    <b v="0"/>
    <n v="7"/>
    <b v="0"/>
    <s v="technology/web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d v="2015-06-06T15:12:32"/>
    <x v="2352"/>
    <b v="0"/>
    <n v="0"/>
    <b v="0"/>
    <s v="technology/web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d v="2015-04-21T16:13:42"/>
    <x v="2353"/>
    <b v="0"/>
    <n v="0"/>
    <b v="0"/>
    <s v="technology/web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n v="0.1"/>
    <x v="1"/>
    <s v="US"/>
    <s v="USD"/>
    <n v="1420910460"/>
    <n v="1415726460"/>
    <d v="2015-01-10T17:21:00"/>
    <x v="2354"/>
    <b v="0"/>
    <n v="1"/>
    <b v="0"/>
    <s v="technology/web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s v="AU"/>
    <s v="AUD"/>
    <n v="1430604136"/>
    <n v="1428012136"/>
    <d v="2015-05-02T22:02:16"/>
    <x v="2355"/>
    <b v="0"/>
    <n v="2"/>
    <b v="0"/>
    <s v="technology/web"/>
    <n v="27.5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d v="2015-06-05T18:48:24"/>
    <x v="2356"/>
    <b v="0"/>
    <n v="0"/>
    <b v="0"/>
    <s v="technology/web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d v="2015-10-17T14:52:58"/>
    <x v="2357"/>
    <b v="0"/>
    <n v="0"/>
    <b v="0"/>
    <s v="technology/web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d v="2015-01-31T00:39:00"/>
    <x v="2358"/>
    <b v="0"/>
    <n v="0"/>
    <b v="0"/>
    <s v="technology/web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s v="US"/>
    <s v="USD"/>
    <n v="1438616124"/>
    <n v="1433432124"/>
    <d v="2015-08-03T15:35:24"/>
    <x v="2359"/>
    <b v="0"/>
    <n v="3"/>
    <b v="0"/>
    <s v="technology/web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d v="2016-02-07T16:58:00"/>
    <x v="2360"/>
    <b v="0"/>
    <n v="1"/>
    <b v="0"/>
    <s v="technology/web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d v="2016-04-30T22:00:00"/>
    <x v="2361"/>
    <b v="0"/>
    <n v="0"/>
    <b v="0"/>
    <s v="technology/web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8.6"/>
    <x v="1"/>
    <s v="US"/>
    <s v="USD"/>
    <n v="1418315470"/>
    <n v="1415723470"/>
    <d v="2014-12-11T16:31:10"/>
    <x v="2362"/>
    <b v="0"/>
    <n v="2"/>
    <b v="0"/>
    <s v="technology/web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d v="2015-12-29T00:16:40"/>
    <x v="2363"/>
    <b v="0"/>
    <n v="0"/>
    <b v="0"/>
    <s v="technology/web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d v="2015-10-26T22:25:56"/>
    <x v="2364"/>
    <b v="0"/>
    <n v="0"/>
    <b v="0"/>
    <s v="technology/web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d v="2016-01-17T23:00:00"/>
    <x v="2365"/>
    <b v="0"/>
    <n v="0"/>
    <b v="0"/>
    <s v="technology/web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s v="GB"/>
    <s v="GBP"/>
    <n v="1445431533"/>
    <n v="1442839533"/>
    <d v="2015-10-21T12:45:33"/>
    <x v="2366"/>
    <b v="0"/>
    <n v="27"/>
    <b v="0"/>
    <s v="technology/web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s v="US"/>
    <s v="USD"/>
    <n v="1461622616"/>
    <n v="1456442216"/>
    <d v="2016-04-25T22:16:56"/>
    <x v="2367"/>
    <b v="0"/>
    <n v="14"/>
    <b v="0"/>
    <s v="technology/web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s v="US"/>
    <s v="USD"/>
    <n v="1429028365"/>
    <n v="1425143965"/>
    <d v="2015-04-14T16:19:25"/>
    <x v="2368"/>
    <b v="0"/>
    <n v="2"/>
    <b v="0"/>
    <s v="technology/web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d v="2016-02-10T19:30:11"/>
    <x v="2369"/>
    <b v="0"/>
    <n v="0"/>
    <b v="0"/>
    <s v="technology/web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s v="US"/>
    <s v="USD"/>
    <n v="1418877141"/>
    <n v="1416285141"/>
    <d v="2014-12-18T04:32:21"/>
    <x v="2370"/>
    <b v="0"/>
    <n v="4"/>
    <b v="0"/>
    <s v="technology/web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d v="2015-06-25T18:39:56"/>
    <x v="2371"/>
    <b v="0"/>
    <n v="0"/>
    <b v="0"/>
    <s v="technology/web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s v="AU"/>
    <s v="AUD"/>
    <n v="1429839571"/>
    <n v="1427247571"/>
    <d v="2015-04-24T01:39:31"/>
    <x v="2372"/>
    <b v="0"/>
    <n v="6"/>
    <b v="0"/>
    <s v="technology/web"/>
    <n v="30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d v="2015-08-29T15:53:44"/>
    <x v="2373"/>
    <b v="0"/>
    <n v="1"/>
    <b v="0"/>
    <s v="technology/web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d v="2015-02-12T20:14:20"/>
    <x v="2374"/>
    <b v="0"/>
    <n v="1"/>
    <b v="0"/>
    <s v="technology/web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d v="2016-09-09T20:03:57"/>
    <x v="2375"/>
    <b v="0"/>
    <n v="0"/>
    <b v="0"/>
    <s v="technology/web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s v="US"/>
    <s v="USD"/>
    <n v="1449785566"/>
    <n v="1447193566"/>
    <d v="2015-12-10T22:12:46"/>
    <x v="2376"/>
    <b v="0"/>
    <n v="4"/>
    <b v="0"/>
    <s v="technology/web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d v="2016-11-25T21:53:03"/>
    <x v="2377"/>
    <b v="0"/>
    <n v="0"/>
    <b v="0"/>
    <s v="technology/web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d v="2015-08-26T00:18:50"/>
    <x v="2378"/>
    <b v="0"/>
    <n v="0"/>
    <b v="0"/>
    <s v="technology/web"/>
    <n v="0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d v="2015-10-05T00:23:36"/>
    <x v="2379"/>
    <b v="0"/>
    <n v="0"/>
    <b v="0"/>
    <s v="technology/web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s v="US"/>
    <s v="USD"/>
    <n v="1443726142"/>
    <n v="1441134142"/>
    <d v="2015-10-01T19:02:22"/>
    <x v="2380"/>
    <b v="0"/>
    <n v="3"/>
    <b v="0"/>
    <s v="technology/web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1.8"/>
    <x v="1"/>
    <s v="US"/>
    <s v="USD"/>
    <n v="1428704848"/>
    <n v="1426112848"/>
    <d v="2015-04-10T22:27:28"/>
    <x v="2381"/>
    <b v="0"/>
    <n v="7"/>
    <b v="0"/>
    <s v="technology/web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s v="US"/>
    <s v="USD"/>
    <n v="1438662603"/>
    <n v="1436502603"/>
    <d v="2015-08-04T04:30:03"/>
    <x v="2382"/>
    <b v="0"/>
    <n v="2"/>
    <b v="0"/>
    <s v="technology/web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s v="NZ"/>
    <s v="NZD"/>
    <n v="1424568107"/>
    <n v="1421976107"/>
    <d v="2015-02-22T01:21:47"/>
    <x v="2383"/>
    <b v="0"/>
    <n v="3"/>
    <b v="0"/>
    <s v="technology/web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s v="US"/>
    <s v="USD"/>
    <n v="1415932643"/>
    <n v="1413337043"/>
    <d v="2014-11-14T02:37:23"/>
    <x v="2384"/>
    <b v="0"/>
    <n v="8"/>
    <b v="0"/>
    <s v="technology/web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s v="US"/>
    <s v="USD"/>
    <n v="1438793432"/>
    <n v="1436201432"/>
    <d v="2015-08-05T16:50:32"/>
    <x v="2385"/>
    <b v="0"/>
    <n v="7"/>
    <b v="0"/>
    <s v="technology/web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d v="2015-01-10T20:07:04"/>
    <x v="2386"/>
    <b v="0"/>
    <n v="0"/>
    <b v="0"/>
    <s v="technology/web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s v="US"/>
    <s v="USD"/>
    <n v="1469199740"/>
    <n v="1465311740"/>
    <d v="2016-07-22T15:02:20"/>
    <x v="2387"/>
    <b v="0"/>
    <n v="3"/>
    <b v="0"/>
    <s v="technology/web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s v="US"/>
    <s v="USD"/>
    <n v="1421350140"/>
    <n v="1418761759"/>
    <d v="2015-01-15T19:29:00"/>
    <x v="2388"/>
    <b v="0"/>
    <n v="8"/>
    <b v="0"/>
    <s v="technology/web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s v="FR"/>
    <s v="EUR"/>
    <n v="1437861540"/>
    <n v="1435160452"/>
    <d v="2015-07-25T21:59:00"/>
    <x v="2389"/>
    <b v="0"/>
    <n v="1"/>
    <b v="0"/>
    <s v="technology/web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d v="2015-01-04T06:17:44"/>
    <x v="2390"/>
    <b v="0"/>
    <n v="0"/>
    <b v="0"/>
    <s v="technology/web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n v="0.1"/>
    <x v="1"/>
    <s v="US"/>
    <s v="USD"/>
    <n v="1427825044"/>
    <n v="1425236644"/>
    <d v="2015-03-31T18:04:04"/>
    <x v="2391"/>
    <b v="0"/>
    <n v="1"/>
    <b v="0"/>
    <s v="technology/web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d v="2015-10-29T02:53:43"/>
    <x v="2392"/>
    <b v="0"/>
    <n v="0"/>
    <b v="0"/>
    <s v="technology/web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s v="US"/>
    <s v="USD"/>
    <n v="1439048017"/>
    <n v="1436456017"/>
    <d v="2015-08-08T15:33:37"/>
    <x v="2393"/>
    <b v="0"/>
    <n v="1"/>
    <b v="0"/>
    <s v="technology/web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s v="IE"/>
    <s v="EUR"/>
    <n v="1424940093"/>
    <n v="1422348093"/>
    <d v="2015-02-26T08:41:33"/>
    <x v="2394"/>
    <b v="0"/>
    <n v="2"/>
    <b v="0"/>
    <s v="technology/web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d v="2017-01-10T08:57:00"/>
    <x v="2395"/>
    <b v="0"/>
    <n v="0"/>
    <b v="0"/>
    <s v="technology/web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s v="CH"/>
    <s v="CHF"/>
    <n v="1444940558"/>
    <n v="1442348558"/>
    <d v="2015-10-15T20:22:38"/>
    <x v="2396"/>
    <b v="0"/>
    <n v="1"/>
    <b v="0"/>
    <s v="technology/web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d v="2015-01-02T21:14:16"/>
    <x v="2397"/>
    <b v="0"/>
    <n v="0"/>
    <b v="0"/>
    <s v="technology/web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d v="2015-07-02T21:59:44"/>
    <x v="2398"/>
    <b v="0"/>
    <n v="0"/>
    <b v="0"/>
    <s v="technology/web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d v="2014-12-18T20:28:26"/>
    <x v="2399"/>
    <b v="0"/>
    <n v="0"/>
    <b v="0"/>
    <s v="technology/web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d v="2016-04-14T06:26:04"/>
    <x v="2400"/>
    <b v="0"/>
    <n v="0"/>
    <b v="0"/>
    <s v="technology/web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s v="US"/>
    <s v="USD"/>
    <n v="1457207096"/>
    <n v="1452023096"/>
    <d v="2016-03-05T19:44:56"/>
    <x v="2401"/>
    <b v="0"/>
    <n v="9"/>
    <b v="0"/>
    <s v="food/food trucks"/>
    <n v="22.33"/>
    <x v="7"/>
    <s v="food trucks"/>
    <x v="2"/>
  </r>
  <r>
    <n v="2402"/>
    <s v="Cupcake Truck Unite"/>
    <s v="Small town, delicious treats, and a mobile truck"/>
    <n v="12000"/>
    <n v="52"/>
    <n v="0.4"/>
    <x v="2"/>
    <s v="US"/>
    <s v="USD"/>
    <n v="1431533931"/>
    <n v="1428941931"/>
    <d v="2015-05-13T16:18:51"/>
    <x v="2402"/>
    <b v="0"/>
    <n v="1"/>
    <b v="0"/>
    <s v="food/food trucks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s v="GB"/>
    <s v="GBP"/>
    <n v="1459368658"/>
    <n v="1454188258"/>
    <d v="2016-03-30T20:10:58"/>
    <x v="2403"/>
    <b v="0"/>
    <n v="12"/>
    <b v="0"/>
    <s v="food/food trucks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d v="2016-01-03T00:56:47"/>
    <x v="2404"/>
    <b v="0"/>
    <n v="0"/>
    <b v="0"/>
    <s v="food/food trucks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n v="22.5"/>
    <x v="2"/>
    <s v="US"/>
    <s v="USD"/>
    <n v="1472911375"/>
    <n v="1471096975"/>
    <d v="2016-09-03T14:02:55"/>
    <x v="2405"/>
    <b v="0"/>
    <n v="20"/>
    <b v="0"/>
    <s v="food/food trucks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s v="US"/>
    <s v="USD"/>
    <n v="1421635190"/>
    <n v="1418179190"/>
    <d v="2015-01-19T02:39:50"/>
    <x v="2406"/>
    <b v="0"/>
    <n v="16"/>
    <b v="0"/>
    <s v="food/food trucks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s v="US"/>
    <s v="USD"/>
    <n v="1428732000"/>
    <n v="1426772928"/>
    <d v="2015-04-11T06:00:00"/>
    <x v="2407"/>
    <b v="0"/>
    <n v="33"/>
    <b v="0"/>
    <s v="food/food trucks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n v="0.2"/>
    <x v="2"/>
    <s v="US"/>
    <s v="USD"/>
    <n v="1415247757"/>
    <n v="1412652157"/>
    <d v="2014-11-06T04:22:37"/>
    <x v="2408"/>
    <b v="0"/>
    <n v="2"/>
    <b v="0"/>
    <s v="food/food trucks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s v="US"/>
    <s v="USD"/>
    <n v="1439931675"/>
    <n v="1437339675"/>
    <d v="2015-08-18T21:01:15"/>
    <x v="2409"/>
    <b v="0"/>
    <n v="6"/>
    <b v="0"/>
    <s v="food/food trucks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d v="2015-09-07T09:47:55"/>
    <x v="2410"/>
    <b v="0"/>
    <n v="0"/>
    <b v="0"/>
    <s v="food/food trucks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s v="US"/>
    <s v="USD"/>
    <n v="1440524082"/>
    <n v="1437932082"/>
    <d v="2015-08-25T17:34:42"/>
    <x v="2411"/>
    <b v="0"/>
    <n v="3"/>
    <b v="0"/>
    <s v="food/food trucks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d v="2016-11-26T18:41:13"/>
    <x v="2412"/>
    <b v="0"/>
    <n v="0"/>
    <b v="0"/>
    <s v="food/food trucks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0.8"/>
    <x v="2"/>
    <s v="US"/>
    <s v="USD"/>
    <n v="1401579000"/>
    <n v="1398911882"/>
    <d v="2014-05-31T23:30:00"/>
    <x v="2413"/>
    <b v="0"/>
    <n v="3"/>
    <b v="0"/>
    <s v="food/food trucks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s v="US"/>
    <s v="USD"/>
    <n v="1440215940"/>
    <n v="1436805660"/>
    <d v="2015-08-22T03:59:00"/>
    <x v="2414"/>
    <b v="0"/>
    <n v="13"/>
    <b v="0"/>
    <s v="food/food trucks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s v="US"/>
    <s v="USD"/>
    <n v="1468615346"/>
    <n v="1466023346"/>
    <d v="2016-07-15T20:42:26"/>
    <x v="2415"/>
    <b v="0"/>
    <n v="6"/>
    <b v="0"/>
    <s v="food/food trucks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d v="2015-03-14T15:00:00"/>
    <x v="2416"/>
    <b v="0"/>
    <n v="1"/>
    <b v="0"/>
    <s v="food/food trucks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d v="2014-08-10T21:13:07"/>
    <x v="2417"/>
    <b v="0"/>
    <n v="0"/>
    <b v="0"/>
    <s v="food/food trucks"/>
    <n v="0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d v="2015-03-24T19:34:04"/>
    <x v="2418"/>
    <b v="0"/>
    <n v="5"/>
    <b v="0"/>
    <s v="food/food trucks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d v="2015-02-18T17:43:09"/>
    <x v="2419"/>
    <b v="0"/>
    <n v="0"/>
    <b v="0"/>
    <s v="food/food trucks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s v="US"/>
    <s v="USD"/>
    <n v="1415583695"/>
    <n v="1410396095"/>
    <d v="2014-11-10T01:41:35"/>
    <x v="2420"/>
    <b v="0"/>
    <n v="36"/>
    <b v="0"/>
    <s v="food/food trucks"/>
    <n v="69.47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d v="2015-02-21T16:29:56"/>
    <x v="2421"/>
    <b v="0"/>
    <n v="1"/>
    <b v="0"/>
    <s v="food/food trucks"/>
    <n v="1"/>
    <x v="7"/>
    <s v="food trucks"/>
    <x v="0"/>
  </r>
  <r>
    <n v="2422"/>
    <s v="Help starting a family owned food truck"/>
    <s v="Family owned business serving BBQ and seafood to the public"/>
    <n v="500"/>
    <n v="1"/>
    <n v="0.2"/>
    <x v="2"/>
    <s v="US"/>
    <s v="USD"/>
    <n v="1426091036"/>
    <n v="1423502636"/>
    <d v="2015-03-11T16:23:56"/>
    <x v="2422"/>
    <b v="0"/>
    <n v="1"/>
    <b v="0"/>
    <s v="food/food trucks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d v="2014-12-31T16:54:50"/>
    <x v="2423"/>
    <b v="0"/>
    <n v="1"/>
    <b v="0"/>
    <s v="food/food trucks"/>
    <n v="8"/>
    <x v="7"/>
    <s v="food trucks"/>
    <x v="3"/>
  </r>
  <r>
    <n v="2424"/>
    <s v="Lily and Memphs"/>
    <s v="Great and creative food from the heart in the form of a sweet food truck!"/>
    <n v="25000"/>
    <n v="310"/>
    <n v="1.2"/>
    <x v="2"/>
    <s v="US"/>
    <s v="USD"/>
    <n v="1414445108"/>
    <n v="1411853108"/>
    <d v="2014-10-27T21:25:08"/>
    <x v="2424"/>
    <b v="0"/>
    <n v="9"/>
    <b v="0"/>
    <s v="food/food trucks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d v="2016-05-27T22:04:00"/>
    <x v="2425"/>
    <b v="0"/>
    <n v="1"/>
    <b v="0"/>
    <s v="food/food trucks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d v="2015-08-08T04:04:52"/>
    <x v="2426"/>
    <b v="0"/>
    <n v="0"/>
    <b v="0"/>
    <s v="food/food trucks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d v="2016-03-23T06:38:53"/>
    <x v="2427"/>
    <b v="0"/>
    <n v="1"/>
    <b v="0"/>
    <s v="food/food trucks"/>
    <n v="1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d v="2015-03-12T17:49:11"/>
    <x v="2428"/>
    <b v="0"/>
    <n v="1"/>
    <b v="0"/>
    <s v="food/food trucks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s v="NO"/>
    <s v="NOK"/>
    <n v="1486313040"/>
    <n v="1483131966"/>
    <d v="2017-02-05T16:44:00"/>
    <x v="2429"/>
    <b v="0"/>
    <n v="4"/>
    <b v="0"/>
    <s v="food/food trucks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s v="US"/>
    <s v="USD"/>
    <n v="1455246504"/>
    <n v="1452654504"/>
    <d v="2016-02-12T03:08:24"/>
    <x v="2430"/>
    <b v="0"/>
    <n v="2"/>
    <b v="0"/>
    <s v="food/food trucks"/>
    <n v="10.5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d v="2016-06-28T02:23:33"/>
    <x v="2431"/>
    <b v="0"/>
    <n v="2"/>
    <b v="0"/>
    <s v="food/food trucks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d v="2015-03-08T05:14:57"/>
    <x v="2432"/>
    <b v="0"/>
    <n v="2"/>
    <b v="0"/>
    <s v="food/food trucks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d v="2016-02-27T21:35:43"/>
    <x v="2433"/>
    <b v="0"/>
    <n v="0"/>
    <b v="0"/>
    <s v="food/food trucks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s v="US"/>
    <s v="USD"/>
    <n v="1438662474"/>
    <n v="1435206474"/>
    <d v="2015-08-04T04:27:54"/>
    <x v="2434"/>
    <b v="0"/>
    <n v="2"/>
    <b v="0"/>
    <s v="food/food trucks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s v="SE"/>
    <s v="SEK"/>
    <n v="1444027186"/>
    <n v="1441435186"/>
    <d v="2015-10-05T06:39:46"/>
    <x v="2435"/>
    <b v="0"/>
    <n v="4"/>
    <b v="0"/>
    <s v="food/food trucks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d v="2016-01-29T14:46:10"/>
    <x v="2436"/>
    <b v="0"/>
    <n v="2"/>
    <b v="0"/>
    <s v="food/food trucks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d v="2015-03-17T18:00:00"/>
    <x v="2437"/>
    <b v="0"/>
    <n v="0"/>
    <b v="0"/>
    <s v="food/food trucks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.3"/>
    <x v="2"/>
    <s v="US"/>
    <s v="USD"/>
    <n v="1449529062"/>
    <n v="1444341462"/>
    <d v="2015-12-07T22:57:42"/>
    <x v="2438"/>
    <b v="0"/>
    <n v="1"/>
    <b v="0"/>
    <s v="food/food trucks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d v="2015-10-18T19:38:49"/>
    <x v="2439"/>
    <b v="0"/>
    <n v="0"/>
    <b v="0"/>
    <s v="food/food trucks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.2"/>
    <x v="2"/>
    <s v="BE"/>
    <s v="EUR"/>
    <n v="1455399313"/>
    <n v="1452807313"/>
    <d v="2016-02-13T21:35:13"/>
    <x v="2440"/>
    <b v="0"/>
    <n v="2"/>
    <b v="0"/>
    <s v="food/food trucks"/>
    <n v="5"/>
    <x v="7"/>
    <s v="food trucks"/>
    <x v="2"/>
  </r>
  <r>
    <n v="2441"/>
    <s v="Bring Alchemy Pops to the People!"/>
    <s v="YOU can help Alchemy Pops POP up on a street near you!"/>
    <n v="7500"/>
    <n v="8091"/>
    <n v="107.9"/>
    <x v="0"/>
    <s v="US"/>
    <s v="USD"/>
    <n v="1437627540"/>
    <n v="1435806054"/>
    <d v="2015-07-23T04:59:00"/>
    <x v="2441"/>
    <b v="0"/>
    <n v="109"/>
    <b v="1"/>
    <s v="food/small batch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s v="US"/>
    <s v="USD"/>
    <n v="1426777228"/>
    <n v="1424188828"/>
    <d v="2015-03-19T15:00:28"/>
    <x v="2442"/>
    <b v="0"/>
    <n v="372"/>
    <b v="1"/>
    <s v="food/small batch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s v="US"/>
    <s v="USD"/>
    <n v="1408114822"/>
    <n v="1405522822"/>
    <d v="2014-08-15T15:00:22"/>
    <x v="2443"/>
    <b v="0"/>
    <n v="311"/>
    <b v="1"/>
    <s v="food/small batch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s v="US"/>
    <s v="USD"/>
    <n v="1464199591"/>
    <n v="1461607591"/>
    <d v="2016-05-25T18:06:31"/>
    <x v="2444"/>
    <b v="0"/>
    <n v="61"/>
    <b v="1"/>
    <s v="food/small batch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s v="US"/>
    <s v="USD"/>
    <n v="1443242021"/>
    <n v="1440650021"/>
    <d v="2015-09-26T04:33:41"/>
    <x v="2445"/>
    <b v="0"/>
    <n v="115"/>
    <b v="1"/>
    <s v="food/small batch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d v="2016-11-26T15:27:51"/>
    <x v="2446"/>
    <b v="0"/>
    <n v="111"/>
    <b v="1"/>
    <s v="food/small batch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s v="US"/>
    <s v="USD"/>
    <n v="1478923200"/>
    <n v="1476184593"/>
    <d v="2016-11-12T04:00:00"/>
    <x v="2447"/>
    <b v="0"/>
    <n v="337"/>
    <b v="1"/>
    <s v="food/small batch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s v="US"/>
    <s v="USD"/>
    <n v="1472621760"/>
    <n v="1472110513"/>
    <d v="2016-08-31T05:36:00"/>
    <x v="2448"/>
    <b v="0"/>
    <n v="9"/>
    <b v="1"/>
    <s v="food/small batch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d v="2014-11-30T04:25:15"/>
    <x v="2449"/>
    <b v="0"/>
    <n v="120"/>
    <b v="1"/>
    <s v="food/small batch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s v="US"/>
    <s v="USD"/>
    <n v="1414465860"/>
    <n v="1411177456"/>
    <d v="2014-10-28T03:11:00"/>
    <x v="2450"/>
    <b v="0"/>
    <n v="102"/>
    <b v="1"/>
    <s v="food/small batch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s v="US"/>
    <s v="USD"/>
    <n v="1488750490"/>
    <n v="1487022490"/>
    <d v="2017-03-05T21:48:10"/>
    <x v="2451"/>
    <b v="0"/>
    <n v="186"/>
    <b v="1"/>
    <s v="food/small batch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s v="US"/>
    <s v="USD"/>
    <n v="1451430000"/>
    <n v="1448914500"/>
    <d v="2015-12-29T23:00:00"/>
    <x v="2452"/>
    <b v="0"/>
    <n v="15"/>
    <b v="1"/>
    <s v="food/small batch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s v="US"/>
    <s v="USD"/>
    <n v="1486053409"/>
    <n v="1483461409"/>
    <d v="2017-02-02T16:36:49"/>
    <x v="2453"/>
    <b v="0"/>
    <n v="67"/>
    <b v="1"/>
    <s v="food/small batch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s v="US"/>
    <s v="USD"/>
    <n v="1489207808"/>
    <n v="1486183808"/>
    <d v="2017-03-11T04:50:08"/>
    <x v="2454"/>
    <b v="0"/>
    <n v="130"/>
    <b v="1"/>
    <s v="food/small batch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d v="2016-04-20T18:45:50"/>
    <x v="2455"/>
    <b v="0"/>
    <n v="16"/>
    <b v="1"/>
    <s v="food/small batch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0.9"/>
    <x v="0"/>
    <s v="US"/>
    <s v="USD"/>
    <n v="1488063839"/>
    <n v="1485471839"/>
    <d v="2017-02-25T23:03:59"/>
    <x v="2456"/>
    <b v="0"/>
    <n v="67"/>
    <b v="1"/>
    <s v="food/small batch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s v="US"/>
    <s v="USD"/>
    <n v="1458826056"/>
    <n v="1456237656"/>
    <d v="2016-03-24T13:27:36"/>
    <x v="2457"/>
    <b v="0"/>
    <n v="124"/>
    <b v="1"/>
    <s v="food/small batch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s v="US"/>
    <s v="USD"/>
    <n v="1465498800"/>
    <n v="1462481718"/>
    <d v="2016-06-09T19:00:00"/>
    <x v="2458"/>
    <b v="0"/>
    <n v="80"/>
    <b v="1"/>
    <s v="food/small batch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s v="US"/>
    <s v="USD"/>
    <n v="1458742685"/>
    <n v="1454858285"/>
    <d v="2016-03-23T14:18:05"/>
    <x v="2459"/>
    <b v="0"/>
    <n v="282"/>
    <b v="1"/>
    <s v="food/small batch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s v="US"/>
    <s v="USD"/>
    <n v="1483417020"/>
    <n v="1480480167"/>
    <d v="2017-01-03T04:17:00"/>
    <x v="2460"/>
    <b v="0"/>
    <n v="68"/>
    <b v="1"/>
    <s v="food/small batch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s v="US"/>
    <s v="USD"/>
    <n v="1317438000"/>
    <n v="1314577097"/>
    <d v="2011-10-01T03:00:00"/>
    <x v="2461"/>
    <b v="0"/>
    <n v="86"/>
    <b v="1"/>
    <s v="music/indie rock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s v="US"/>
    <s v="USD"/>
    <n v="1342672096"/>
    <n v="1340944096"/>
    <d v="2012-07-19T04:28:16"/>
    <x v="2462"/>
    <b v="0"/>
    <n v="115"/>
    <b v="1"/>
    <s v="music/indie rock"/>
    <n v="28.88"/>
    <x v="4"/>
    <s v="indie rock"/>
    <x v="5"/>
  </r>
  <r>
    <n v="2463"/>
    <s v="Emma Ate the Lion &quot;Songs Two Count Too&quot;"/>
    <s v="Emma Ate The Lion's debut full length album"/>
    <n v="2000"/>
    <n v="2325"/>
    <n v="116.3"/>
    <x v="0"/>
    <s v="US"/>
    <s v="USD"/>
    <n v="1366138800"/>
    <n v="1362710425"/>
    <d v="2013-04-16T19:00:00"/>
    <x v="2463"/>
    <b v="0"/>
    <n v="75"/>
    <b v="1"/>
    <s v="music/indie rock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.1"/>
    <x v="0"/>
    <s v="CA"/>
    <s v="CAD"/>
    <n v="1443641340"/>
    <n v="1441143397"/>
    <d v="2015-09-30T19:29:00"/>
    <x v="2464"/>
    <b v="0"/>
    <n v="43"/>
    <b v="1"/>
    <s v="music/indie rock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.1"/>
    <x v="0"/>
    <s v="US"/>
    <s v="USD"/>
    <n v="1348420548"/>
    <n v="1345828548"/>
    <d v="2012-09-23T17:15:48"/>
    <x v="2465"/>
    <b v="0"/>
    <n v="48"/>
    <b v="1"/>
    <s v="music/indie rock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d v="2013-05-09T02:27:33"/>
    <x v="2466"/>
    <b v="0"/>
    <n v="52"/>
    <b v="1"/>
    <s v="music/indie rock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8.5"/>
    <x v="0"/>
    <s v="US"/>
    <s v="USD"/>
    <n v="1336669200"/>
    <n v="1335473931"/>
    <d v="2012-05-10T17:00:00"/>
    <x v="2467"/>
    <b v="0"/>
    <n v="43"/>
    <b v="1"/>
    <s v="music/indie rock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.2"/>
    <x v="0"/>
    <s v="US"/>
    <s v="USD"/>
    <n v="1351400400"/>
    <n v="1348285321"/>
    <d v="2012-10-28T05:00:00"/>
    <x v="2468"/>
    <b v="0"/>
    <n v="58"/>
    <b v="1"/>
    <s v="music/indie rock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s v="US"/>
    <s v="USD"/>
    <n v="1297160329"/>
    <n v="1295000329"/>
    <d v="2011-02-08T10:18:49"/>
    <x v="2469"/>
    <b v="0"/>
    <n v="47"/>
    <b v="1"/>
    <s v="music/indie rock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s v="US"/>
    <s v="USD"/>
    <n v="1337824055"/>
    <n v="1335232055"/>
    <d v="2012-05-24T01:47:35"/>
    <x v="2470"/>
    <b v="0"/>
    <n v="36"/>
    <b v="1"/>
    <s v="music/indie rock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d v="2012-01-25T23:49:52"/>
    <x v="2471"/>
    <b v="0"/>
    <n v="17"/>
    <b v="1"/>
    <s v="music/indie rock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s v="US"/>
    <s v="USD"/>
    <n v="1283562180"/>
    <n v="1277433980"/>
    <d v="2010-09-04T01:03:00"/>
    <x v="2472"/>
    <b v="0"/>
    <n v="104"/>
    <b v="1"/>
    <s v="music/indie rock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d v="2012-11-10T18:57:49"/>
    <x v="2473"/>
    <b v="0"/>
    <n v="47"/>
    <b v="1"/>
    <s v="music/indie rock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d v="2010-10-11T00:16:16"/>
    <x v="2474"/>
    <b v="0"/>
    <n v="38"/>
    <b v="1"/>
    <s v="music/indie rock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4.7"/>
    <x v="0"/>
    <s v="US"/>
    <s v="USD"/>
    <n v="1278799200"/>
    <n v="1273647255"/>
    <d v="2010-07-10T22:00:00"/>
    <x v="2475"/>
    <b v="0"/>
    <n v="81"/>
    <b v="1"/>
    <s v="music/indie rock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d v="2014-11-03T08:52:50"/>
    <x v="2476"/>
    <b v="0"/>
    <n v="55"/>
    <b v="1"/>
    <s v="music/indie rock"/>
    <n v="61.1"/>
    <x v="4"/>
    <s v="indie rock"/>
    <x v="3"/>
  </r>
  <r>
    <n v="2477"/>
    <s v="Debut Album"/>
    <s v="Releasing my first album in August, and I need your help in order to get it done!"/>
    <n v="750"/>
    <n v="1285"/>
    <n v="171.3"/>
    <x v="0"/>
    <s v="US"/>
    <s v="USD"/>
    <n v="1344789345"/>
    <n v="1340901345"/>
    <d v="2012-08-12T16:35:45"/>
    <x v="2477"/>
    <b v="0"/>
    <n v="41"/>
    <b v="1"/>
    <s v="music/indie rock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s v="US"/>
    <s v="USD"/>
    <n v="1358117313"/>
    <n v="1355525313"/>
    <d v="2013-01-13T22:48:33"/>
    <x v="2478"/>
    <b v="0"/>
    <n v="79"/>
    <b v="1"/>
    <s v="music/indie rock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n v="133.4"/>
    <x v="0"/>
    <s v="US"/>
    <s v="USD"/>
    <n v="1343440800"/>
    <n v="1342545994"/>
    <d v="2012-07-28T02:00:00"/>
    <x v="2479"/>
    <b v="0"/>
    <n v="16"/>
    <b v="1"/>
    <s v="music/indie rock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d v="2015-10-10T22:28:04"/>
    <x v="2480"/>
    <b v="0"/>
    <n v="8"/>
    <b v="1"/>
    <s v="music/indie rock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s v="US"/>
    <s v="USD"/>
    <n v="1335799808"/>
    <n v="1333207808"/>
    <d v="2012-04-30T15:30:08"/>
    <x v="2481"/>
    <b v="0"/>
    <n v="95"/>
    <b v="1"/>
    <s v="music/indie rock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s v="US"/>
    <s v="USD"/>
    <n v="1312224383"/>
    <n v="1308336383"/>
    <d v="2011-08-01T18:46:23"/>
    <x v="2482"/>
    <b v="0"/>
    <n v="25"/>
    <b v="1"/>
    <s v="music/indie rock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s v="US"/>
    <s v="USD"/>
    <n v="1335891603"/>
    <n v="1330711203"/>
    <d v="2012-05-01T17:00:03"/>
    <x v="2483"/>
    <b v="0"/>
    <n v="19"/>
    <b v="1"/>
    <s v="music/indie rock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s v="US"/>
    <s v="USD"/>
    <n v="1316124003"/>
    <n v="1313532003"/>
    <d v="2011-09-15T22:00:03"/>
    <x v="2484"/>
    <b v="0"/>
    <n v="90"/>
    <b v="1"/>
    <s v="music/indie rock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s v="US"/>
    <s v="USD"/>
    <n v="1318463879"/>
    <n v="1315439879"/>
    <d v="2011-10-12T23:57:59"/>
    <x v="2485"/>
    <b v="0"/>
    <n v="41"/>
    <b v="1"/>
    <s v="music/indie rock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s v="US"/>
    <s v="USD"/>
    <n v="1335113976"/>
    <n v="1332521976"/>
    <d v="2012-04-22T16:59:36"/>
    <x v="2486"/>
    <b v="0"/>
    <n v="30"/>
    <b v="1"/>
    <s v="music/indie rock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s v="US"/>
    <s v="USD"/>
    <n v="1338083997"/>
    <n v="1335491997"/>
    <d v="2012-05-27T01:59:57"/>
    <x v="2487"/>
    <b v="0"/>
    <n v="38"/>
    <b v="1"/>
    <s v="music/indie rock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s v="US"/>
    <s v="USD"/>
    <n v="1321459908"/>
    <n v="1318864308"/>
    <d v="2011-11-16T16:11:48"/>
    <x v="2488"/>
    <b v="0"/>
    <n v="65"/>
    <b v="1"/>
    <s v="music/indie rock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s v="US"/>
    <s v="USD"/>
    <n v="1368117239"/>
    <n v="1365525239"/>
    <d v="2013-05-09T16:33:59"/>
    <x v="2489"/>
    <b v="0"/>
    <n v="75"/>
    <b v="1"/>
    <s v="music/indie rock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s v="US"/>
    <s v="USD"/>
    <n v="1340429276"/>
    <n v="1335245276"/>
    <d v="2012-06-23T05:27:56"/>
    <x v="2490"/>
    <b v="0"/>
    <n v="16"/>
    <b v="1"/>
    <s v="music/indie rock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s v="US"/>
    <s v="USD"/>
    <n v="1295142660"/>
    <n v="1293739714"/>
    <d v="2011-01-16T01:51:00"/>
    <x v="2491"/>
    <b v="0"/>
    <n v="10"/>
    <b v="1"/>
    <s v="music/indie rock"/>
    <n v="51.6"/>
    <x v="4"/>
    <s v="indie rock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d v="2012-06-16T09:59:00"/>
    <x v="2492"/>
    <b v="0"/>
    <n v="27"/>
    <b v="1"/>
    <s v="music/indie rock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s v="US"/>
    <s v="USD"/>
    <n v="1367208140"/>
    <n v="1363320140"/>
    <d v="2013-04-29T04:02:20"/>
    <x v="2493"/>
    <b v="0"/>
    <n v="259"/>
    <b v="1"/>
    <s v="music/indie rock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d v="2012-05-23T15:29:04"/>
    <x v="2494"/>
    <b v="0"/>
    <n v="39"/>
    <b v="1"/>
    <s v="music/indie rock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s v="US"/>
    <s v="USD"/>
    <n v="1339022575"/>
    <n v="1336430575"/>
    <d v="2012-06-06T22:42:55"/>
    <x v="2495"/>
    <b v="0"/>
    <n v="42"/>
    <b v="1"/>
    <s v="music/indie rock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d v="2013-03-29T22:54:52"/>
    <x v="2496"/>
    <b v="0"/>
    <n v="10"/>
    <b v="1"/>
    <s v="music/indie rock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s v="US"/>
    <s v="USD"/>
    <n v="1312578338"/>
    <n v="1309986338"/>
    <d v="2011-08-05T21:05:38"/>
    <x v="2497"/>
    <b v="0"/>
    <n v="56"/>
    <b v="1"/>
    <s v="music/indie rock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s v="US"/>
    <s v="USD"/>
    <n v="1422400387"/>
    <n v="1421190787"/>
    <d v="2015-01-27T23:13:07"/>
    <x v="2498"/>
    <b v="0"/>
    <n v="20"/>
    <b v="1"/>
    <s v="music/indie rock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s v="US"/>
    <s v="USD"/>
    <n v="1356976800"/>
    <n v="1352820837"/>
    <d v="2012-12-31T18:00:00"/>
    <x v="2499"/>
    <b v="0"/>
    <n v="170"/>
    <b v="1"/>
    <s v="music/indie rock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s v="US"/>
    <s v="USD"/>
    <n v="1340476375"/>
    <n v="1337884375"/>
    <d v="2012-06-23T18:32:55"/>
    <x v="2500"/>
    <b v="0"/>
    <n v="29"/>
    <b v="1"/>
    <s v="music/indie rock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s v="CA"/>
    <s v="CAD"/>
    <n v="1443379104"/>
    <n v="1440787104"/>
    <d v="2015-09-27T18:38:24"/>
    <x v="2501"/>
    <b v="0"/>
    <n v="7"/>
    <b v="0"/>
    <s v="food/restaurants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s v="US"/>
    <s v="USD"/>
    <n v="1411328918"/>
    <n v="1407440918"/>
    <d v="2014-09-21T19:48:38"/>
    <x v="2502"/>
    <b v="0"/>
    <n v="5"/>
    <b v="0"/>
    <s v="food/restaurants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d v="2016-06-07T21:06:00"/>
    <x v="2503"/>
    <b v="0"/>
    <n v="0"/>
    <b v="0"/>
    <s v="food/restaurants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d v="2014-11-15T01:22:14"/>
    <x v="2504"/>
    <b v="0"/>
    <n v="0"/>
    <b v="0"/>
    <s v="food/restaurants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d v="2015-03-14T00:20:16"/>
    <x v="2505"/>
    <b v="0"/>
    <n v="0"/>
    <b v="0"/>
    <s v="food/restaurants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s v="GB"/>
    <s v="GBP"/>
    <n v="1443906000"/>
    <n v="1441955269"/>
    <d v="2015-10-03T21:00:00"/>
    <x v="2506"/>
    <b v="0"/>
    <n v="2"/>
    <b v="0"/>
    <s v="food/restaurants"/>
    <n v="15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d v="2015-05-11T01:45:04"/>
    <x v="2507"/>
    <b v="0"/>
    <n v="0"/>
    <b v="0"/>
    <s v="food/restaurants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d v="2014-08-14T22:50:34"/>
    <x v="2508"/>
    <b v="0"/>
    <n v="0"/>
    <b v="0"/>
    <s v="food/restaurants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s v="GB"/>
    <s v="GBP"/>
    <n v="1429554349"/>
    <n v="1424719549"/>
    <d v="2015-04-20T18:25:49"/>
    <x v="2509"/>
    <b v="0"/>
    <n v="28"/>
    <b v="0"/>
    <s v="food/restaurants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s v="US"/>
    <s v="USD"/>
    <n v="1431647772"/>
    <n v="1426463772"/>
    <d v="2015-05-14T23:56:12"/>
    <x v="2510"/>
    <b v="0"/>
    <n v="2"/>
    <b v="0"/>
    <s v="food/restaurants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d v="2016-02-01T10:43:33"/>
    <x v="2511"/>
    <b v="0"/>
    <n v="0"/>
    <b v="0"/>
    <s v="food/restaurants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d v="2014-12-13T21:02:41"/>
    <x v="2512"/>
    <b v="0"/>
    <n v="0"/>
    <b v="0"/>
    <s v="food/restaurants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d v="2017-02-26T00:09:49"/>
    <x v="2513"/>
    <b v="0"/>
    <n v="0"/>
    <b v="0"/>
    <s v="food/restaurants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s v="US"/>
    <s v="USD"/>
    <n v="1408526477"/>
    <n v="1407057677"/>
    <d v="2014-08-20T09:21:17"/>
    <x v="2514"/>
    <b v="0"/>
    <n v="4"/>
    <b v="0"/>
    <s v="food/restaurants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s v="US"/>
    <s v="USD"/>
    <n v="1424635753"/>
    <n v="1422043753"/>
    <d v="2015-02-22T20:09:13"/>
    <x v="2515"/>
    <b v="0"/>
    <n v="12"/>
    <b v="0"/>
    <s v="food/restaurants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d v="2014-11-29T16:40:52"/>
    <x v="2516"/>
    <b v="0"/>
    <n v="0"/>
    <b v="0"/>
    <s v="food/restaurants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s v="CA"/>
    <s v="CAD"/>
    <n v="1426788930"/>
    <n v="1424200530"/>
    <d v="2015-03-19T18:15:30"/>
    <x v="2517"/>
    <b v="0"/>
    <n v="33"/>
    <b v="0"/>
    <s v="food/restaurants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d v="2014-11-13T17:20:28"/>
    <x v="2518"/>
    <b v="0"/>
    <n v="0"/>
    <b v="0"/>
    <s v="food/restaurants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d v="2014-07-19T03:43:24"/>
    <x v="2519"/>
    <b v="0"/>
    <n v="4"/>
    <b v="0"/>
    <s v="food/restaurants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d v="2016-10-15T19:21:00"/>
    <x v="2520"/>
    <b v="0"/>
    <n v="0"/>
    <b v="0"/>
    <s v="food/restaurants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s v="US"/>
    <s v="USD"/>
    <n v="1444778021"/>
    <n v="1442963621"/>
    <d v="2015-10-13T23:13:41"/>
    <x v="2521"/>
    <b v="0"/>
    <n v="132"/>
    <b v="1"/>
    <s v="music/classical music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d v="2016-04-22T14:52:00"/>
    <x v="2522"/>
    <b v="0"/>
    <n v="27"/>
    <b v="1"/>
    <s v="music/classical music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s v="US"/>
    <s v="USD"/>
    <n v="1416270292"/>
    <n v="1413674692"/>
    <d v="2014-11-18T00:24:52"/>
    <x v="2523"/>
    <b v="0"/>
    <n v="26"/>
    <b v="1"/>
    <s v="music/classical music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1.6"/>
    <x v="0"/>
    <s v="US"/>
    <s v="USD"/>
    <n v="1419136200"/>
    <n v="1416338557"/>
    <d v="2014-12-21T04:30:00"/>
    <x v="2524"/>
    <b v="0"/>
    <n v="43"/>
    <b v="1"/>
    <s v="music/classical music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s v="US"/>
    <s v="USD"/>
    <n v="1340914571"/>
    <n v="1338322571"/>
    <d v="2012-06-28T20:16:11"/>
    <x v="2525"/>
    <b v="0"/>
    <n v="80"/>
    <b v="1"/>
    <s v="music/classical music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d v="2014-12-08T04:59:00"/>
    <x v="2526"/>
    <b v="0"/>
    <n v="33"/>
    <b v="1"/>
    <s v="music/classical music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s v="US"/>
    <s v="USD"/>
    <n v="1382068740"/>
    <n v="1380477691"/>
    <d v="2013-10-18T03:59:00"/>
    <x v="2527"/>
    <b v="0"/>
    <n v="71"/>
    <b v="1"/>
    <s v="music/classical music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s v="GB"/>
    <s v="GBP"/>
    <n v="1440068400"/>
    <n v="1438459303"/>
    <d v="2015-08-20T11:00:00"/>
    <x v="2528"/>
    <b v="0"/>
    <n v="81"/>
    <b v="1"/>
    <s v="music/classical music"/>
    <n v="52.96"/>
    <x v="4"/>
    <s v="classical music"/>
    <x v="0"/>
  </r>
  <r>
    <n v="2529"/>
    <s v="UrbanArias is DC's Contemporary Opera Company"/>
    <s v="Opera. Short. New."/>
    <n v="6000"/>
    <n v="6257"/>
    <n v="104.3"/>
    <x v="0"/>
    <s v="US"/>
    <s v="USD"/>
    <n v="1332636975"/>
    <n v="1328752575"/>
    <d v="2012-03-25T00:56:15"/>
    <x v="2529"/>
    <b v="0"/>
    <n v="76"/>
    <b v="1"/>
    <s v="music/classical music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d v="2015-04-20T04:50:00"/>
    <x v="2530"/>
    <b v="0"/>
    <n v="48"/>
    <b v="1"/>
    <s v="music/classical music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s v="US"/>
    <s v="USD"/>
    <n v="1439611140"/>
    <n v="1437668354"/>
    <d v="2015-08-15T03:59:00"/>
    <x v="2531"/>
    <b v="0"/>
    <n v="61"/>
    <b v="1"/>
    <s v="music/classical music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s v="US"/>
    <s v="USD"/>
    <n v="1345148566"/>
    <n v="1342556566"/>
    <d v="2012-08-16T20:22:46"/>
    <x v="2532"/>
    <b v="0"/>
    <n v="60"/>
    <b v="1"/>
    <s v="music/classical music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s v="US"/>
    <s v="USD"/>
    <n v="1362160868"/>
    <n v="1359568911"/>
    <d v="2013-03-01T18:01:08"/>
    <x v="2533"/>
    <b v="0"/>
    <n v="136"/>
    <b v="1"/>
    <s v="music/classical music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d v="2010-01-01T06:00:00"/>
    <x v="2534"/>
    <b v="0"/>
    <n v="14"/>
    <b v="1"/>
    <s v="music/classical music"/>
    <n v="150"/>
    <x v="4"/>
    <s v="classical music"/>
    <x v="8"/>
  </r>
  <r>
    <n v="2535"/>
    <s v="Mark Hayes Requiem Recording"/>
    <s v="Mark Hayes: Requiem Recording"/>
    <n v="20000"/>
    <n v="20755"/>
    <n v="103.8"/>
    <x v="0"/>
    <s v="US"/>
    <s v="USD"/>
    <n v="1417463945"/>
    <n v="1414781945"/>
    <d v="2014-12-01T19:59:05"/>
    <x v="2535"/>
    <b v="0"/>
    <n v="78"/>
    <b v="1"/>
    <s v="music/classical music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d v="2013-07-30T02:32:46"/>
    <x v="2536"/>
    <b v="0"/>
    <n v="4"/>
    <b v="1"/>
    <s v="music/classical music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d v="2011-08-01T15:34:15"/>
    <x v="2537"/>
    <b v="0"/>
    <n v="11"/>
    <b v="1"/>
    <s v="music/classical music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d v="2013-02-24T04:59:00"/>
    <x v="2538"/>
    <b v="0"/>
    <n v="185"/>
    <b v="1"/>
    <s v="music/classical music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s v="US"/>
    <s v="USD"/>
    <n v="1422913152"/>
    <n v="1417729152"/>
    <d v="2015-02-02T21:39:12"/>
    <x v="2539"/>
    <b v="0"/>
    <n v="59"/>
    <b v="1"/>
    <s v="music/classical music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s v="US"/>
    <s v="USD"/>
    <n v="1319904721"/>
    <n v="1314720721"/>
    <d v="2011-10-29T16:12:01"/>
    <x v="2540"/>
    <b v="0"/>
    <n v="27"/>
    <b v="1"/>
    <s v="music/classical music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d v="2013-09-26T10:46:58"/>
    <x v="2541"/>
    <b v="0"/>
    <n v="63"/>
    <b v="1"/>
    <s v="music/classical music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3.6"/>
    <x v="0"/>
    <s v="US"/>
    <s v="USD"/>
    <n v="1380599940"/>
    <n v="1377252857"/>
    <d v="2013-10-01T03:59:00"/>
    <x v="2542"/>
    <b v="0"/>
    <n v="13"/>
    <b v="1"/>
    <s v="music/classical music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s v="US"/>
    <s v="USD"/>
    <n v="1293937200"/>
    <n v="1291257298"/>
    <d v="2011-01-02T03:00:00"/>
    <x v="2543"/>
    <b v="0"/>
    <n v="13"/>
    <b v="1"/>
    <s v="music/classical music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n v="100.8"/>
    <x v="0"/>
    <s v="US"/>
    <s v="USD"/>
    <n v="1341750569"/>
    <n v="1339158569"/>
    <d v="2012-07-08T12:29:29"/>
    <x v="2544"/>
    <b v="0"/>
    <n v="57"/>
    <b v="1"/>
    <s v="music/classical music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s v="US"/>
    <s v="USD"/>
    <n v="1424997000"/>
    <n v="1421983138"/>
    <d v="2015-02-27T00:30:00"/>
    <x v="2545"/>
    <b v="0"/>
    <n v="61"/>
    <b v="1"/>
    <s v="music/classical music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s v="US"/>
    <s v="USD"/>
    <n v="1380949200"/>
    <n v="1378586179"/>
    <d v="2013-10-05T05:00:00"/>
    <x v="2546"/>
    <b v="0"/>
    <n v="65"/>
    <b v="1"/>
    <s v="music/classical music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s v="US"/>
    <s v="USD"/>
    <n v="1333560803"/>
    <n v="1330972403"/>
    <d v="2012-04-04T17:33:23"/>
    <x v="2547"/>
    <b v="0"/>
    <n v="134"/>
    <b v="1"/>
    <s v="music/classical music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s v="FR"/>
    <s v="EUR"/>
    <n v="1475209620"/>
    <n v="1473087637"/>
    <d v="2016-09-30T04:27:00"/>
    <x v="2548"/>
    <b v="0"/>
    <n v="37"/>
    <b v="1"/>
    <s v="music/classical music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s v="GB"/>
    <s v="GBP"/>
    <n v="1370019600"/>
    <n v="1366999870"/>
    <d v="2013-05-31T17:00:00"/>
    <x v="2549"/>
    <b v="0"/>
    <n v="37"/>
    <b v="1"/>
    <s v="music/classical music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s v="US"/>
    <s v="USD"/>
    <n v="1444276740"/>
    <n v="1439392406"/>
    <d v="2015-10-08T03:59:00"/>
    <x v="2550"/>
    <b v="0"/>
    <n v="150"/>
    <b v="1"/>
    <s v="music/classical music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s v="US"/>
    <s v="USD"/>
    <n v="1332362880"/>
    <n v="1329890585"/>
    <d v="2012-03-21T20:48:00"/>
    <x v="2551"/>
    <b v="0"/>
    <n v="56"/>
    <b v="1"/>
    <s v="music/classical music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6.5"/>
    <x v="0"/>
    <s v="US"/>
    <s v="USD"/>
    <n v="1488741981"/>
    <n v="1486149981"/>
    <d v="2017-03-05T19:26:21"/>
    <x v="2552"/>
    <b v="0"/>
    <n v="18"/>
    <b v="1"/>
    <s v="music/classical music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s v="US"/>
    <s v="USD"/>
    <n v="1348202807"/>
    <n v="1343018807"/>
    <d v="2012-09-21T04:46:47"/>
    <x v="2553"/>
    <b v="0"/>
    <n v="60"/>
    <b v="1"/>
    <s v="music/classical music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s v="US"/>
    <s v="USD"/>
    <n v="1433131140"/>
    <n v="1430445163"/>
    <d v="2015-06-01T03:59:00"/>
    <x v="2554"/>
    <b v="0"/>
    <n v="67"/>
    <b v="1"/>
    <s v="music/classical music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s v="US"/>
    <s v="USD"/>
    <n v="1338219793"/>
    <n v="1335541393"/>
    <d v="2012-05-28T15:43:13"/>
    <x v="2555"/>
    <b v="0"/>
    <n v="35"/>
    <b v="1"/>
    <s v="music/classical music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s v="US"/>
    <s v="USD"/>
    <n v="1356392857"/>
    <n v="1352504857"/>
    <d v="2012-12-24T23:47:37"/>
    <x v="2556"/>
    <b v="0"/>
    <n v="34"/>
    <b v="1"/>
    <s v="music/classical music"/>
    <n v="23.12"/>
    <x v="4"/>
    <s v="classical music"/>
    <x v="5"/>
  </r>
  <r>
    <n v="2557"/>
    <s v="European Tour"/>
    <s v="Raising money for our concert tour of Switzerland and Germany in June/July 2014"/>
    <n v="900"/>
    <n v="1066"/>
    <n v="118.4"/>
    <x v="0"/>
    <s v="GB"/>
    <s v="GBP"/>
    <n v="1400176386"/>
    <n v="1397584386"/>
    <d v="2014-05-15T17:53:06"/>
    <x v="2557"/>
    <b v="0"/>
    <n v="36"/>
    <b v="1"/>
    <s v="music/classical music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8.9"/>
    <x v="0"/>
    <s v="AU"/>
    <s v="AUD"/>
    <n v="1430488740"/>
    <n v="1427747906"/>
    <d v="2015-05-01T13:59:00"/>
    <x v="2558"/>
    <b v="0"/>
    <n v="18"/>
    <b v="1"/>
    <s v="music/classical music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s v="US"/>
    <s v="USD"/>
    <n v="1321385820"/>
    <n v="1318539484"/>
    <d v="2011-11-15T19:37:00"/>
    <x v="2559"/>
    <b v="0"/>
    <n v="25"/>
    <b v="1"/>
    <s v="music/classical music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s v="GB"/>
    <s v="GBP"/>
    <n v="1425682174"/>
    <n v="1423090174"/>
    <d v="2015-03-06T22:49:34"/>
    <x v="2560"/>
    <b v="0"/>
    <n v="21"/>
    <b v="1"/>
    <s v="music/classical music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d v="2015-10-13T12:41:29"/>
    <x v="2561"/>
    <b v="0"/>
    <n v="0"/>
    <b v="0"/>
    <s v="food/food trucks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s v="DE"/>
    <s v="EUR"/>
    <n v="1476189339"/>
    <n v="1471005339"/>
    <d v="2016-10-11T12:35:39"/>
    <x v="2562"/>
    <b v="0"/>
    <n v="3"/>
    <b v="0"/>
    <s v="food/food trucks"/>
    <n v="25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d v="2015-07-30T03:20:51"/>
    <x v="2563"/>
    <b v="0"/>
    <n v="0"/>
    <b v="0"/>
    <s v="food/food trucks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d v="2014-08-01T00:58:19"/>
    <x v="2564"/>
    <b v="0"/>
    <n v="0"/>
    <b v="0"/>
    <s v="food/food trucks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d v="2016-05-09T20:50:00"/>
    <x v="2565"/>
    <b v="0"/>
    <n v="1"/>
    <b v="0"/>
    <s v="food/food trucks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d v="2014-08-21T23:32:28"/>
    <x v="2566"/>
    <b v="0"/>
    <n v="0"/>
    <b v="0"/>
    <s v="food/food trucks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s v="US"/>
    <s v="USD"/>
    <n v="1429823138"/>
    <n v="1427231138"/>
    <d v="2015-04-23T21:05:38"/>
    <x v="2567"/>
    <b v="0"/>
    <n v="2"/>
    <b v="0"/>
    <s v="food/food trucks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s v="GB"/>
    <s v="GBP"/>
    <n v="1472745594"/>
    <n v="1470153594"/>
    <d v="2016-09-01T15:59:54"/>
    <x v="2568"/>
    <b v="0"/>
    <n v="1"/>
    <b v="0"/>
    <s v="food/food trucks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s v="US"/>
    <s v="USD"/>
    <n v="1442457112"/>
    <n v="1439865112"/>
    <d v="2015-09-17T02:31:52"/>
    <x v="2569"/>
    <b v="0"/>
    <n v="2"/>
    <b v="0"/>
    <s v="food/food trucks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s v="US"/>
    <s v="USD"/>
    <n v="1486590035"/>
    <n v="1483998035"/>
    <d v="2017-02-08T21:40:35"/>
    <x v="2570"/>
    <b v="0"/>
    <n v="2"/>
    <b v="0"/>
    <s v="food/food trucks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s v="AU"/>
    <s v="AUD"/>
    <n v="1463645521"/>
    <n v="1458461521"/>
    <d v="2016-05-19T08:12:01"/>
    <x v="2571"/>
    <b v="0"/>
    <n v="4"/>
    <b v="0"/>
    <s v="food/food trucks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d v="2015-04-13T02:51:57"/>
    <x v="2572"/>
    <b v="0"/>
    <n v="0"/>
    <b v="0"/>
    <s v="food/food trucks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d v="2014-08-23T14:12:29"/>
    <x v="2573"/>
    <b v="0"/>
    <n v="0"/>
    <b v="0"/>
    <s v="food/food trucks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d v="2016-05-18T19:49:05"/>
    <x v="2574"/>
    <b v="0"/>
    <n v="0"/>
    <b v="0"/>
    <s v="food/food trucks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d v="2015-01-12T02:36:34"/>
    <x v="2575"/>
    <b v="0"/>
    <n v="0"/>
    <b v="0"/>
    <s v="food/food trucks"/>
    <n v="0"/>
    <x v="7"/>
    <s v="food trucks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d v="2015-04-10T23:14:07"/>
    <x v="2576"/>
    <b v="0"/>
    <n v="0"/>
    <b v="0"/>
    <s v="food/food trucks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d v="2014-08-04T19:41:37"/>
    <x v="2577"/>
    <b v="0"/>
    <n v="0"/>
    <b v="0"/>
    <s v="food/food trucks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d v="2015-10-09T17:00:00"/>
    <x v="2578"/>
    <b v="0"/>
    <n v="0"/>
    <b v="0"/>
    <s v="food/food trucks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s v="US"/>
    <s v="USD"/>
    <n v="1410810903"/>
    <n v="1405626903"/>
    <d v="2014-09-15T19:55:03"/>
    <x v="2579"/>
    <b v="0"/>
    <n v="12"/>
    <b v="0"/>
    <s v="food/food trucks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s v="US"/>
    <s v="USD"/>
    <n v="1431745200"/>
    <n v="1429170603"/>
    <d v="2015-05-16T03:00:00"/>
    <x v="2580"/>
    <b v="0"/>
    <n v="2"/>
    <b v="0"/>
    <s v="food/food trucks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0.6"/>
    <x v="2"/>
    <s v="US"/>
    <s v="USD"/>
    <n v="1447689898"/>
    <n v="1445094298"/>
    <d v="2015-11-16T16:04:58"/>
    <x v="2581"/>
    <b v="0"/>
    <n v="11"/>
    <b v="0"/>
    <s v="food/food trucks"/>
    <n v="48.18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d v="2016-10-29T23:43:54"/>
    <x v="2582"/>
    <b v="0"/>
    <n v="1"/>
    <b v="0"/>
    <s v="food/food trucks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0.5"/>
    <x v="2"/>
    <s v="US"/>
    <s v="USD"/>
    <n v="1426526880"/>
    <n v="1421346480"/>
    <d v="2015-03-16T17:28:00"/>
    <x v="2583"/>
    <b v="0"/>
    <n v="5"/>
    <b v="0"/>
    <s v="food/food trucks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d v="2015-06-15T04:09:29"/>
    <x v="2584"/>
    <b v="0"/>
    <n v="0"/>
    <b v="0"/>
    <s v="food/food trucks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s v="US"/>
    <s v="USD"/>
    <n v="1404601632"/>
    <n v="1402009632"/>
    <d v="2014-07-05T23:07:12"/>
    <x v="2585"/>
    <b v="0"/>
    <n v="1"/>
    <b v="0"/>
    <s v="food/food trucks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n v="0.2"/>
    <x v="2"/>
    <s v="GB"/>
    <s v="GBP"/>
    <n v="1451030136"/>
    <n v="1448438136"/>
    <d v="2015-12-25T07:55:36"/>
    <x v="2586"/>
    <b v="0"/>
    <n v="1"/>
    <b v="0"/>
    <s v="food/food trucks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s v="US"/>
    <s v="USD"/>
    <n v="1451491953"/>
    <n v="1448899953"/>
    <d v="2015-12-30T16:12:33"/>
    <x v="2587"/>
    <b v="0"/>
    <n v="6"/>
    <b v="0"/>
    <s v="food/food trucks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s v="US"/>
    <s v="USD"/>
    <n v="1427807640"/>
    <n v="1423325626"/>
    <d v="2015-03-31T13:14:00"/>
    <x v="2588"/>
    <b v="0"/>
    <n v="8"/>
    <b v="0"/>
    <s v="food/food trucks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d v="2016-03-23T11:52:07"/>
    <x v="2589"/>
    <b v="0"/>
    <n v="1"/>
    <b v="0"/>
    <s v="food/food trucks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d v="2016-01-26T14:08:17"/>
    <x v="2590"/>
    <b v="0"/>
    <n v="0"/>
    <b v="0"/>
    <s v="food/food trucks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1.7"/>
    <x v="2"/>
    <s v="US"/>
    <s v="USD"/>
    <n v="1457901924"/>
    <n v="1452721524"/>
    <d v="2016-03-13T20:45:24"/>
    <x v="2591"/>
    <b v="0"/>
    <n v="2"/>
    <b v="0"/>
    <s v="food/food trucks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s v="US"/>
    <s v="USD"/>
    <n v="1412536421"/>
    <n v="1409944421"/>
    <d v="2014-10-05T19:13:41"/>
    <x v="2592"/>
    <b v="0"/>
    <n v="1"/>
    <b v="0"/>
    <s v="food/food trucks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d v="2015-04-25T20:17:06"/>
    <x v="2593"/>
    <b v="0"/>
    <n v="0"/>
    <b v="0"/>
    <s v="food/food trucks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d v="2014-08-07T23:13:48"/>
    <x v="2594"/>
    <b v="0"/>
    <n v="1"/>
    <b v="0"/>
    <s v="food/food trucks"/>
    <n v="1"/>
    <x v="7"/>
    <s v="food trucks"/>
    <x v="3"/>
  </r>
  <r>
    <n v="2595"/>
    <s v="Food Truck for Little Fox Bakery"/>
    <s v="Looking to put the best baked goods in Bowling Green on wheels"/>
    <n v="15000"/>
    <n v="1825"/>
    <n v="12.2"/>
    <x v="2"/>
    <s v="US"/>
    <s v="USD"/>
    <n v="1487915500"/>
    <n v="1485323500"/>
    <d v="2017-02-24T05:51:40"/>
    <x v="2595"/>
    <b v="0"/>
    <n v="19"/>
    <b v="0"/>
    <s v="food/food trucks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s v="CA"/>
    <s v="CAD"/>
    <n v="1407427009"/>
    <n v="1404835009"/>
    <d v="2014-08-07T15:56:49"/>
    <x v="2596"/>
    <b v="0"/>
    <n v="27"/>
    <b v="0"/>
    <s v="food/food trucks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s v="GB"/>
    <s v="GBP"/>
    <n v="1466323917"/>
    <n v="1463731917"/>
    <d v="2016-06-19T08:11:57"/>
    <x v="2597"/>
    <b v="0"/>
    <n v="7"/>
    <b v="0"/>
    <s v="food/food trucks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d v="2015-09-23T20:10:01"/>
    <x v="2598"/>
    <b v="0"/>
    <n v="14"/>
    <b v="0"/>
    <s v="food/food trucks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d v="2014-08-03T18:05:47"/>
    <x v="2599"/>
    <b v="0"/>
    <n v="5"/>
    <b v="0"/>
    <s v="food/food trucks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6.9"/>
    <x v="2"/>
    <s v="US"/>
    <s v="USD"/>
    <n v="1458938200"/>
    <n v="1453757800"/>
    <d v="2016-03-25T20:36:40"/>
    <x v="2600"/>
    <b v="0"/>
    <n v="30"/>
    <b v="0"/>
    <s v="food/food trucks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s v="US"/>
    <s v="USD"/>
    <n v="1347508740"/>
    <n v="1346276349"/>
    <d v="2012-09-13T03:59:00"/>
    <x v="2601"/>
    <b v="1"/>
    <n v="151"/>
    <b v="1"/>
    <s v="technology/space exploration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s v="US"/>
    <s v="USD"/>
    <n v="1415827200"/>
    <n v="1412358968"/>
    <d v="2014-11-12T21:20:00"/>
    <x v="2602"/>
    <b v="1"/>
    <n v="489"/>
    <b v="1"/>
    <s v="technology/space exploration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n v="101.5"/>
    <x v="0"/>
    <s v="US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s v="US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s v="US"/>
    <s v="USD"/>
    <n v="1466168390"/>
    <n v="1463576390"/>
    <d v="2016-06-17T12:59:50"/>
    <x v="2605"/>
    <b v="1"/>
    <n v="1762"/>
    <b v="1"/>
    <s v="technology/space exploration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s v="US"/>
    <s v="USD"/>
    <n v="1398791182"/>
    <n v="1396026382"/>
    <d v="2014-04-29T17:06:22"/>
    <x v="2606"/>
    <b v="1"/>
    <n v="385"/>
    <b v="1"/>
    <s v="technology/space exploration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s v="US"/>
    <s v="USD"/>
    <n v="1439344800"/>
    <n v="1435611572"/>
    <d v="2015-08-12T02:00:00"/>
    <x v="2607"/>
    <b v="1"/>
    <n v="398"/>
    <b v="1"/>
    <s v="technology/space exploration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s v="US"/>
    <s v="USD"/>
    <n v="1489536000"/>
    <n v="1485976468"/>
    <d v="2017-03-15T00:00:00"/>
    <x v="2608"/>
    <b v="1"/>
    <n v="304"/>
    <b v="1"/>
    <s v="technology/space exploration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s v="US"/>
    <s v="USD"/>
    <n v="1342330951"/>
    <n v="1339738951"/>
    <d v="2012-07-15T05:42:31"/>
    <x v="2609"/>
    <b v="1"/>
    <n v="676"/>
    <b v="1"/>
    <s v="technology/space exploration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s v="US"/>
    <s v="USD"/>
    <n v="1471849140"/>
    <n v="1468444125"/>
    <d v="2016-08-22T06:59:00"/>
    <x v="2610"/>
    <b v="1"/>
    <n v="577"/>
    <b v="1"/>
    <s v="technology/space exploration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s v="DE"/>
    <s v="EUR"/>
    <n v="1483397940"/>
    <n v="1480493014"/>
    <d v="2017-01-02T22:59:00"/>
    <x v="2611"/>
    <b v="1"/>
    <n v="3663"/>
    <b v="1"/>
    <s v="technology/space exploration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s v="US"/>
    <s v="USD"/>
    <n v="1420773970"/>
    <n v="1418095570"/>
    <d v="2015-01-09T03:26:10"/>
    <x v="2612"/>
    <b v="1"/>
    <n v="294"/>
    <b v="1"/>
    <s v="technology/space exploration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d v="2012-09-21T19:38:14"/>
    <x v="2613"/>
    <b v="1"/>
    <n v="28"/>
    <b v="1"/>
    <s v="technology/space exploration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d v="2014-04-30T05:00:00"/>
    <x v="2614"/>
    <b v="1"/>
    <n v="100"/>
    <b v="1"/>
    <s v="technology/space exploration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s v="GB"/>
    <s v="GBP"/>
    <n v="1462017600"/>
    <n v="1458820564"/>
    <d v="2016-04-30T12:00:00"/>
    <x v="2615"/>
    <b v="0"/>
    <n v="72"/>
    <b v="1"/>
    <s v="technology/space exploration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s v="US"/>
    <s v="USD"/>
    <n v="1440546729"/>
    <n v="1437954729"/>
    <d v="2015-08-25T23:52:09"/>
    <x v="2616"/>
    <b v="1"/>
    <n v="238"/>
    <b v="1"/>
    <s v="technology/space exploration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s v="US"/>
    <s v="USD"/>
    <n v="1413838751"/>
    <n v="1411246751"/>
    <d v="2014-10-20T20:59:11"/>
    <x v="2617"/>
    <b v="1"/>
    <n v="159"/>
    <b v="1"/>
    <s v="technology/space exploration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n v="105.4"/>
    <x v="0"/>
    <s v="US"/>
    <s v="USD"/>
    <n v="1449000061"/>
    <n v="1443812461"/>
    <d v="2015-12-01T20:01:01"/>
    <x v="2618"/>
    <b v="1"/>
    <n v="77"/>
    <b v="1"/>
    <s v="technology/space exploration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s v="US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s v="AU"/>
    <s v="AUD"/>
    <n v="1444525200"/>
    <n v="1441339242"/>
    <d v="2015-10-11T01:00:00"/>
    <x v="2620"/>
    <b v="1"/>
    <n v="1251"/>
    <b v="1"/>
    <s v="technology/space exploration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s v="US"/>
    <s v="USD"/>
    <n v="1432230988"/>
    <n v="1429638988"/>
    <d v="2015-05-21T17:56:28"/>
    <x v="2621"/>
    <b v="1"/>
    <n v="465"/>
    <b v="1"/>
    <s v="technology/space exploration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s v="IT"/>
    <s v="EUR"/>
    <n v="1483120216"/>
    <n v="1479232216"/>
    <d v="2016-12-30T17:50:16"/>
    <x v="2622"/>
    <b v="0"/>
    <n v="74"/>
    <b v="1"/>
    <s v="technology/space exploration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s v="US"/>
    <s v="USD"/>
    <n v="1347530822"/>
    <n v="1345716422"/>
    <d v="2012-09-13T10:07:02"/>
    <x v="2624"/>
    <b v="0"/>
    <n v="3468"/>
    <b v="1"/>
    <s v="technology/space exploration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d v="2016-11-09T20:26:48"/>
    <x v="2625"/>
    <b v="0"/>
    <n v="52"/>
    <b v="1"/>
    <s v="technology/space exploration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d v="2015-06-03T15:04:29"/>
    <x v="2626"/>
    <b v="0"/>
    <n v="50"/>
    <b v="1"/>
    <s v="technology/space exploration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s v="US"/>
    <s v="USD"/>
    <n v="1448571261"/>
    <n v="1445975661"/>
    <d v="2015-11-26T20:54:21"/>
    <x v="2627"/>
    <b v="0"/>
    <n v="45"/>
    <b v="1"/>
    <s v="technology/space exploration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n v="110.4"/>
    <x v="0"/>
    <s v="US"/>
    <s v="USD"/>
    <n v="1417389067"/>
    <n v="1415661067"/>
    <d v="2014-11-30T23:11:07"/>
    <x v="2628"/>
    <b v="0"/>
    <n v="21"/>
    <b v="1"/>
    <s v="technology/space exploration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7.7"/>
    <x v="0"/>
    <s v="GB"/>
    <s v="GBP"/>
    <n v="1431608122"/>
    <n v="1429016122"/>
    <d v="2015-05-14T12:55:22"/>
    <x v="2629"/>
    <b v="0"/>
    <n v="100"/>
    <b v="1"/>
    <s v="technology/space exploration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s v="AU"/>
    <s v="AUD"/>
    <n v="1467280800"/>
    <n v="1464921112"/>
    <d v="2016-06-30T10:00:00"/>
    <x v="2630"/>
    <b v="0"/>
    <n v="81"/>
    <b v="1"/>
    <s v="technology/space exploration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s v="US"/>
    <s v="USD"/>
    <n v="1440907427"/>
    <n v="1438488227"/>
    <d v="2015-08-30T04:03:47"/>
    <x v="2631"/>
    <b v="0"/>
    <n v="286"/>
    <b v="1"/>
    <s v="technology/space exploration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d v="2016-05-29T01:28:59"/>
    <x v="2632"/>
    <b v="0"/>
    <n v="42"/>
    <b v="1"/>
    <s v="technology/space exploration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4.6"/>
    <x v="0"/>
    <s v="US"/>
    <s v="USD"/>
    <n v="1393542000"/>
    <n v="1390938332"/>
    <d v="2014-02-27T23:00:00"/>
    <x v="2633"/>
    <b v="0"/>
    <n v="199"/>
    <b v="1"/>
    <s v="technology/space exploration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d v="2016-09-29T15:45:21"/>
    <x v="2634"/>
    <b v="0"/>
    <n v="25"/>
    <b v="1"/>
    <s v="technology/space exploration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d v="2015-03-09T21:49:21"/>
    <x v="2635"/>
    <b v="0"/>
    <n v="84"/>
    <b v="1"/>
    <s v="technology/space exploration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s v="US"/>
    <s v="USD"/>
    <n v="1476579600"/>
    <n v="1474641914"/>
    <d v="2016-10-16T01:00:00"/>
    <x v="2636"/>
    <b v="0"/>
    <n v="50"/>
    <b v="1"/>
    <s v="technology/space exploration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.2"/>
    <x v="0"/>
    <s v="US"/>
    <s v="USD"/>
    <n v="1476277875"/>
    <n v="1474895475"/>
    <d v="2016-10-12T13:11:15"/>
    <x v="2637"/>
    <b v="0"/>
    <n v="26"/>
    <b v="1"/>
    <s v="technology/space exploration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1.7"/>
    <x v="0"/>
    <s v="US"/>
    <s v="USD"/>
    <n v="1421358895"/>
    <n v="1418766895"/>
    <d v="2015-01-15T21:54:55"/>
    <x v="2638"/>
    <b v="0"/>
    <n v="14"/>
    <b v="1"/>
    <s v="technology/space exploration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s v="US"/>
    <s v="USD"/>
    <n v="1433735474"/>
    <n v="1428551474"/>
    <d v="2015-06-08T03:51:14"/>
    <x v="2640"/>
    <b v="0"/>
    <n v="69"/>
    <b v="1"/>
    <s v="technology/space exploration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d v="2014-09-15T20:09:00"/>
    <x v="2641"/>
    <b v="0"/>
    <n v="1"/>
    <b v="0"/>
    <s v="technology/space exploration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d v="2016-07-15T06:57:00"/>
    <x v="2642"/>
    <b v="0"/>
    <n v="0"/>
    <b v="0"/>
    <s v="technology/space exploration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s v="US"/>
    <s v="USD"/>
    <n v="1482307140"/>
    <n v="1479218315"/>
    <d v="2016-12-21T07:59:00"/>
    <x v="2643"/>
    <b v="1"/>
    <n v="1501"/>
    <b v="0"/>
    <s v="technology/space exploration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s v="US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s v="AU"/>
    <s v="AUD"/>
    <n v="1415481203"/>
    <n v="1412885603"/>
    <d v="2014-11-08T21:13:23"/>
    <x v="2645"/>
    <b v="1"/>
    <n v="23"/>
    <b v="0"/>
    <s v="technology/space exploration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s v="US"/>
    <s v="USD"/>
    <n v="1441783869"/>
    <n v="1439191869"/>
    <d v="2015-09-09T07:31:09"/>
    <x v="2646"/>
    <b v="1"/>
    <n v="535"/>
    <b v="0"/>
    <s v="technology/space exploration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s v="CA"/>
    <s v="CAD"/>
    <n v="1439533019"/>
    <n v="1436941019"/>
    <d v="2015-08-14T06:16:59"/>
    <x v="2647"/>
    <b v="0"/>
    <n v="3"/>
    <b v="0"/>
    <s v="technology/space exploration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s v="US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  <x v="2"/>
  </r>
  <r>
    <n v="2649"/>
    <s v="The Mission - Please Check Back Soon (Canceled)"/>
    <s v="They have launched a Kickstarter."/>
    <n v="125000"/>
    <n v="124"/>
    <n v="0.1"/>
    <x v="1"/>
    <s v="US"/>
    <s v="USD"/>
    <n v="1454370941"/>
    <n v="1449186941"/>
    <d v="2016-02-01T23:55:41"/>
    <x v="2649"/>
    <b v="0"/>
    <n v="3"/>
    <b v="0"/>
    <s v="technology/space exploration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s v="US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s v="US"/>
    <s v="USD"/>
    <n v="1450380009"/>
    <n v="1447960809"/>
    <d v="2015-12-17T19:20:09"/>
    <x v="2651"/>
    <b v="0"/>
    <n v="17"/>
    <b v="0"/>
    <s v="technology/space exploration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s v="AU"/>
    <s v="AUD"/>
    <n v="1418183325"/>
    <n v="1415591325"/>
    <d v="2014-12-10T03:48:45"/>
    <x v="2652"/>
    <b v="0"/>
    <n v="11"/>
    <b v="0"/>
    <s v="technology/space exploration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1.5"/>
    <x v="1"/>
    <s v="US"/>
    <s v="USD"/>
    <n v="1402632000"/>
    <n v="1399909127"/>
    <d v="2014-06-13T04:00:00"/>
    <x v="2653"/>
    <b v="0"/>
    <n v="70"/>
    <b v="0"/>
    <s v="technology/space exploration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s v="US"/>
    <s v="USD"/>
    <n v="1429622726"/>
    <n v="1424442326"/>
    <d v="2015-04-21T13:25:26"/>
    <x v="2654"/>
    <b v="0"/>
    <n v="6"/>
    <b v="0"/>
    <s v="technology/space exploration"/>
    <n v="8.5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n v="1452631647"/>
    <d v="2016-02-09T20:00:00"/>
    <x v="2655"/>
    <b v="0"/>
    <n v="43"/>
    <b v="0"/>
    <s v="technology/space exploration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.4"/>
    <x v="1"/>
    <s v="US"/>
    <s v="USD"/>
    <n v="1489345200"/>
    <n v="1485966688"/>
    <d v="2017-03-12T19:00:00"/>
    <x v="2656"/>
    <b v="0"/>
    <n v="152"/>
    <b v="0"/>
    <s v="technology/space exploration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s v="US"/>
    <s v="USD"/>
    <n v="1470187800"/>
    <n v="1467325053"/>
    <d v="2016-08-03T01:30:00"/>
    <x v="2657"/>
    <b v="0"/>
    <n v="59"/>
    <b v="0"/>
    <s v="technology/space exploration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s v="US"/>
    <s v="USD"/>
    <n v="1469913194"/>
    <n v="1467321194"/>
    <d v="2016-07-30T21:13:14"/>
    <x v="2658"/>
    <b v="0"/>
    <n v="4"/>
    <b v="0"/>
    <s v="technology/space exploration"/>
    <n v="22.75"/>
    <x v="2"/>
    <s v="space exploration"/>
    <x v="2"/>
  </r>
  <r>
    <n v="2659"/>
    <s v="test (Canceled)"/>
    <s v="test"/>
    <n v="49000"/>
    <n v="1333"/>
    <n v="2.7"/>
    <x v="1"/>
    <s v="US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s v="US"/>
    <s v="USD"/>
    <n v="1448388418"/>
    <n v="1443200818"/>
    <d v="2015-11-24T18:06:58"/>
    <x v="2660"/>
    <b v="0"/>
    <n v="5"/>
    <b v="0"/>
    <s v="technology/space exploration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s v="US"/>
    <s v="USD"/>
    <n v="1382742010"/>
    <n v="1380150010"/>
    <d v="2013-10-25T23:00:10"/>
    <x v="2661"/>
    <b v="0"/>
    <n v="60"/>
    <b v="1"/>
    <s v="technology/makerspaces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s v="US"/>
    <s v="USD"/>
    <n v="1440179713"/>
    <n v="1437587713"/>
    <d v="2015-08-21T17:55:13"/>
    <x v="2662"/>
    <b v="0"/>
    <n v="80"/>
    <b v="1"/>
    <s v="technology/makerspaces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s v="CA"/>
    <s v="CAD"/>
    <n v="1441378800"/>
    <n v="1438873007"/>
    <d v="2015-09-04T15:00:00"/>
    <x v="2663"/>
    <b v="0"/>
    <n v="56"/>
    <b v="1"/>
    <s v="technology/makerspaces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s v="US"/>
    <s v="USD"/>
    <n v="1449644340"/>
    <n v="1446683797"/>
    <d v="2015-12-09T06:59:00"/>
    <x v="2664"/>
    <b v="0"/>
    <n v="104"/>
    <b v="1"/>
    <s v="technology/makerspaces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s v="US"/>
    <s v="USD"/>
    <n v="1430774974"/>
    <n v="1426886974"/>
    <d v="2015-05-04T21:29:34"/>
    <x v="2665"/>
    <b v="0"/>
    <n v="46"/>
    <b v="1"/>
    <s v="technology/makerspaces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s v="US"/>
    <s v="USD"/>
    <n v="1443214800"/>
    <n v="1440008439"/>
    <d v="2015-09-25T21:00:00"/>
    <x v="2666"/>
    <b v="0"/>
    <n v="206"/>
    <b v="1"/>
    <s v="technology/makerspaces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s v="US"/>
    <s v="USD"/>
    <n v="1455142416"/>
    <n v="1452550416"/>
    <d v="2016-02-10T22:13:36"/>
    <x v="2667"/>
    <b v="0"/>
    <n v="18"/>
    <b v="1"/>
    <s v="technology/makerspaces"/>
    <n v="92.22"/>
    <x v="2"/>
    <s v="makerspaces"/>
    <x v="2"/>
  </r>
  <r>
    <n v="2668"/>
    <s v="UOttawa Makermobile"/>
    <s v="Creativity on the go! |_x000a_CrÃ©ativitÃ© en mouvement !"/>
    <n v="1000"/>
    <n v="1707"/>
    <n v="170.7"/>
    <x v="0"/>
    <s v="CA"/>
    <s v="CAD"/>
    <n v="1447079520"/>
    <n v="1443449265"/>
    <d v="2015-11-09T14:32:00"/>
    <x v="2668"/>
    <b v="0"/>
    <n v="28"/>
    <b v="1"/>
    <s v="technology/makerspaces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s v="US"/>
    <s v="USD"/>
    <n v="1452387096"/>
    <n v="1447203096"/>
    <d v="2016-01-10T00:51:36"/>
    <x v="2669"/>
    <b v="0"/>
    <n v="11"/>
    <b v="1"/>
    <s v="technology/makerspaces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s v="AU"/>
    <s v="AUD"/>
    <n v="1406593780"/>
    <n v="1404174580"/>
    <d v="2014-07-29T00:29:40"/>
    <x v="2670"/>
    <b v="1"/>
    <n v="60"/>
    <b v="0"/>
    <s v="technology/makerspaces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s v="US"/>
    <s v="USD"/>
    <n v="1419017880"/>
    <n v="1416419916"/>
    <d v="2014-12-19T19:38:00"/>
    <x v="2671"/>
    <b v="1"/>
    <n v="84"/>
    <b v="0"/>
    <s v="technology/makerspaces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s v="US"/>
    <s v="USD"/>
    <n v="1451282400"/>
    <n v="1449436390"/>
    <d v="2015-12-28T06:00:00"/>
    <x v="2672"/>
    <b v="1"/>
    <n v="47"/>
    <b v="0"/>
    <s v="technology/makerspaces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s v="US"/>
    <s v="USD"/>
    <n v="1414622700"/>
    <n v="1412081999"/>
    <d v="2014-10-29T22:45:00"/>
    <x v="2673"/>
    <b v="1"/>
    <n v="66"/>
    <b v="0"/>
    <s v="technology/makerspaces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s v="US"/>
    <s v="USD"/>
    <n v="1467694740"/>
    <n v="1465398670"/>
    <d v="2016-07-05T04:59:00"/>
    <x v="2674"/>
    <b v="1"/>
    <n v="171"/>
    <b v="0"/>
    <s v="technology/makerspaces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s v="US"/>
    <s v="USD"/>
    <n v="1415655289"/>
    <n v="1413059689"/>
    <d v="2014-11-10T21:34:49"/>
    <x v="2675"/>
    <b v="1"/>
    <n v="29"/>
    <b v="0"/>
    <s v="technology/makerspaces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s v="CA"/>
    <s v="CAD"/>
    <n v="1463929174"/>
    <n v="1461337174"/>
    <d v="2016-05-22T14:59:34"/>
    <x v="2676"/>
    <b v="0"/>
    <n v="9"/>
    <b v="0"/>
    <s v="technology/makerspaces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s v="US"/>
    <s v="USD"/>
    <n v="1404348143"/>
    <n v="1401756143"/>
    <d v="2014-07-03T00:42:23"/>
    <x v="2677"/>
    <b v="0"/>
    <n v="27"/>
    <b v="0"/>
    <s v="technology/makerspaces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d v="2015-09-24T19:09:25"/>
    <x v="2678"/>
    <b v="0"/>
    <n v="2"/>
    <b v="0"/>
    <s v="technology/makerspaces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s v="US"/>
    <s v="USD"/>
    <n v="1425081694"/>
    <n v="1422489694"/>
    <d v="2015-02-28T00:01:34"/>
    <x v="2679"/>
    <b v="0"/>
    <n v="3"/>
    <b v="0"/>
    <s v="technology/makerspaces"/>
    <n v="44"/>
    <x v="2"/>
    <s v="makerspaces"/>
    <x v="0"/>
  </r>
  <r>
    <n v="2680"/>
    <s v="iHeart Pillow"/>
    <s v="iHeartPillow, Connecting loved ones"/>
    <n v="32000"/>
    <n v="276"/>
    <n v="0.9"/>
    <x v="2"/>
    <s v="ES"/>
    <s v="EUR"/>
    <n v="1459915491"/>
    <n v="1457327091"/>
    <d v="2016-04-06T04:04:51"/>
    <x v="2680"/>
    <b v="0"/>
    <n v="4"/>
    <b v="0"/>
    <s v="technology/makerspaces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0.7"/>
    <x v="2"/>
    <s v="US"/>
    <s v="USD"/>
    <n v="1405027750"/>
    <n v="1402867750"/>
    <d v="2014-07-10T21:29:10"/>
    <x v="2681"/>
    <b v="0"/>
    <n v="2"/>
    <b v="0"/>
    <s v="food/food trucks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.3"/>
    <x v="2"/>
    <s v="US"/>
    <s v="USD"/>
    <n v="1416635940"/>
    <n v="1413838540"/>
    <d v="2014-11-22T05:59:00"/>
    <x v="2682"/>
    <b v="0"/>
    <n v="20"/>
    <b v="0"/>
    <s v="food/food trucks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s v="US"/>
    <s v="USD"/>
    <n v="1425233240"/>
    <n v="1422641240"/>
    <d v="2015-03-01T18:07:20"/>
    <x v="2683"/>
    <b v="0"/>
    <n v="3"/>
    <b v="0"/>
    <s v="food/food trucks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s v="US"/>
    <s v="USD"/>
    <n v="1407621425"/>
    <n v="1404165425"/>
    <d v="2014-08-09T21:57:05"/>
    <x v="2684"/>
    <b v="0"/>
    <n v="4"/>
    <b v="0"/>
    <s v="food/food trucks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d v="2015-04-27T15:42:10"/>
    <x v="2685"/>
    <b v="0"/>
    <n v="1"/>
    <b v="0"/>
    <s v="food/food trucks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d v="2014-09-30T23:23:43"/>
    <x v="2686"/>
    <b v="0"/>
    <n v="0"/>
    <b v="0"/>
    <s v="food/food trucks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d v="2015-06-29T15:21:58"/>
    <x v="2687"/>
    <b v="0"/>
    <n v="0"/>
    <b v="0"/>
    <s v="food/food trucks"/>
    <n v="0"/>
    <x v="7"/>
    <s v="food trucks"/>
    <x v="0"/>
  </r>
  <r>
    <n v="2688"/>
    <s v="Mac N Cheez Food Truck"/>
    <s v="The amazing gourmet Mac N Cheez Food Truck Campaigne!"/>
    <n v="50000"/>
    <n v="74"/>
    <n v="0.1"/>
    <x v="2"/>
    <s v="US"/>
    <s v="USD"/>
    <n v="1424746800"/>
    <n v="1422067870"/>
    <d v="2015-02-24T03:00:00"/>
    <x v="2688"/>
    <b v="0"/>
    <n v="14"/>
    <b v="0"/>
    <s v="food/food trucks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d v="2016-07-30T23:04:50"/>
    <x v="2689"/>
    <b v="0"/>
    <n v="1"/>
    <b v="0"/>
    <s v="food/food trucks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s v="US"/>
    <s v="USD"/>
    <n v="1433298676"/>
    <n v="1429410676"/>
    <d v="2015-06-03T02:31:16"/>
    <x v="2690"/>
    <b v="0"/>
    <n v="118"/>
    <b v="0"/>
    <s v="food/food trucks"/>
    <n v="72.760000000000005"/>
    <x v="7"/>
    <s v="food trucks"/>
    <x v="0"/>
  </r>
  <r>
    <n v="2691"/>
    <s v="Cook"/>
    <s v="A Great New local Food Truck serving up ethnic fusion inspired eats in Ottawa."/>
    <n v="65000"/>
    <n v="35"/>
    <n v="0.1"/>
    <x v="2"/>
    <s v="CA"/>
    <s v="CAD"/>
    <n v="1431278557"/>
    <n v="1427390557"/>
    <d v="2015-05-10T17:22:37"/>
    <x v="2691"/>
    <b v="0"/>
    <n v="2"/>
    <b v="0"/>
    <s v="food/food trucks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s v="US"/>
    <s v="USD"/>
    <n v="1427266860"/>
    <n v="1424678460"/>
    <d v="2015-03-25T07:01:00"/>
    <x v="2692"/>
    <b v="0"/>
    <n v="1"/>
    <b v="0"/>
    <s v="food/food trucks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0.8"/>
    <x v="2"/>
    <s v="US"/>
    <s v="USD"/>
    <n v="1407899966"/>
    <n v="1405307966"/>
    <d v="2014-08-13T03:19:26"/>
    <x v="2693"/>
    <b v="0"/>
    <n v="3"/>
    <b v="0"/>
    <s v="food/food trucks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d v="2014-09-26T03:22:19"/>
    <x v="2694"/>
    <b v="0"/>
    <n v="1"/>
    <b v="0"/>
    <s v="food/food trucks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.5"/>
    <x v="2"/>
    <s v="US"/>
    <s v="USD"/>
    <n v="1428981718"/>
    <n v="1423801318"/>
    <d v="2015-04-14T03:21:58"/>
    <x v="2695"/>
    <b v="0"/>
    <n v="3"/>
    <b v="0"/>
    <s v="food/food trucks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s v="US"/>
    <s v="USD"/>
    <n v="1419538560"/>
    <n v="1416600960"/>
    <d v="2014-12-25T20:16:00"/>
    <x v="2696"/>
    <b v="0"/>
    <n v="38"/>
    <b v="0"/>
    <s v="food/food trucks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s v="US"/>
    <s v="USD"/>
    <n v="1438552800"/>
    <n v="1435876423"/>
    <d v="2015-08-02T22:00:00"/>
    <x v="2697"/>
    <b v="0"/>
    <n v="52"/>
    <b v="0"/>
    <s v="food/food trucks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s v="US"/>
    <s v="USD"/>
    <n v="1403904808"/>
    <n v="1401312808"/>
    <d v="2014-06-27T21:33:28"/>
    <x v="2698"/>
    <b v="0"/>
    <n v="2"/>
    <b v="0"/>
    <s v="food/food trucks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d v="2014-08-08T21:31:03"/>
    <x v="2699"/>
    <b v="0"/>
    <n v="0"/>
    <b v="0"/>
    <s v="food/food trucks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0.7"/>
    <x v="2"/>
    <s v="US"/>
    <s v="USD"/>
    <n v="1411073972"/>
    <n v="1408481972"/>
    <d v="2014-09-18T20:59:32"/>
    <x v="2700"/>
    <b v="0"/>
    <n v="4"/>
    <b v="0"/>
    <s v="food/food trucks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s v="IE"/>
    <s v="EUR"/>
    <n v="1491586534"/>
    <n v="1488911734"/>
    <d v="2017-04-07T17:35:34"/>
    <x v="2701"/>
    <b v="0"/>
    <n v="46"/>
    <b v="0"/>
    <s v="theater/spaces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s v="US"/>
    <s v="USD"/>
    <n v="1491416077"/>
    <n v="1488827677"/>
    <d v="2017-04-05T18:14:37"/>
    <x v="2702"/>
    <b v="1"/>
    <n v="26"/>
    <b v="0"/>
    <s v="theater/spaces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3.8"/>
    <x v="3"/>
    <s v="MX"/>
    <s v="MXN"/>
    <n v="1490196830"/>
    <n v="1485016430"/>
    <d v="2017-03-22T15:33:50"/>
    <x v="2703"/>
    <b v="0"/>
    <n v="45"/>
    <b v="0"/>
    <s v="theater/spaces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d v="2017-04-05T19:41:54"/>
    <x v="2704"/>
    <b v="0"/>
    <n v="7"/>
    <b v="0"/>
    <s v="theater/spaces"/>
    <n v="163.57"/>
    <x v="1"/>
    <s v="spaces"/>
    <x v="1"/>
  </r>
  <r>
    <n v="2705"/>
    <s v="Fischer Theatre Marquee"/>
    <s v="Help light the lights at the historic Fischer Theatre in Danville, IL."/>
    <n v="16500"/>
    <n v="1739"/>
    <n v="10.5"/>
    <x v="3"/>
    <s v="US"/>
    <s v="USD"/>
    <n v="1490389158"/>
    <n v="1486504758"/>
    <d v="2017-03-24T20:59:18"/>
    <x v="2705"/>
    <b v="0"/>
    <n v="8"/>
    <b v="0"/>
    <s v="theater/spaces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s v="US"/>
    <s v="USD"/>
    <n v="1413442740"/>
    <n v="1410937483"/>
    <d v="2014-10-16T06:59:00"/>
    <x v="2706"/>
    <b v="1"/>
    <n v="263"/>
    <b v="1"/>
    <s v="theater/spaces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s v="US"/>
    <s v="USD"/>
    <n v="1369637940"/>
    <n v="1367088443"/>
    <d v="2013-05-27T06:59:00"/>
    <x v="2707"/>
    <b v="1"/>
    <n v="394"/>
    <b v="1"/>
    <s v="theater/spaces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.2"/>
    <x v="0"/>
    <s v="GB"/>
    <s v="GBP"/>
    <n v="1469119526"/>
    <n v="1463935526"/>
    <d v="2016-07-21T16:45:26"/>
    <x v="2708"/>
    <b v="1"/>
    <n v="1049"/>
    <b v="1"/>
    <s v="theater/spaces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s v="US"/>
    <s v="USD"/>
    <n v="1475553540"/>
    <n v="1472528141"/>
    <d v="2016-10-04T03:59:00"/>
    <x v="2709"/>
    <b v="1"/>
    <n v="308"/>
    <b v="1"/>
    <s v="theater/spaces"/>
    <n v="164.94"/>
    <x v="1"/>
    <s v="spaces"/>
    <x v="2"/>
  </r>
  <r>
    <n v="2710"/>
    <s v="House of Yes"/>
    <s v="Building Brooklyn's own creative venue for circus, theater and events of all types."/>
    <n v="60000"/>
    <n v="92340.21"/>
    <n v="153.9"/>
    <x v="0"/>
    <s v="US"/>
    <s v="USD"/>
    <n v="1407549600"/>
    <n v="1404797428"/>
    <d v="2014-08-09T02:00:00"/>
    <x v="2710"/>
    <b v="1"/>
    <n v="1088"/>
    <b v="1"/>
    <s v="theater/spaces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s v="GB"/>
    <s v="GBP"/>
    <n v="1403301660"/>
    <n v="1400694790"/>
    <d v="2014-06-20T22:01:00"/>
    <x v="2711"/>
    <b v="1"/>
    <n v="73"/>
    <b v="1"/>
    <s v="theater/spaces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s v="US"/>
    <s v="USD"/>
    <n v="1373738400"/>
    <n v="1370568560"/>
    <d v="2013-07-13T18:00:00"/>
    <x v="2712"/>
    <b v="1"/>
    <n v="143"/>
    <b v="1"/>
    <s v="theater/spaces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s v="US"/>
    <s v="USD"/>
    <n v="1450971684"/>
    <n v="1447515684"/>
    <d v="2015-12-24T15:41:24"/>
    <x v="2713"/>
    <b v="1"/>
    <n v="1420"/>
    <b v="1"/>
    <s v="theater/spaces"/>
    <n v="108"/>
    <x v="1"/>
    <s v="spaces"/>
    <x v="0"/>
  </r>
  <r>
    <n v="2714"/>
    <s v="The Crane Theater"/>
    <s v="The Crane will be the new home for independent theater in Northeast Minneapolis"/>
    <n v="25000"/>
    <n v="29089"/>
    <n v="116.4"/>
    <x v="0"/>
    <s v="US"/>
    <s v="USD"/>
    <n v="1476486000"/>
    <n v="1474040596"/>
    <d v="2016-10-14T23:00:00"/>
    <x v="2714"/>
    <b v="1"/>
    <n v="305"/>
    <b v="1"/>
    <s v="theater/spaces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s v="US"/>
    <s v="USD"/>
    <n v="1456047228"/>
    <n v="1453109628"/>
    <d v="2016-02-21T09:33:48"/>
    <x v="2715"/>
    <b v="1"/>
    <n v="551"/>
    <b v="1"/>
    <s v="theater/spaces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d v="2015-10-08T07:59:53"/>
    <x v="2716"/>
    <b v="1"/>
    <n v="187"/>
    <b v="1"/>
    <s v="theater/spaces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s v="US"/>
    <s v="USD"/>
    <n v="1417906649"/>
    <n v="1414015049"/>
    <d v="2014-12-06T22:57:29"/>
    <x v="2717"/>
    <b v="1"/>
    <n v="325"/>
    <b v="1"/>
    <s v="theater/spaces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s v="US"/>
    <s v="USD"/>
    <n v="1462316400"/>
    <n v="1459865945"/>
    <d v="2016-05-03T23:00:00"/>
    <x v="2718"/>
    <b v="1"/>
    <n v="148"/>
    <b v="1"/>
    <s v="theater/spaces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s v="US"/>
    <s v="USD"/>
    <n v="1460936694"/>
    <n v="1455756294"/>
    <d v="2016-04-17T23:44:54"/>
    <x v="2719"/>
    <b v="0"/>
    <n v="69"/>
    <b v="1"/>
    <s v="theater/spaces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n v="118.1"/>
    <x v="0"/>
    <s v="US"/>
    <s v="USD"/>
    <n v="1478866253"/>
    <n v="1476270653"/>
    <d v="2016-11-11T12:10:53"/>
    <x v="2720"/>
    <b v="0"/>
    <n v="173"/>
    <b v="1"/>
    <s v="theater/spaces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d v="2013-09-06T19:00:00"/>
    <x v="2721"/>
    <b v="0"/>
    <n v="269"/>
    <b v="1"/>
    <s v="technology/hardware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s v="US"/>
    <s v="USD"/>
    <n v="1485722053"/>
    <n v="1480538053"/>
    <d v="2017-01-29T20:34:13"/>
    <x v="2722"/>
    <b v="0"/>
    <n v="185"/>
    <b v="1"/>
    <s v="technology/hardware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s v="US"/>
    <s v="USD"/>
    <n v="1420060088"/>
    <n v="1414872488"/>
    <d v="2014-12-31T21:08:08"/>
    <x v="2723"/>
    <b v="0"/>
    <n v="176"/>
    <b v="1"/>
    <s v="technology/hardware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s v="GB"/>
    <s v="GBP"/>
    <n v="1439625059"/>
    <n v="1436860259"/>
    <d v="2015-08-15T07:50:59"/>
    <x v="2724"/>
    <b v="0"/>
    <n v="1019"/>
    <b v="1"/>
    <s v="technology/hardware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s v="CA"/>
    <s v="CAD"/>
    <n v="1488390735"/>
    <n v="1484070735"/>
    <d v="2017-03-01T17:52:15"/>
    <x v="2725"/>
    <b v="0"/>
    <n v="113"/>
    <b v="1"/>
    <s v="technology/hardware"/>
    <n v="511.65"/>
    <x v="2"/>
    <s v="hardware"/>
    <x v="1"/>
  </r>
  <r>
    <n v="2726"/>
    <s v="Krimston TWO - Dual SIM case for iPhone"/>
    <s v="Krimston TWO: iPhone Dual SIM Case"/>
    <n v="100000"/>
    <n v="105745"/>
    <n v="105.7"/>
    <x v="0"/>
    <s v="US"/>
    <s v="USD"/>
    <n v="1461333311"/>
    <n v="1458741311"/>
    <d v="2016-04-22T13:55:11"/>
    <x v="2726"/>
    <b v="0"/>
    <n v="404"/>
    <b v="1"/>
    <s v="technology/hardware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s v="US"/>
    <s v="USD"/>
    <n v="1438964063"/>
    <n v="1436804063"/>
    <d v="2015-08-07T16:14:23"/>
    <x v="2727"/>
    <b v="0"/>
    <n v="707"/>
    <b v="1"/>
    <s v="technology/hardware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n v="201.8"/>
    <x v="0"/>
    <s v="US"/>
    <s v="USD"/>
    <n v="1451485434"/>
    <n v="1448461434"/>
    <d v="2015-12-30T14:23:54"/>
    <x v="2728"/>
    <b v="0"/>
    <n v="392"/>
    <b v="1"/>
    <s v="technology/hardware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.4"/>
    <x v="0"/>
    <s v="US"/>
    <s v="USD"/>
    <n v="1430459197"/>
    <n v="1427867197"/>
    <d v="2015-05-01T05:46:37"/>
    <x v="2729"/>
    <b v="0"/>
    <n v="23"/>
    <b v="1"/>
    <s v="technology/hardware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s v="US"/>
    <s v="USD"/>
    <n v="1366635575"/>
    <n v="1363611575"/>
    <d v="2013-04-22T12:59:35"/>
    <x v="2730"/>
    <b v="0"/>
    <n v="682"/>
    <b v="1"/>
    <s v="technology/hardware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s v="US"/>
    <s v="USD"/>
    <n v="1413604800"/>
    <n v="1408624622"/>
    <d v="2014-10-18T04:00:00"/>
    <x v="2731"/>
    <b v="0"/>
    <n v="37"/>
    <b v="1"/>
    <s v="technology/hardware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s v="US"/>
    <s v="USD"/>
    <n v="1369699200"/>
    <n v="1366917828"/>
    <d v="2013-05-28T00:00:00"/>
    <x v="2732"/>
    <b v="0"/>
    <n v="146"/>
    <b v="1"/>
    <s v="technology/hardware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s v="US"/>
    <s v="USD"/>
    <n v="1428643974"/>
    <n v="1423463574"/>
    <d v="2015-04-10T05:32:54"/>
    <x v="2733"/>
    <b v="0"/>
    <n v="119"/>
    <b v="1"/>
    <s v="technology/hardware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d v="2016-10-13T21:59:00"/>
    <x v="2734"/>
    <b v="0"/>
    <n v="163"/>
    <b v="1"/>
    <s v="technology/hardware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s v="GB"/>
    <s v="GBP"/>
    <n v="1363204800"/>
    <n v="1360551250"/>
    <d v="2013-03-13T20:00:00"/>
    <x v="2735"/>
    <b v="0"/>
    <n v="339"/>
    <b v="1"/>
    <s v="technology/hardware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s v="CA"/>
    <s v="CAD"/>
    <n v="1398268773"/>
    <n v="1395676773"/>
    <d v="2014-04-23T15:59:33"/>
    <x v="2736"/>
    <b v="0"/>
    <n v="58"/>
    <b v="1"/>
    <s v="technology/hardware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s v="US"/>
    <s v="USD"/>
    <n v="1389812400"/>
    <n v="1386108087"/>
    <d v="2014-01-15T19:00:00"/>
    <x v="2737"/>
    <b v="0"/>
    <n v="456"/>
    <b v="1"/>
    <s v="technology/hardware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s v="US"/>
    <s v="USD"/>
    <n v="1478402804"/>
    <n v="1473218804"/>
    <d v="2016-11-06T03:26:44"/>
    <x v="2738"/>
    <b v="0"/>
    <n v="15"/>
    <b v="1"/>
    <s v="technology/hardware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s v="GB"/>
    <s v="GBP"/>
    <n v="1399324717"/>
    <n v="1395436717"/>
    <d v="2014-05-05T21:18:37"/>
    <x v="2739"/>
    <b v="0"/>
    <n v="191"/>
    <b v="1"/>
    <s v="technology/hardware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.3"/>
    <x v="0"/>
    <s v="US"/>
    <s v="USD"/>
    <n v="1426117552"/>
    <n v="1423529152"/>
    <d v="2015-03-11T23:45:52"/>
    <x v="2740"/>
    <b v="0"/>
    <n v="17"/>
    <b v="1"/>
    <s v="technology/hardware"/>
    <n v="18.239999999999998"/>
    <x v="2"/>
    <s v="hardware"/>
    <x v="0"/>
  </r>
  <r>
    <n v="2741"/>
    <s v="Mrs. Brown and Her Lost Puppy."/>
    <s v="Help me publish my 1st children's book as an aspiring author!"/>
    <n v="8000"/>
    <n v="35"/>
    <n v="0.4"/>
    <x v="2"/>
    <s v="US"/>
    <s v="USD"/>
    <n v="1413770820"/>
    <n v="1412005602"/>
    <d v="2014-10-20T02:07:00"/>
    <x v="2741"/>
    <b v="0"/>
    <n v="4"/>
    <b v="0"/>
    <s v="publishing/children's books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.2"/>
    <x v="2"/>
    <s v="US"/>
    <s v="USD"/>
    <n v="1337102187"/>
    <n v="1335892587"/>
    <d v="2012-05-15T17:16:27"/>
    <x v="2742"/>
    <b v="0"/>
    <n v="18"/>
    <b v="0"/>
    <s v="publishing/children's books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d v="2016-10-19T07:53:27"/>
    <x v="2743"/>
    <b v="0"/>
    <n v="0"/>
    <b v="0"/>
    <s v="publishing/children's books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s v="US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s v="US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s v="US"/>
    <s v="USD"/>
    <n v="1409337911"/>
    <n v="1406745911"/>
    <d v="2014-08-29T18:45:11"/>
    <x v="2746"/>
    <b v="0"/>
    <n v="19"/>
    <b v="0"/>
    <s v="publishing/children's books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d v="2012-06-16T03:10:00"/>
    <x v="2747"/>
    <b v="0"/>
    <n v="4"/>
    <b v="0"/>
    <s v="publishing/children's books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s v="US"/>
    <s v="USD"/>
    <n v="1472835802"/>
    <n v="1470243802"/>
    <d v="2016-09-02T17:03:22"/>
    <x v="2748"/>
    <b v="0"/>
    <n v="4"/>
    <b v="0"/>
    <s v="publishing/children's books"/>
    <n v="13.25"/>
    <x v="3"/>
    <s v="children's books"/>
    <x v="2"/>
  </r>
  <r>
    <n v="2749"/>
    <s v="A Tree is a Tree, no matter what you see.  CHILDREN'S BOOK"/>
    <s v="Self-publishing my children's book."/>
    <n v="10000"/>
    <n v="110"/>
    <n v="1.1000000000000001"/>
    <x v="2"/>
    <s v="US"/>
    <s v="USD"/>
    <n v="1428171037"/>
    <n v="1425582637"/>
    <d v="2015-04-04T18:10:37"/>
    <x v="2749"/>
    <b v="0"/>
    <n v="2"/>
    <b v="0"/>
    <s v="publishing/children's books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d v="2012-06-30T20:00:00"/>
    <x v="2750"/>
    <b v="0"/>
    <n v="0"/>
    <b v="0"/>
    <s v="publishing/children's books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d v="2014-06-17T21:17:22"/>
    <x v="2751"/>
    <b v="0"/>
    <n v="0"/>
    <b v="0"/>
    <s v="publishing/children's books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s v="US"/>
    <s v="USD"/>
    <n v="1324232504"/>
    <n v="1320776504"/>
    <d v="2011-12-18T18:21:44"/>
    <x v="2752"/>
    <b v="0"/>
    <n v="14"/>
    <b v="0"/>
    <s v="publishing/children's books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d v="2012-08-26T21:37:03"/>
    <x v="2753"/>
    <b v="0"/>
    <n v="8"/>
    <b v="0"/>
    <s v="publishing/children's books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d v="2014-09-11T15:15:51"/>
    <x v="2754"/>
    <b v="0"/>
    <n v="0"/>
    <b v="0"/>
    <s v="publishing/children's books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s v="US"/>
    <s v="USD"/>
    <n v="1389476201"/>
    <n v="1386884201"/>
    <d v="2014-01-11T21:36:41"/>
    <x v="2756"/>
    <b v="0"/>
    <n v="33"/>
    <b v="0"/>
    <s v="publishing/children's books"/>
    <n v="31.76"/>
    <x v="3"/>
    <s v="children's books"/>
    <x v="4"/>
  </r>
  <r>
    <n v="2757"/>
    <s v="C is for Crooked"/>
    <s v="A children's letter book that Lampoons Hillary Clinton"/>
    <n v="1500"/>
    <n v="10"/>
    <n v="0.7"/>
    <x v="2"/>
    <s v="US"/>
    <s v="USD"/>
    <n v="1470498332"/>
    <n v="1469202332"/>
    <d v="2016-08-06T15:45:32"/>
    <x v="2757"/>
    <b v="0"/>
    <n v="2"/>
    <b v="0"/>
    <s v="publishing/children's books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s v="AU"/>
    <s v="AUD"/>
    <n v="1476095783"/>
    <n v="1474886183"/>
    <d v="2016-10-10T10:36:23"/>
    <x v="2758"/>
    <b v="0"/>
    <n v="6"/>
    <b v="0"/>
    <s v="publishing/children's books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s v="AU"/>
    <s v="AUD"/>
    <n v="1468658866"/>
    <n v="1464943666"/>
    <d v="2016-07-16T08:47:46"/>
    <x v="2759"/>
    <b v="0"/>
    <n v="2"/>
    <b v="0"/>
    <s v="publishing/children's books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d v="2013-06-20T11:04:18"/>
    <x v="2760"/>
    <b v="0"/>
    <n v="0"/>
    <b v="0"/>
    <s v="publishing/children's books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0.7"/>
    <x v="2"/>
    <s v="US"/>
    <s v="USD"/>
    <n v="1357176693"/>
    <n v="1354584693"/>
    <d v="2013-01-03T01:31:33"/>
    <x v="2761"/>
    <b v="0"/>
    <n v="4"/>
    <b v="0"/>
    <s v="publishing/children's books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s v="US"/>
    <s v="USD"/>
    <n v="1332114795"/>
    <n v="1326934395"/>
    <d v="2012-03-18T23:53:15"/>
    <x v="2762"/>
    <b v="0"/>
    <n v="1"/>
    <b v="0"/>
    <s v="publishing/children's books"/>
    <n v="25"/>
    <x v="3"/>
    <s v="children's books"/>
    <x v="5"/>
  </r>
  <r>
    <n v="2763"/>
    <s v="My Christmas Star"/>
    <s v="How Santa finds childrens homes without getting lost by following certain stars."/>
    <n v="39400"/>
    <n v="90"/>
    <n v="0.2"/>
    <x v="2"/>
    <s v="US"/>
    <s v="USD"/>
    <n v="1369403684"/>
    <n v="1365515684"/>
    <d v="2013-05-24T13:54:44"/>
    <x v="2763"/>
    <b v="0"/>
    <n v="3"/>
    <b v="0"/>
    <s v="publishing/children's books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s v="US"/>
    <s v="USD"/>
    <n v="1338404400"/>
    <n v="1335855631"/>
    <d v="2012-05-30T19:00:00"/>
    <x v="2764"/>
    <b v="0"/>
    <n v="4"/>
    <b v="0"/>
    <s v="publishing/children's books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d v="2012-10-28T13:53:48"/>
    <x v="2765"/>
    <b v="0"/>
    <n v="0"/>
    <b v="0"/>
    <s v="publishing/children's books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d v="2011-08-11T16:01:58"/>
    <x v="2766"/>
    <b v="0"/>
    <n v="4"/>
    <b v="0"/>
    <s v="publishing/children's books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0.9"/>
    <x v="2"/>
    <s v="CA"/>
    <s v="CAD"/>
    <n v="1439766050"/>
    <n v="1434582050"/>
    <d v="2015-08-16T23:00:50"/>
    <x v="2767"/>
    <b v="0"/>
    <n v="3"/>
    <b v="0"/>
    <s v="publishing/children's books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s v="US"/>
    <s v="USD"/>
    <n v="1333028723"/>
    <n v="1330440323"/>
    <d v="2012-03-29T13:45:23"/>
    <x v="2768"/>
    <b v="0"/>
    <n v="34"/>
    <b v="0"/>
    <s v="publishing/children's books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.3"/>
    <x v="2"/>
    <s v="GB"/>
    <s v="GBP"/>
    <n v="1401997790"/>
    <n v="1397677790"/>
    <d v="2014-06-05T19:49:50"/>
    <x v="2769"/>
    <b v="0"/>
    <n v="2"/>
    <b v="0"/>
    <s v="publishing/children's books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s v="US"/>
    <s v="USD"/>
    <n v="1395158130"/>
    <n v="1392569730"/>
    <d v="2014-03-18T15:55:30"/>
    <x v="2770"/>
    <b v="0"/>
    <n v="33"/>
    <b v="0"/>
    <s v="publishing/children's books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d v="2013-02-01T17:00:00"/>
    <x v="2771"/>
    <b v="0"/>
    <n v="0"/>
    <b v="0"/>
    <s v="publishing/children's books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d v="2013-10-05T20:51:34"/>
    <x v="2772"/>
    <b v="0"/>
    <n v="0"/>
    <b v="0"/>
    <s v="publishing/children's books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.2"/>
    <x v="2"/>
    <s v="CA"/>
    <s v="CAD"/>
    <n v="1461530721"/>
    <n v="1460666721"/>
    <d v="2016-04-24T20:45:21"/>
    <x v="2773"/>
    <b v="0"/>
    <n v="1"/>
    <b v="0"/>
    <s v="publishing/children's books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s v="US"/>
    <s v="USD"/>
    <n v="1362711728"/>
    <n v="1360119728"/>
    <d v="2013-03-08T03:02:08"/>
    <x v="2774"/>
    <b v="0"/>
    <n v="13"/>
    <b v="0"/>
    <s v="publishing/children's books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d v="2011-12-16T00:19:14"/>
    <x v="2775"/>
    <b v="0"/>
    <n v="2"/>
    <b v="0"/>
    <s v="publishing/children's books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s v="US"/>
    <s v="USD"/>
    <n v="1434092876"/>
    <n v="1431414476"/>
    <d v="2015-06-12T07:07:56"/>
    <x v="2776"/>
    <b v="0"/>
    <n v="36"/>
    <b v="0"/>
    <s v="publishing/children's books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s v="US"/>
    <s v="USD"/>
    <n v="1437149004"/>
    <n v="1434557004"/>
    <d v="2015-07-17T16:03:24"/>
    <x v="2777"/>
    <b v="0"/>
    <n v="1"/>
    <b v="0"/>
    <s v="publishing/children's books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s v="US"/>
    <s v="USD"/>
    <n v="1409009306"/>
    <n v="1406417306"/>
    <d v="2014-08-25T23:28:26"/>
    <x v="2778"/>
    <b v="0"/>
    <n v="15"/>
    <b v="0"/>
    <s v="publishing/children's books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s v="US"/>
    <s v="USD"/>
    <n v="1448204621"/>
    <n v="1445609021"/>
    <d v="2015-11-22T15:03:41"/>
    <x v="2779"/>
    <b v="0"/>
    <n v="1"/>
    <b v="0"/>
    <s v="publishing/children's books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d v="2017-03-10T10:44:48"/>
    <x v="2780"/>
    <b v="0"/>
    <n v="0"/>
    <b v="0"/>
    <s v="publishing/children's books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s v="US"/>
    <s v="USD"/>
    <n v="1423724400"/>
    <n v="1421274954"/>
    <d v="2015-02-12T07:00:00"/>
    <x v="2781"/>
    <b v="0"/>
    <n v="28"/>
    <b v="1"/>
    <s v="theater/plays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d v="2015-02-17T04:59:00"/>
    <x v="2782"/>
    <b v="0"/>
    <n v="18"/>
    <b v="1"/>
    <s v="theater/plays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s v="GB"/>
    <s v="GBP"/>
    <n v="1429793446"/>
    <n v="1428583846"/>
    <d v="2015-04-23T12:50:46"/>
    <x v="2783"/>
    <b v="0"/>
    <n v="61"/>
    <b v="1"/>
    <s v="theater/plays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d v="2014-10-29T18:54:03"/>
    <x v="2784"/>
    <b v="0"/>
    <n v="108"/>
    <b v="1"/>
    <s v="theater/plays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4.7"/>
    <x v="0"/>
    <s v="US"/>
    <s v="USD"/>
    <n v="1470430800"/>
    <n v="1467865967"/>
    <d v="2016-08-05T21:00:00"/>
    <x v="2785"/>
    <b v="0"/>
    <n v="142"/>
    <b v="1"/>
    <s v="theater/plays"/>
    <n v="36.86"/>
    <x v="1"/>
    <s v="plays"/>
    <x v="2"/>
  </r>
  <r>
    <n v="2786"/>
    <s v="Fierce"/>
    <s v="A heart-melting farce about sex, art and the lovelorn lay-abouts of London-town."/>
    <n v="2500"/>
    <n v="2946"/>
    <n v="117.8"/>
    <x v="0"/>
    <s v="GB"/>
    <s v="GBP"/>
    <n v="1404913180"/>
    <n v="1403703580"/>
    <d v="2014-07-09T13:39:40"/>
    <x v="2786"/>
    <b v="0"/>
    <n v="74"/>
    <b v="1"/>
    <s v="theater/plays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s v="US"/>
    <s v="USD"/>
    <n v="1405658752"/>
    <n v="1403066752"/>
    <d v="2014-07-18T04:45:52"/>
    <x v="2787"/>
    <b v="0"/>
    <n v="38"/>
    <b v="1"/>
    <s v="theater/plays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n v="102.5"/>
    <x v="0"/>
    <s v="US"/>
    <s v="USD"/>
    <n v="1469811043"/>
    <n v="1467219043"/>
    <d v="2016-07-29T16:50:43"/>
    <x v="2788"/>
    <b v="0"/>
    <n v="20"/>
    <b v="1"/>
    <s v="theater/plays"/>
    <n v="102.5"/>
    <x v="1"/>
    <s v="plays"/>
    <x v="2"/>
  </r>
  <r>
    <n v="2789"/>
    <s v="The Adventurers Club"/>
    <s v="BNT's Biggest Adventure So Far: Our 2015 full length production!"/>
    <n v="3000"/>
    <n v="3035"/>
    <n v="101.2"/>
    <x v="0"/>
    <s v="US"/>
    <s v="USD"/>
    <n v="1426132800"/>
    <n v="1424477934"/>
    <d v="2015-03-12T04:00:00"/>
    <x v="2789"/>
    <b v="0"/>
    <n v="24"/>
    <b v="1"/>
    <s v="theater/plays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s v="US"/>
    <s v="USD"/>
    <n v="1423693903"/>
    <n v="1421101903"/>
    <d v="2015-02-11T22:31:43"/>
    <x v="2790"/>
    <b v="0"/>
    <n v="66"/>
    <b v="1"/>
    <s v="theater/plays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s v="US"/>
    <s v="USD"/>
    <n v="1473393600"/>
    <n v="1470778559"/>
    <d v="2016-09-09T04:00:00"/>
    <x v="2791"/>
    <b v="0"/>
    <n v="28"/>
    <b v="1"/>
    <s v="theater/plays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s v="US"/>
    <s v="USD"/>
    <n v="1439357559"/>
    <n v="1435469559"/>
    <d v="2015-08-12T05:32:39"/>
    <x v="2792"/>
    <b v="0"/>
    <n v="24"/>
    <b v="1"/>
    <s v="theater/plays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s v="AU"/>
    <s v="AUD"/>
    <n v="1437473005"/>
    <n v="1434881005"/>
    <d v="2015-07-21T10:03:25"/>
    <x v="2793"/>
    <b v="0"/>
    <n v="73"/>
    <b v="1"/>
    <s v="theater/plays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d v="2016-03-03T19:00:00"/>
    <x v="2794"/>
    <b v="0"/>
    <n v="3"/>
    <b v="1"/>
    <s v="theater/plays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.3"/>
    <x v="0"/>
    <s v="US"/>
    <s v="USD"/>
    <n v="1402095600"/>
    <n v="1400675841"/>
    <d v="2014-06-06T23:00:00"/>
    <x v="2795"/>
    <b v="0"/>
    <n v="20"/>
    <b v="1"/>
    <s v="theater/plays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5.5"/>
    <x v="0"/>
    <s v="GB"/>
    <s v="GBP"/>
    <n v="1404564028"/>
    <n v="1401972028"/>
    <d v="2014-07-05T12:40:28"/>
    <x v="2796"/>
    <b v="0"/>
    <n v="21"/>
    <b v="1"/>
    <s v="theater/plays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s v="GB"/>
    <s v="GBP"/>
    <n v="1404858840"/>
    <n v="1402266840"/>
    <d v="2014-07-08T22:34:00"/>
    <x v="2797"/>
    <b v="0"/>
    <n v="94"/>
    <b v="1"/>
    <s v="theater/plays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s v="GB"/>
    <s v="GBP"/>
    <n v="1438358400"/>
    <n v="1437063121"/>
    <d v="2015-07-31T16:00:00"/>
    <x v="2798"/>
    <b v="0"/>
    <n v="139"/>
    <b v="1"/>
    <s v="theater/plays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s v="GB"/>
    <s v="GBP"/>
    <n v="1466179200"/>
    <n v="1463466070"/>
    <d v="2016-06-17T16:00:00"/>
    <x v="2799"/>
    <b v="0"/>
    <n v="130"/>
    <b v="1"/>
    <s v="theater/plays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d v="2015-01-04T13:16:06"/>
    <x v="2800"/>
    <b v="0"/>
    <n v="31"/>
    <b v="1"/>
    <s v="theater/plays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n v="133.19999999999999"/>
    <x v="0"/>
    <s v="AU"/>
    <s v="AUD"/>
    <n v="1412938800"/>
    <n v="1411019409"/>
    <d v="2014-10-10T11:00:00"/>
    <x v="2801"/>
    <b v="0"/>
    <n v="13"/>
    <b v="1"/>
    <s v="theater/plays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s v="GB"/>
    <s v="GBP"/>
    <n v="1438875107"/>
    <n v="1436283107"/>
    <d v="2015-08-06T15:31:47"/>
    <x v="2802"/>
    <b v="0"/>
    <n v="90"/>
    <b v="1"/>
    <s v="theater/plays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d v="2015-07-16T00:00:00"/>
    <x v="2803"/>
    <b v="0"/>
    <n v="141"/>
    <b v="1"/>
    <s v="theater/plays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d v="2014-09-29T10:53:10"/>
    <x v="2804"/>
    <b v="0"/>
    <n v="23"/>
    <b v="1"/>
    <s v="theater/plays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d v="2015-08-22T12:07:53"/>
    <x v="2805"/>
    <b v="0"/>
    <n v="18"/>
    <b v="1"/>
    <s v="theater/plays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.1"/>
    <x v="0"/>
    <s v="GB"/>
    <s v="GBP"/>
    <n v="1438772400"/>
    <n v="1435645490"/>
    <d v="2015-08-05T11:00:00"/>
    <x v="2806"/>
    <b v="0"/>
    <n v="76"/>
    <b v="1"/>
    <s v="theater/plays"/>
    <n v="44.25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d v="2015-06-29T20:57:18"/>
    <x v="2807"/>
    <b v="0"/>
    <n v="93"/>
    <b v="1"/>
    <s v="theater/plays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s v="US"/>
    <s v="USD"/>
    <n v="1440274735"/>
    <n v="1437682735"/>
    <d v="2015-08-22T20:18:55"/>
    <x v="2808"/>
    <b v="0"/>
    <n v="69"/>
    <b v="1"/>
    <s v="theater/plays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s v="US"/>
    <s v="USD"/>
    <n v="1459348740"/>
    <n v="1458647725"/>
    <d v="2016-03-30T14:39:00"/>
    <x v="2809"/>
    <b v="0"/>
    <n v="21"/>
    <b v="1"/>
    <s v="theater/plays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s v="US"/>
    <s v="USD"/>
    <n v="1401595140"/>
    <n v="1398828064"/>
    <d v="2014-06-01T03:59:00"/>
    <x v="2810"/>
    <b v="0"/>
    <n v="57"/>
    <b v="1"/>
    <s v="theater/plays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.3"/>
    <x v="0"/>
    <s v="GB"/>
    <s v="GBP"/>
    <n v="1424692503"/>
    <n v="1422100503"/>
    <d v="2015-02-23T11:55:03"/>
    <x v="2811"/>
    <b v="0"/>
    <n v="108"/>
    <b v="1"/>
    <s v="theater/plays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s v="CA"/>
    <s v="CAD"/>
    <n v="1428292800"/>
    <n v="1424368298"/>
    <d v="2015-04-06T04:00:00"/>
    <x v="2812"/>
    <b v="0"/>
    <n v="83"/>
    <b v="1"/>
    <s v="theater/plays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s v="US"/>
    <s v="USD"/>
    <n v="1481737761"/>
    <n v="1479577761"/>
    <d v="2016-12-14T17:49:21"/>
    <x v="2813"/>
    <b v="0"/>
    <n v="96"/>
    <b v="1"/>
    <s v="theater/plays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s v="GB"/>
    <s v="GBP"/>
    <n v="1431164115"/>
    <n v="1428572115"/>
    <d v="2015-05-09T09:35:15"/>
    <x v="2814"/>
    <b v="0"/>
    <n v="64"/>
    <b v="1"/>
    <s v="theater/plays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d v="2016-08-07T18:38:29"/>
    <x v="2815"/>
    <b v="0"/>
    <n v="14"/>
    <b v="1"/>
    <s v="theater/plays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s v="GB"/>
    <s v="GBP"/>
    <n v="1438531200"/>
    <n v="1435921992"/>
    <d v="2015-08-02T16:00:00"/>
    <x v="2816"/>
    <b v="0"/>
    <n v="169"/>
    <b v="1"/>
    <s v="theater/plays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d v="2015-02-28T15:14:22"/>
    <x v="2817"/>
    <b v="0"/>
    <n v="33"/>
    <b v="1"/>
    <s v="theater/plays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d v="2015-09-23T14:21:26"/>
    <x v="2818"/>
    <b v="0"/>
    <n v="102"/>
    <b v="1"/>
    <s v="theater/plays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s v="GB"/>
    <s v="GBP"/>
    <n v="1434285409"/>
    <n v="1431693409"/>
    <d v="2015-06-14T12:36:49"/>
    <x v="2819"/>
    <b v="0"/>
    <n v="104"/>
    <b v="1"/>
    <s v="theater/plays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d v="2016-02-26T00:00:00"/>
    <x v="2820"/>
    <b v="0"/>
    <n v="20"/>
    <b v="1"/>
    <s v="theater/plays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d v="2014-09-23T22:08:55"/>
    <x v="2821"/>
    <b v="0"/>
    <n v="35"/>
    <b v="1"/>
    <s v="theater/plays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d v="2015-03-27T15:24:52"/>
    <x v="2822"/>
    <b v="0"/>
    <n v="94"/>
    <b v="1"/>
    <s v="theater/plays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d v="2015-03-31T22:59:00"/>
    <x v="2823"/>
    <b v="0"/>
    <n v="14"/>
    <b v="1"/>
    <s v="theater/plays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n v="116.9"/>
    <x v="0"/>
    <s v="US"/>
    <s v="USD"/>
    <n v="1434159780"/>
    <n v="1431412196"/>
    <d v="2015-06-13T01:43:00"/>
    <x v="2824"/>
    <b v="0"/>
    <n v="15"/>
    <b v="1"/>
    <s v="theater/plays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s v="GB"/>
    <s v="GBP"/>
    <n v="1449255686"/>
    <n v="1446663686"/>
    <d v="2015-12-04T19:01:26"/>
    <x v="2825"/>
    <b v="0"/>
    <n v="51"/>
    <b v="1"/>
    <s v="theater/plays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s v="US"/>
    <s v="USD"/>
    <n v="1436511600"/>
    <n v="1434415812"/>
    <d v="2015-07-10T07:00:00"/>
    <x v="2826"/>
    <b v="0"/>
    <n v="19"/>
    <b v="1"/>
    <s v="theater/plays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s v="US"/>
    <s v="USD"/>
    <n v="1464971400"/>
    <n v="1462379066"/>
    <d v="2016-06-03T16:30:00"/>
    <x v="2827"/>
    <b v="0"/>
    <n v="23"/>
    <b v="1"/>
    <s v="theater/plays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s v="GB"/>
    <s v="GBP"/>
    <n v="1443826800"/>
    <n v="1441606869"/>
    <d v="2015-10-02T23:00:00"/>
    <x v="2828"/>
    <b v="0"/>
    <n v="97"/>
    <b v="1"/>
    <s v="theater/plays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s v="GB"/>
    <s v="GBP"/>
    <n v="1464863118"/>
    <n v="1462443918"/>
    <d v="2016-06-02T10:25:18"/>
    <x v="2829"/>
    <b v="0"/>
    <n v="76"/>
    <b v="1"/>
    <s v="theater/plays"/>
    <n v="35.04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d v="2014-05-12T03:59:00"/>
    <x v="2830"/>
    <b v="0"/>
    <n v="11"/>
    <b v="1"/>
    <s v="theater/plays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0.7"/>
    <x v="0"/>
    <s v="US"/>
    <s v="USD"/>
    <n v="1437076070"/>
    <n v="1434484070"/>
    <d v="2015-07-16T19:47:50"/>
    <x v="2831"/>
    <b v="0"/>
    <n v="52"/>
    <b v="1"/>
    <s v="theater/plays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s v="GB"/>
    <s v="GBP"/>
    <n v="1416780000"/>
    <n v="1414342894"/>
    <d v="2014-11-23T22:00:00"/>
    <x v="2832"/>
    <b v="0"/>
    <n v="95"/>
    <b v="1"/>
    <s v="theater/plays"/>
    <n v="30.19"/>
    <x v="1"/>
    <s v="plays"/>
    <x v="3"/>
  </r>
  <r>
    <n v="2833"/>
    <s v="Star Man Rocket Man"/>
    <s v="A new play about exploring outer space"/>
    <n v="2700"/>
    <n v="2923"/>
    <n v="108.3"/>
    <x v="0"/>
    <s v="US"/>
    <s v="USD"/>
    <n v="1444528800"/>
    <n v="1442804633"/>
    <d v="2015-10-11T02:00:00"/>
    <x v="2833"/>
    <b v="0"/>
    <n v="35"/>
    <b v="1"/>
    <s v="theater/plays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d v="2015-01-30T23:02:10"/>
    <x v="2834"/>
    <b v="0"/>
    <n v="21"/>
    <b v="1"/>
    <s v="theater/plays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s v="GB"/>
    <s v="GBP"/>
    <n v="1449273600"/>
    <n v="1446742417"/>
    <d v="2015-12-05T00:00:00"/>
    <x v="2835"/>
    <b v="0"/>
    <n v="93"/>
    <b v="1"/>
    <s v="theater/plays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s v="US"/>
    <s v="USD"/>
    <n v="1487393940"/>
    <n v="1484115418"/>
    <d v="2017-02-18T04:59:00"/>
    <x v="2836"/>
    <b v="0"/>
    <n v="11"/>
    <b v="1"/>
    <s v="theater/plays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d v="2015-12-09T22:48:04"/>
    <x v="2837"/>
    <b v="0"/>
    <n v="21"/>
    <b v="1"/>
    <s v="theater/plays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s v="US"/>
    <s v="USD"/>
    <n v="1407967200"/>
    <n v="1406039696"/>
    <d v="2014-08-13T22:00:00"/>
    <x v="2838"/>
    <b v="0"/>
    <n v="54"/>
    <b v="1"/>
    <s v="theater/plays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s v="US"/>
    <s v="USD"/>
    <n v="1408942740"/>
    <n v="1406958354"/>
    <d v="2014-08-25T04:59:00"/>
    <x v="2839"/>
    <b v="0"/>
    <n v="31"/>
    <b v="1"/>
    <s v="theater/plays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d v="2015-03-18T17:00:00"/>
    <x v="2840"/>
    <b v="0"/>
    <n v="132"/>
    <b v="1"/>
    <s v="theater/plays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d v="2015-12-13T18:44:57"/>
    <x v="2841"/>
    <b v="0"/>
    <n v="1"/>
    <b v="0"/>
    <s v="theater/plays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d v="2014-06-21T11:00:00"/>
    <x v="2842"/>
    <b v="0"/>
    <n v="0"/>
    <b v="0"/>
    <s v="theater/plays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d v="2016-06-13T04:00:00"/>
    <x v="2843"/>
    <b v="0"/>
    <n v="0"/>
    <b v="0"/>
    <s v="theater/plays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s v="AT"/>
    <s v="EUR"/>
    <n v="1483535180"/>
    <n v="1480943180"/>
    <d v="2017-01-04T13:06:20"/>
    <x v="2844"/>
    <b v="0"/>
    <n v="1"/>
    <b v="0"/>
    <s v="theater/plays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s v="US"/>
    <s v="USD"/>
    <n v="1433723033"/>
    <n v="1428539033"/>
    <d v="2015-06-08T00:23:53"/>
    <x v="2845"/>
    <b v="0"/>
    <n v="39"/>
    <b v="0"/>
    <s v="theater/plays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d v="2015-05-29T16:36:34"/>
    <x v="2846"/>
    <b v="0"/>
    <n v="0"/>
    <b v="0"/>
    <s v="theater/plays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d v="2016-05-23T19:21:05"/>
    <x v="2847"/>
    <b v="0"/>
    <n v="0"/>
    <b v="0"/>
    <s v="theater/plays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s v="US"/>
    <s v="USD"/>
    <n v="1432913659"/>
    <n v="1430321659"/>
    <d v="2015-05-29T15:34:19"/>
    <x v="2848"/>
    <b v="0"/>
    <n v="3"/>
    <b v="0"/>
    <s v="theater/plays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d v="2016-04-23T10:16:40"/>
    <x v="2849"/>
    <b v="0"/>
    <n v="1"/>
    <b v="0"/>
    <s v="theater/plays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s v="US"/>
    <s v="USD"/>
    <n v="1409962211"/>
    <n v="1407370211"/>
    <d v="2014-09-06T00:10:11"/>
    <x v="2850"/>
    <b v="0"/>
    <n v="13"/>
    <b v="0"/>
    <s v="theater/plays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d v="2016-01-29T23:17:00"/>
    <x v="2851"/>
    <b v="0"/>
    <n v="0"/>
    <b v="0"/>
    <s v="theater/plays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1.9"/>
    <x v="2"/>
    <s v="US"/>
    <s v="USD"/>
    <n v="1403312703"/>
    <n v="1400720703"/>
    <d v="2014-06-21T01:05:03"/>
    <x v="2852"/>
    <b v="0"/>
    <n v="6"/>
    <b v="0"/>
    <s v="theater/plays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d v="2014-09-14T04:34:57"/>
    <x v="2853"/>
    <b v="0"/>
    <n v="0"/>
    <b v="0"/>
    <s v="theater/plays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1.7"/>
    <x v="2"/>
    <s v="GB"/>
    <s v="GBP"/>
    <n v="1431018719"/>
    <n v="1429290719"/>
    <d v="2015-05-07T17:11:59"/>
    <x v="2854"/>
    <b v="0"/>
    <n v="14"/>
    <b v="0"/>
    <s v="theater/plays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d v="2016-01-29T23:34:00"/>
    <x v="2855"/>
    <b v="0"/>
    <n v="5"/>
    <b v="0"/>
    <s v="theater/plays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s v="US"/>
    <s v="USD"/>
    <n v="1439069640"/>
    <n v="1433897647"/>
    <d v="2015-08-08T21:34:00"/>
    <x v="2856"/>
    <b v="0"/>
    <n v="6"/>
    <b v="0"/>
    <s v="theater/plays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s v="MX"/>
    <s v="MXN"/>
    <n v="1487613600"/>
    <n v="1482444295"/>
    <d v="2017-02-20T18:00:00"/>
    <x v="2857"/>
    <b v="0"/>
    <n v="15"/>
    <b v="0"/>
    <s v="theater/plays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d v="2014-12-05T11:28:00"/>
    <x v="2858"/>
    <b v="0"/>
    <n v="0"/>
    <b v="0"/>
    <s v="theater/plays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n v="1.8"/>
    <x v="2"/>
    <s v="AU"/>
    <s v="AUD"/>
    <n v="1444984904"/>
    <n v="1439800904"/>
    <d v="2015-10-16T08:41:44"/>
    <x v="2859"/>
    <b v="0"/>
    <n v="1"/>
    <b v="0"/>
    <s v="theater/plays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s v="US"/>
    <s v="USD"/>
    <n v="1466363576"/>
    <n v="1461179576"/>
    <d v="2016-06-19T19:12:56"/>
    <x v="2860"/>
    <b v="0"/>
    <n v="9"/>
    <b v="0"/>
    <s v="theater/plays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d v="2015-09-24T14:10:48"/>
    <x v="2861"/>
    <b v="0"/>
    <n v="3"/>
    <b v="0"/>
    <s v="theater/plays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s v="US"/>
    <s v="USD"/>
    <n v="1403636229"/>
    <n v="1401044229"/>
    <d v="2014-06-24T18:57:09"/>
    <x v="2862"/>
    <b v="0"/>
    <n v="3"/>
    <b v="0"/>
    <s v="theater/plays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d v="2014-09-09T16:12:03"/>
    <x v="2863"/>
    <b v="0"/>
    <n v="1"/>
    <b v="0"/>
    <s v="theater/plays"/>
    <n v="20"/>
    <x v="1"/>
    <s v="plays"/>
    <x v="3"/>
  </r>
  <r>
    <n v="2864"/>
    <s v="'Haunting Julia' by Alan Ayckbourn"/>
    <s v="Accessible, original theatre for all!"/>
    <n v="2500"/>
    <n v="40"/>
    <n v="1.6"/>
    <x v="2"/>
    <s v="GB"/>
    <s v="GBP"/>
    <n v="1437139080"/>
    <n v="1434552207"/>
    <d v="2015-07-17T13:18:00"/>
    <x v="2864"/>
    <b v="0"/>
    <n v="3"/>
    <b v="0"/>
    <s v="theater/plays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d v="2015-01-06T02:44:19"/>
    <x v="2865"/>
    <b v="0"/>
    <n v="0"/>
    <b v="0"/>
    <s v="theater/plays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s v="US"/>
    <s v="USD"/>
    <n v="1476482400"/>
    <n v="1473893721"/>
    <d v="2016-10-14T22:00:00"/>
    <x v="2866"/>
    <b v="0"/>
    <n v="2"/>
    <b v="0"/>
    <s v="theater/plays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s v="US"/>
    <s v="USD"/>
    <n v="1467604800"/>
    <n v="1465533672"/>
    <d v="2016-07-04T04:00:00"/>
    <x v="2867"/>
    <b v="0"/>
    <n v="10"/>
    <b v="0"/>
    <s v="theater/plays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d v="2016-10-05T19:50:54"/>
    <x v="2868"/>
    <b v="0"/>
    <n v="60"/>
    <b v="0"/>
    <s v="theater/plays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s v="US"/>
    <s v="USD"/>
    <n v="1468937681"/>
    <n v="1466345681"/>
    <d v="2016-07-19T14:14:41"/>
    <x v="2869"/>
    <b v="0"/>
    <n v="5"/>
    <b v="0"/>
    <s v="theater/plays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d v="2014-05-17T04:32:45"/>
    <x v="2870"/>
    <b v="0"/>
    <n v="9"/>
    <b v="0"/>
    <s v="theater/plays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s v="US"/>
    <s v="USD"/>
    <n v="1419183813"/>
    <n v="1417455813"/>
    <d v="2014-12-21T17:43:33"/>
    <x v="2871"/>
    <b v="0"/>
    <n v="13"/>
    <b v="0"/>
    <s v="theater/plays"/>
    <n v="35.92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d v="2015-06-20T02:47:18"/>
    <x v="2872"/>
    <b v="0"/>
    <n v="0"/>
    <b v="0"/>
    <s v="theater/plays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s v="US"/>
    <s v="USD"/>
    <n v="1422473831"/>
    <n v="1419881831"/>
    <d v="2015-01-28T19:37:11"/>
    <x v="2873"/>
    <b v="0"/>
    <n v="8"/>
    <b v="0"/>
    <s v="theater/plays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s v="US"/>
    <s v="USD"/>
    <n v="1484684186"/>
    <n v="1482092186"/>
    <d v="2017-01-17T20:16:26"/>
    <x v="2874"/>
    <b v="0"/>
    <n v="3"/>
    <b v="0"/>
    <s v="theater/plays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d v="2016-05-05T03:04:53"/>
    <x v="2875"/>
    <b v="0"/>
    <n v="3"/>
    <b v="0"/>
    <s v="theater/plays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d v="2015-07-16T17:51:19"/>
    <x v="2876"/>
    <b v="0"/>
    <n v="0"/>
    <b v="0"/>
    <s v="theater/plays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s v="US"/>
    <s v="USD"/>
    <n v="1480525200"/>
    <n v="1477781724"/>
    <d v="2016-11-30T17:00:00"/>
    <x v="2877"/>
    <b v="0"/>
    <n v="6"/>
    <b v="0"/>
    <s v="theater/plays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s v="GB"/>
    <s v="GBP"/>
    <n v="1435934795"/>
    <n v="1430750795"/>
    <d v="2015-07-03T14:46:35"/>
    <x v="2878"/>
    <b v="0"/>
    <n v="4"/>
    <b v="0"/>
    <s v="theater/plays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s v="US"/>
    <s v="USD"/>
    <n v="1453310661"/>
    <n v="1450718661"/>
    <d v="2016-01-20T17:24:21"/>
    <x v="2879"/>
    <b v="0"/>
    <n v="1"/>
    <b v="0"/>
    <s v="theater/plays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s v="US"/>
    <s v="USD"/>
    <n v="1440090300"/>
    <n v="1436305452"/>
    <d v="2015-08-20T17:05:00"/>
    <x v="2880"/>
    <b v="0"/>
    <n v="29"/>
    <b v="0"/>
    <s v="theater/plays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d v="2014-12-03T15:20:36"/>
    <x v="2881"/>
    <b v="0"/>
    <n v="0"/>
    <b v="0"/>
    <s v="theater/plays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s v="US"/>
    <s v="USD"/>
    <n v="1462112318"/>
    <n v="1459520318"/>
    <d v="2016-05-01T14:18:38"/>
    <x v="2882"/>
    <b v="0"/>
    <n v="4"/>
    <b v="0"/>
    <s v="theater/plays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s v="US"/>
    <s v="USD"/>
    <n v="1454734740"/>
    <n v="1451684437"/>
    <d v="2016-02-06T04:59:00"/>
    <x v="2883"/>
    <b v="0"/>
    <n v="5"/>
    <b v="0"/>
    <s v="theater/plays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.4"/>
    <x v="2"/>
    <s v="US"/>
    <s v="USD"/>
    <n v="1417800435"/>
    <n v="1415208435"/>
    <d v="2014-12-05T17:27:15"/>
    <x v="2884"/>
    <b v="0"/>
    <n v="4"/>
    <b v="0"/>
    <s v="theater/plays"/>
    <n v="46.25"/>
    <x v="1"/>
    <s v="plays"/>
    <x v="3"/>
  </r>
  <r>
    <n v="2885"/>
    <s v="The Wedding"/>
    <s v="An historic and proud work of Polish nationalistic literature performed on stage."/>
    <n v="400"/>
    <n v="130"/>
    <n v="32.5"/>
    <x v="2"/>
    <s v="US"/>
    <s v="USD"/>
    <n v="1426294201"/>
    <n v="1423705801"/>
    <d v="2015-03-14T00:50:01"/>
    <x v="2885"/>
    <b v="0"/>
    <n v="5"/>
    <b v="0"/>
    <s v="theater/plays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d v="2015-09-19T03:59:00"/>
    <x v="2886"/>
    <b v="0"/>
    <n v="1"/>
    <b v="0"/>
    <s v="theater/plays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s v="US"/>
    <s v="USD"/>
    <n v="1420971324"/>
    <n v="1418379324"/>
    <d v="2015-01-11T10:15:24"/>
    <x v="2887"/>
    <b v="0"/>
    <n v="1"/>
    <b v="0"/>
    <s v="theater/plays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d v="2014-10-18T04:59:00"/>
    <x v="2888"/>
    <b v="0"/>
    <n v="0"/>
    <b v="0"/>
    <s v="theater/plays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.1"/>
    <x v="2"/>
    <s v="US"/>
    <s v="USD"/>
    <n v="1409344985"/>
    <n v="1406752985"/>
    <d v="2014-08-29T20:43:05"/>
    <x v="2889"/>
    <b v="0"/>
    <n v="14"/>
    <b v="0"/>
    <s v="theater/plays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s v="US"/>
    <s v="USD"/>
    <n v="1407553200"/>
    <n v="1405100992"/>
    <d v="2014-08-09T03:00:00"/>
    <x v="2890"/>
    <b v="0"/>
    <n v="3"/>
    <b v="0"/>
    <s v="theater/plays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s v="US"/>
    <s v="USD"/>
    <n v="1460751128"/>
    <n v="1455570728"/>
    <d v="2016-04-15T20:12:08"/>
    <x v="2891"/>
    <b v="0"/>
    <n v="10"/>
    <b v="0"/>
    <s v="theater/plays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.1"/>
    <x v="2"/>
    <s v="US"/>
    <s v="USD"/>
    <n v="1409000400"/>
    <n v="1408381704"/>
    <d v="2014-08-25T21:00:00"/>
    <x v="2892"/>
    <b v="0"/>
    <n v="17"/>
    <b v="0"/>
    <s v="theater/plays"/>
    <n v="29.41"/>
    <x v="1"/>
    <s v="plays"/>
    <x v="3"/>
  </r>
  <r>
    <n v="2893"/>
    <s v="REDISCOVERING KIA THE PLAY"/>
    <s v="Fundraising for REDISCOVERING KIA THE PLAY"/>
    <n v="5000"/>
    <n v="25"/>
    <n v="0.5"/>
    <x v="2"/>
    <s v="US"/>
    <s v="USD"/>
    <n v="1420768800"/>
    <n v="1415644395"/>
    <d v="2015-01-09T02:00:00"/>
    <x v="2893"/>
    <b v="0"/>
    <n v="2"/>
    <b v="0"/>
    <s v="theater/plays"/>
    <n v="12.5"/>
    <x v="1"/>
    <s v="plays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d v="2015-04-03T22:40:15"/>
    <x v="2894"/>
    <b v="0"/>
    <n v="0"/>
    <b v="0"/>
    <s v="theater/plays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s v="US"/>
    <s v="USD"/>
    <n v="1403470800"/>
    <n v="1403356792"/>
    <d v="2014-06-22T21:00:00"/>
    <x v="2895"/>
    <b v="0"/>
    <n v="4"/>
    <b v="0"/>
    <s v="theater/plays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s v="US"/>
    <s v="USD"/>
    <n v="1481522400"/>
    <n v="1480283321"/>
    <d v="2016-12-12T06:00:00"/>
    <x v="2896"/>
    <b v="0"/>
    <n v="12"/>
    <b v="0"/>
    <s v="theater/plays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s v="US"/>
    <s v="USD"/>
    <n v="1444577345"/>
    <n v="1441985458"/>
    <d v="2015-10-11T15:29:05"/>
    <x v="2897"/>
    <b v="0"/>
    <n v="3"/>
    <b v="0"/>
    <s v="theater/plays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s v="US"/>
    <s v="USD"/>
    <n v="1446307053"/>
    <n v="1443715053"/>
    <d v="2015-10-31T15:57:33"/>
    <x v="2898"/>
    <b v="0"/>
    <n v="12"/>
    <b v="0"/>
    <s v="theater/plays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d v="2016-07-24T01:52:38"/>
    <x v="2899"/>
    <b v="0"/>
    <n v="0"/>
    <b v="0"/>
    <s v="theater/plays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s v="US"/>
    <s v="USD"/>
    <n v="1407562632"/>
    <n v="1404970632"/>
    <d v="2014-08-09T05:37:12"/>
    <x v="2900"/>
    <b v="0"/>
    <n v="7"/>
    <b v="0"/>
    <s v="theater/plays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s v="US"/>
    <s v="USD"/>
    <n v="1423345339"/>
    <n v="1418161339"/>
    <d v="2015-02-07T21:42:19"/>
    <x v="2901"/>
    <b v="0"/>
    <n v="2"/>
    <b v="0"/>
    <s v="theater/plays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d v="2015-08-24T10:33:16"/>
    <x v="2902"/>
    <b v="0"/>
    <n v="1"/>
    <b v="0"/>
    <s v="theater/plays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s v="US"/>
    <s v="USD"/>
    <n v="1441771218"/>
    <n v="1436587218"/>
    <d v="2015-09-09T04:00:18"/>
    <x v="2903"/>
    <b v="0"/>
    <n v="4"/>
    <b v="0"/>
    <s v="theater/plays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d v="2014-11-09T12:00:00"/>
    <x v="2904"/>
    <b v="0"/>
    <n v="4"/>
    <b v="0"/>
    <s v="theater/plays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s v="US"/>
    <s v="USD"/>
    <n v="1473211313"/>
    <n v="1472001713"/>
    <d v="2016-09-07T01:21:53"/>
    <x v="2905"/>
    <b v="0"/>
    <n v="17"/>
    <b v="0"/>
    <s v="theater/plays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s v="US"/>
    <s v="USD"/>
    <n v="1438390800"/>
    <n v="1436888066"/>
    <d v="2015-08-01T01:00:00"/>
    <x v="2906"/>
    <b v="0"/>
    <n v="7"/>
    <b v="0"/>
    <s v="theater/plays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s v="US"/>
    <s v="USD"/>
    <n v="1463259837"/>
    <n v="1458075837"/>
    <d v="2016-05-14T21:03:57"/>
    <x v="2907"/>
    <b v="0"/>
    <n v="2"/>
    <b v="0"/>
    <s v="theater/plays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s v="US"/>
    <s v="USD"/>
    <n v="1465407219"/>
    <n v="1462815219"/>
    <d v="2016-06-08T17:33:39"/>
    <x v="2908"/>
    <b v="0"/>
    <n v="5"/>
    <b v="0"/>
    <s v="theater/plays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d v="2014-11-25T19:46:00"/>
    <x v="2909"/>
    <b v="0"/>
    <n v="1"/>
    <b v="0"/>
    <s v="theater/plays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d v="2015-06-12T20:11:27"/>
    <x v="2910"/>
    <b v="0"/>
    <n v="1"/>
    <b v="0"/>
    <s v="theater/plays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s v="US"/>
    <s v="USD"/>
    <n v="1435429626"/>
    <n v="1431973626"/>
    <d v="2015-06-27T18:27:06"/>
    <x v="2911"/>
    <b v="0"/>
    <n v="14"/>
    <b v="0"/>
    <s v="theater/plays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.1"/>
    <x v="2"/>
    <s v="US"/>
    <s v="USD"/>
    <n v="1452827374"/>
    <n v="1450235374"/>
    <d v="2016-01-15T03:09:34"/>
    <x v="2912"/>
    <b v="0"/>
    <n v="26"/>
    <b v="0"/>
    <s v="theater/plays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d v="2014-09-06T22:08:59"/>
    <x v="2913"/>
    <b v="0"/>
    <n v="2"/>
    <b v="0"/>
    <s v="theater/plays"/>
    <n v="1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d v="2015-03-14T20:46:34"/>
    <x v="2914"/>
    <b v="0"/>
    <n v="1"/>
    <b v="0"/>
    <s v="theater/plays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s v="GB"/>
    <s v="GBP"/>
    <n v="1458117190"/>
    <n v="1455528790"/>
    <d v="2016-03-16T08:33:10"/>
    <x v="2915"/>
    <b v="0"/>
    <n v="3"/>
    <b v="0"/>
    <s v="theater/plays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7.8"/>
    <x v="2"/>
    <s v="GB"/>
    <s v="GBP"/>
    <n v="1400498789"/>
    <n v="1398511589"/>
    <d v="2014-05-19T11:26:29"/>
    <x v="2916"/>
    <b v="0"/>
    <n v="7"/>
    <b v="0"/>
    <s v="theater/plays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s v="US"/>
    <s v="USD"/>
    <n v="1442381847"/>
    <n v="1440826647"/>
    <d v="2015-09-16T05:37:27"/>
    <x v="2917"/>
    <b v="0"/>
    <n v="9"/>
    <b v="0"/>
    <s v="theater/plays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s v="US"/>
    <s v="USD"/>
    <n v="1446131207"/>
    <n v="1443712007"/>
    <d v="2015-10-29T15:06:47"/>
    <x v="2918"/>
    <b v="0"/>
    <n v="20"/>
    <b v="0"/>
    <s v="theater/plays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8.5"/>
    <x v="2"/>
    <s v="US"/>
    <s v="USD"/>
    <n v="1407250329"/>
    <n v="1404658329"/>
    <d v="2014-08-05T14:52:09"/>
    <x v="2919"/>
    <b v="0"/>
    <n v="6"/>
    <b v="0"/>
    <s v="theater/plays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s v="CA"/>
    <s v="CAD"/>
    <n v="1427306470"/>
    <n v="1424718070"/>
    <d v="2015-03-25T18:01:10"/>
    <x v="2920"/>
    <b v="0"/>
    <n v="13"/>
    <b v="0"/>
    <s v="theater/plays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d v="2014-09-25T21:16:44"/>
    <x v="2921"/>
    <b v="0"/>
    <n v="3"/>
    <b v="1"/>
    <s v="theater/musical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d v="2015-05-18T20:58:47"/>
    <x v="2922"/>
    <b v="0"/>
    <n v="6"/>
    <b v="1"/>
    <s v="theater/musical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d v="2015-01-24T03:00:00"/>
    <x v="2923"/>
    <b v="0"/>
    <n v="10"/>
    <b v="1"/>
    <s v="theater/musical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s v="US"/>
    <s v="USD"/>
    <n v="1431143940"/>
    <n v="1428585710"/>
    <d v="2015-05-09T03:59:00"/>
    <x v="2924"/>
    <b v="0"/>
    <n v="147"/>
    <b v="1"/>
    <s v="theater/musical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s v="US"/>
    <s v="USD"/>
    <n v="1410444068"/>
    <n v="1407852068"/>
    <d v="2014-09-11T14:01:08"/>
    <x v="2925"/>
    <b v="0"/>
    <n v="199"/>
    <b v="1"/>
    <s v="theater/musical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d v="2015-02-23T18:22:59"/>
    <x v="2926"/>
    <b v="0"/>
    <n v="50"/>
    <b v="1"/>
    <s v="theater/musical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s v="US"/>
    <s v="USD"/>
    <n v="1405400400"/>
    <n v="1402934629"/>
    <d v="2014-07-15T05:00:00"/>
    <x v="2927"/>
    <b v="0"/>
    <n v="21"/>
    <b v="1"/>
    <s v="theater/musical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d v="2016-03-04T23:57:26"/>
    <x v="2928"/>
    <b v="0"/>
    <n v="24"/>
    <b v="1"/>
    <s v="theater/musical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s v="US"/>
    <s v="USD"/>
    <n v="1401024758"/>
    <n v="1398432758"/>
    <d v="2014-05-25T13:32:38"/>
    <x v="2929"/>
    <b v="0"/>
    <n v="32"/>
    <b v="1"/>
    <s v="theater/musical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s v="GB"/>
    <s v="GBP"/>
    <n v="1431007264"/>
    <n v="1428415264"/>
    <d v="2015-05-07T14:01:04"/>
    <x v="2930"/>
    <b v="0"/>
    <n v="62"/>
    <b v="1"/>
    <s v="theater/musical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d v="2014-09-15T06:08:00"/>
    <x v="2931"/>
    <b v="0"/>
    <n v="9"/>
    <b v="1"/>
    <s v="theater/musical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s v="AU"/>
    <s v="AUD"/>
    <n v="1424516400"/>
    <n v="1421812637"/>
    <d v="2015-02-21T11:00:00"/>
    <x v="2932"/>
    <b v="0"/>
    <n v="38"/>
    <b v="1"/>
    <s v="theater/musical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s v="US"/>
    <s v="USD"/>
    <n v="1465081053"/>
    <n v="1462489053"/>
    <d v="2016-06-04T22:57:33"/>
    <x v="2933"/>
    <b v="0"/>
    <n v="54"/>
    <b v="1"/>
    <s v="theater/musical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d v="2014-06-15T15:16:04"/>
    <x v="2934"/>
    <b v="0"/>
    <n v="37"/>
    <b v="1"/>
    <s v="theater/musical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s v="US"/>
    <s v="USD"/>
    <n v="1472490000"/>
    <n v="1467468008"/>
    <d v="2016-08-29T17:00:00"/>
    <x v="2935"/>
    <b v="0"/>
    <n v="39"/>
    <b v="1"/>
    <s v="theater/musical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d v="2014-10-13T04:59:00"/>
    <x v="2936"/>
    <b v="0"/>
    <n v="34"/>
    <b v="1"/>
    <s v="theater/musical"/>
    <n v="37.65"/>
    <x v="1"/>
    <s v="musical"/>
    <x v="3"/>
  </r>
  <r>
    <n v="2937"/>
    <s v="UCAS"/>
    <s v="UCAS is a new British musical premiering at the Edinburgh Fringe Festival 2014."/>
    <n v="1500"/>
    <n v="2000"/>
    <n v="133.30000000000001"/>
    <x v="0"/>
    <s v="GB"/>
    <s v="GBP"/>
    <n v="1405249113"/>
    <n v="1402657113"/>
    <d v="2014-07-13T10:58:33"/>
    <x v="2937"/>
    <b v="0"/>
    <n v="55"/>
    <b v="1"/>
    <s v="theater/musical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s v="US"/>
    <s v="USD"/>
    <n v="1422636814"/>
    <n v="1420044814"/>
    <d v="2015-01-30T16:53:34"/>
    <x v="2938"/>
    <b v="0"/>
    <n v="32"/>
    <b v="1"/>
    <s v="theater/musical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s v="US"/>
    <s v="USD"/>
    <n v="1409187600"/>
    <n v="1406316312"/>
    <d v="2014-08-28T01:00:00"/>
    <x v="2939"/>
    <b v="0"/>
    <n v="25"/>
    <b v="1"/>
    <s v="theater/musical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s v="US"/>
    <s v="USD"/>
    <n v="1421606018"/>
    <n v="1418150018"/>
    <d v="2015-01-18T18:33:38"/>
    <x v="2940"/>
    <b v="0"/>
    <n v="33"/>
    <b v="1"/>
    <s v="theater/musical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d v="2015-03-01T23:02:35"/>
    <x v="2941"/>
    <b v="0"/>
    <n v="1"/>
    <b v="0"/>
    <s v="theater/spaces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s v="CA"/>
    <s v="CAD"/>
    <n v="1450297080"/>
    <n v="1448565459"/>
    <d v="2015-12-16T20:18:00"/>
    <x v="2942"/>
    <b v="0"/>
    <n v="202"/>
    <b v="0"/>
    <s v="theater/spaces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d v="2015-04-13T03:06:20"/>
    <x v="2943"/>
    <b v="0"/>
    <n v="0"/>
    <b v="0"/>
    <s v="theater/spaces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d v="2015-06-07T21:56:38"/>
    <x v="2944"/>
    <b v="0"/>
    <n v="1"/>
    <b v="0"/>
    <s v="theater/spaces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d v="2015-05-24T03:21:00"/>
    <x v="2945"/>
    <b v="0"/>
    <n v="0"/>
    <b v="0"/>
    <s v="theater/spaces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s v="GB"/>
    <s v="GBP"/>
    <n v="1471265092"/>
    <n v="1468673092"/>
    <d v="2016-08-15T12:44:52"/>
    <x v="2946"/>
    <b v="0"/>
    <n v="2"/>
    <b v="0"/>
    <s v="theater/spaces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s v="US"/>
    <s v="USD"/>
    <n v="1480007460"/>
    <n v="1475760567"/>
    <d v="2016-11-24T17:11:00"/>
    <x v="2947"/>
    <b v="0"/>
    <n v="13"/>
    <b v="0"/>
    <s v="theater/spaces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d v="2015-06-02T15:34:53"/>
    <x v="2948"/>
    <b v="0"/>
    <n v="9"/>
    <b v="0"/>
    <s v="theater/spaces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s v="US"/>
    <s v="USD"/>
    <n v="1447965917"/>
    <n v="1445370317"/>
    <d v="2015-11-19T20:45:17"/>
    <x v="2949"/>
    <b v="0"/>
    <n v="2"/>
    <b v="0"/>
    <s v="theater/spaces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d v="2016-01-23T08:45:52"/>
    <x v="2950"/>
    <b v="0"/>
    <n v="0"/>
    <b v="0"/>
    <s v="theater/spaces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s v="US"/>
    <s v="USD"/>
    <n v="1412536573"/>
    <n v="1408648573"/>
    <d v="2014-10-05T19:16:13"/>
    <x v="2951"/>
    <b v="0"/>
    <n v="58"/>
    <b v="0"/>
    <s v="theater/spaces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d v="2016-10-17T04:00:00"/>
    <x v="2952"/>
    <b v="0"/>
    <n v="8"/>
    <b v="0"/>
    <s v="theater/spaces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s v="US"/>
    <s v="USD"/>
    <n v="1444330821"/>
    <n v="1441738821"/>
    <d v="2015-10-08T19:00:21"/>
    <x v="2953"/>
    <b v="0"/>
    <n v="3"/>
    <b v="0"/>
    <s v="theater/spaces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d v="2017-03-16T13:00:03"/>
    <x v="2954"/>
    <b v="0"/>
    <n v="0"/>
    <b v="0"/>
    <s v="theater/spaces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59.6"/>
    <x v="1"/>
    <s v="US"/>
    <s v="USD"/>
    <n v="1434476849"/>
    <n v="1431884849"/>
    <d v="2015-06-16T17:47:29"/>
    <x v="2955"/>
    <b v="0"/>
    <n v="11"/>
    <b v="0"/>
    <s v="theater/spaces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s v="US"/>
    <s v="USD"/>
    <n v="1462402850"/>
    <n v="1459810850"/>
    <d v="2016-05-04T23:00:50"/>
    <x v="2956"/>
    <b v="0"/>
    <n v="20"/>
    <b v="0"/>
    <s v="theater/spaces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s v="US"/>
    <s v="USD"/>
    <n v="1427498172"/>
    <n v="1422317772"/>
    <d v="2015-03-27T23:16:12"/>
    <x v="2957"/>
    <b v="0"/>
    <n v="3"/>
    <b v="0"/>
    <s v="theater/spaces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d v="2016-05-08T17:41:57"/>
    <x v="2958"/>
    <b v="0"/>
    <n v="0"/>
    <b v="0"/>
    <s v="theater/spaces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d v="2016-06-07T00:12:05"/>
    <x v="2959"/>
    <b v="0"/>
    <n v="0"/>
    <b v="0"/>
    <s v="theater/spaces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d v="2014-09-11T18:10:23"/>
    <x v="2960"/>
    <b v="0"/>
    <n v="0"/>
    <b v="0"/>
    <s v="theater/spaces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s v="US"/>
    <s v="USD"/>
    <n v="1427342400"/>
    <n v="1424927159"/>
    <d v="2015-03-26T04:00:00"/>
    <x v="2961"/>
    <b v="0"/>
    <n v="108"/>
    <b v="1"/>
    <s v="theater/plays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s v="US"/>
    <s v="USD"/>
    <n v="1425193140"/>
    <n v="1422769906"/>
    <d v="2015-03-01T06:59:00"/>
    <x v="2962"/>
    <b v="0"/>
    <n v="20"/>
    <b v="1"/>
    <s v="theater/plays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s v="US"/>
    <s v="USD"/>
    <n v="1435835824"/>
    <n v="1433243824"/>
    <d v="2015-07-02T11:17:04"/>
    <x v="2963"/>
    <b v="0"/>
    <n v="98"/>
    <b v="1"/>
    <s v="theater/plays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s v="US"/>
    <s v="USD"/>
    <n v="1407360720"/>
    <n v="1404769819"/>
    <d v="2014-08-06T21:32:00"/>
    <x v="2964"/>
    <b v="0"/>
    <n v="196"/>
    <b v="1"/>
    <s v="theater/plays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d v="2015-07-07T17:30:33"/>
    <x v="2965"/>
    <b v="0"/>
    <n v="39"/>
    <b v="1"/>
    <s v="theater/plays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s v="US"/>
    <s v="USD"/>
    <n v="1442425412"/>
    <n v="1439833412"/>
    <d v="2015-09-16T17:43:32"/>
    <x v="2966"/>
    <b v="0"/>
    <n v="128"/>
    <b v="1"/>
    <s v="theater/plays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s v="US"/>
    <s v="USD"/>
    <n v="1425872692"/>
    <n v="1423284292"/>
    <d v="2015-03-09T03:44:52"/>
    <x v="2967"/>
    <b v="0"/>
    <n v="71"/>
    <b v="1"/>
    <s v="theater/plays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d v="2016-08-17T03:59:00"/>
    <x v="2968"/>
    <b v="0"/>
    <n v="47"/>
    <b v="1"/>
    <s v="theater/plays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s v="CA"/>
    <s v="CAD"/>
    <n v="1430693460"/>
    <n v="1428087153"/>
    <d v="2015-05-03T22:51:00"/>
    <x v="2969"/>
    <b v="0"/>
    <n v="17"/>
    <b v="1"/>
    <s v="theater/plays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d v="2014-07-18T16:04:11"/>
    <x v="2970"/>
    <b v="0"/>
    <n v="91"/>
    <b v="1"/>
    <s v="theater/plays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s v="US"/>
    <s v="USD"/>
    <n v="1409500078"/>
    <n v="1406908078"/>
    <d v="2014-08-31T15:47:58"/>
    <x v="2971"/>
    <b v="0"/>
    <n v="43"/>
    <b v="1"/>
    <s v="theater/plays"/>
    <n v="74.53"/>
    <x v="1"/>
    <s v="plays"/>
    <x v="3"/>
  </r>
  <r>
    <n v="2972"/>
    <s v="A Bad Plan"/>
    <s v="A group of artists. A mythical art piece. A harrowing quest. And some margaritas."/>
    <n v="2000"/>
    <n v="2107"/>
    <n v="105.4"/>
    <x v="0"/>
    <s v="US"/>
    <s v="USD"/>
    <n v="1480899600"/>
    <n v="1479609520"/>
    <d v="2016-12-05T01:00:00"/>
    <x v="2972"/>
    <b v="0"/>
    <n v="17"/>
    <b v="1"/>
    <s v="theater/plays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s v="US"/>
    <s v="USD"/>
    <n v="1451620800"/>
    <n v="1449171508"/>
    <d v="2016-01-01T04:00:00"/>
    <x v="2973"/>
    <b v="0"/>
    <n v="33"/>
    <b v="1"/>
    <s v="theater/plays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d v="2014-09-26T01:35:00"/>
    <x v="2974"/>
    <b v="0"/>
    <n v="87"/>
    <b v="1"/>
    <s v="theater/plays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s v="US"/>
    <s v="USD"/>
    <n v="1417057200"/>
    <n v="1414599886"/>
    <d v="2014-11-27T03:00:00"/>
    <x v="2975"/>
    <b v="0"/>
    <n v="113"/>
    <b v="1"/>
    <s v="theater/plays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n v="171.4"/>
    <x v="0"/>
    <s v="GB"/>
    <s v="GBP"/>
    <n v="1457870400"/>
    <n v="1456421530"/>
    <d v="2016-03-13T12:00:00"/>
    <x v="2976"/>
    <b v="0"/>
    <n v="14"/>
    <b v="1"/>
    <s v="theater/plays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s v="US"/>
    <s v="USD"/>
    <n v="1427076840"/>
    <n v="1421960934"/>
    <d v="2015-03-23T02:14:00"/>
    <x v="2977"/>
    <b v="0"/>
    <n v="30"/>
    <b v="1"/>
    <s v="theater/plays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s v="US"/>
    <s v="USD"/>
    <n v="1413784740"/>
    <n v="1412954547"/>
    <d v="2014-10-20T05:59:00"/>
    <x v="2978"/>
    <b v="0"/>
    <n v="16"/>
    <b v="1"/>
    <s v="theater/plays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.4"/>
    <x v="0"/>
    <s v="US"/>
    <s v="USD"/>
    <n v="1420524000"/>
    <n v="1419104823"/>
    <d v="2015-01-06T06:00:00"/>
    <x v="2979"/>
    <b v="0"/>
    <n v="46"/>
    <b v="1"/>
    <s v="theater/plays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n v="109.2"/>
    <x v="0"/>
    <s v="US"/>
    <s v="USD"/>
    <n v="1440381600"/>
    <n v="1438639130"/>
    <d v="2015-08-24T02:00:00"/>
    <x v="2980"/>
    <b v="0"/>
    <n v="24"/>
    <b v="1"/>
    <s v="theater/plays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s v="IE"/>
    <s v="EUR"/>
    <n v="1443014756"/>
    <n v="1439126756"/>
    <d v="2015-09-23T13:25:56"/>
    <x v="2981"/>
    <b v="1"/>
    <n v="97"/>
    <b v="1"/>
    <s v="theater/spaces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s v="GB"/>
    <s v="GBP"/>
    <n v="1455208143"/>
    <n v="1452616143"/>
    <d v="2016-02-11T16:29:03"/>
    <x v="2982"/>
    <b v="1"/>
    <n v="59"/>
    <b v="1"/>
    <s v="theater/spaces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s v="US"/>
    <s v="USD"/>
    <n v="1415722236"/>
    <n v="1410534636"/>
    <d v="2014-11-11T16:10:36"/>
    <x v="2983"/>
    <b v="1"/>
    <n v="1095"/>
    <b v="1"/>
    <s v="theater/spaces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s v="US"/>
    <s v="USD"/>
    <n v="1472020881"/>
    <n v="1469428881"/>
    <d v="2016-08-24T06:41:21"/>
    <x v="2984"/>
    <b v="1"/>
    <n v="218"/>
    <b v="1"/>
    <s v="theater/spaces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s v="NZ"/>
    <s v="NZD"/>
    <n v="1477886400"/>
    <n v="1476228128"/>
    <d v="2016-10-31T04:00:00"/>
    <x v="2985"/>
    <b v="0"/>
    <n v="111"/>
    <b v="1"/>
    <s v="theater/spaces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5.5"/>
    <x v="0"/>
    <s v="GB"/>
    <s v="GBP"/>
    <n v="1462100406"/>
    <n v="1456920006"/>
    <d v="2016-05-01T11:00:06"/>
    <x v="2986"/>
    <b v="0"/>
    <n v="56"/>
    <b v="1"/>
    <s v="theater/spaces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s v="US"/>
    <s v="USD"/>
    <n v="1476316800"/>
    <n v="1473837751"/>
    <d v="2016-10-13T00:00:00"/>
    <x v="2987"/>
    <b v="0"/>
    <n v="265"/>
    <b v="1"/>
    <s v="theater/spaces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d v="2016-06-20T08:41:21"/>
    <x v="2988"/>
    <b v="0"/>
    <n v="28"/>
    <b v="1"/>
    <s v="theater/spaces"/>
    <n v="35.71"/>
    <x v="1"/>
    <s v="spaces"/>
    <x v="2"/>
  </r>
  <r>
    <n v="2989"/>
    <s v="Let's Light Up The Gem!"/>
    <s v="Bring the movies back to Bethel, Maine."/>
    <n v="20000"/>
    <n v="35307"/>
    <n v="176.5"/>
    <x v="0"/>
    <s v="US"/>
    <s v="USD"/>
    <n v="1450673940"/>
    <n v="1448756962"/>
    <d v="2015-12-21T04:59:00"/>
    <x v="2989"/>
    <b v="0"/>
    <n v="364"/>
    <b v="1"/>
    <s v="theater/spaces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d v="2016-01-07T13:47:00"/>
    <x v="2990"/>
    <b v="0"/>
    <n v="27"/>
    <b v="1"/>
    <s v="theater/spaces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s v="US"/>
    <s v="USD"/>
    <n v="1485547530"/>
    <n v="1483646730"/>
    <d v="2017-01-27T20:05:30"/>
    <x v="2991"/>
    <b v="0"/>
    <n v="93"/>
    <b v="1"/>
    <s v="theater/spaces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4.5"/>
    <x v="0"/>
    <s v="US"/>
    <s v="USD"/>
    <n v="1476037510"/>
    <n v="1473445510"/>
    <d v="2016-10-09T18:25:10"/>
    <x v="2992"/>
    <b v="0"/>
    <n v="64"/>
    <b v="1"/>
    <s v="theater/spaces"/>
    <n v="48.98"/>
    <x v="1"/>
    <s v="spaces"/>
    <x v="2"/>
  </r>
  <r>
    <n v="2993"/>
    <s v="TRUE WEST: Think, Dog! Productions"/>
    <s v="Help us build the Kitchen from Hell!"/>
    <n v="1000"/>
    <n v="1003"/>
    <n v="100.3"/>
    <x v="0"/>
    <s v="US"/>
    <s v="USD"/>
    <n v="1455998867"/>
    <n v="1453406867"/>
    <d v="2016-02-20T20:07:47"/>
    <x v="2993"/>
    <b v="0"/>
    <n v="22"/>
    <b v="1"/>
    <s v="theater/spaces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s v="GB"/>
    <s v="GBP"/>
    <n v="1412335772"/>
    <n v="1409743772"/>
    <d v="2014-10-03T11:29:32"/>
    <x v="2994"/>
    <b v="0"/>
    <n v="59"/>
    <b v="1"/>
    <s v="theater/spaces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d v="2017-01-19T15:57:51"/>
    <x v="2995"/>
    <b v="0"/>
    <n v="249"/>
    <b v="1"/>
    <s v="theater/spaces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n v="171.9"/>
    <x v="0"/>
    <s v="US"/>
    <s v="USD"/>
    <n v="1432677240"/>
    <n v="1427493240"/>
    <d v="2015-05-26T21:54:00"/>
    <x v="2996"/>
    <b v="0"/>
    <n v="392"/>
    <b v="1"/>
    <s v="theater/spaces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s v="US"/>
    <s v="USD"/>
    <n v="1488171540"/>
    <n v="1486661793"/>
    <d v="2017-02-27T04:59:00"/>
    <x v="2997"/>
    <b v="0"/>
    <n v="115"/>
    <b v="1"/>
    <s v="theater/spaces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d v="2014-06-16T04:25:00"/>
    <x v="2998"/>
    <b v="0"/>
    <n v="433"/>
    <b v="1"/>
    <s v="theater/spaces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s v="US"/>
    <s v="USD"/>
    <n v="1488333600"/>
    <n v="1487094360"/>
    <d v="2017-03-01T02:00:00"/>
    <x v="2999"/>
    <b v="0"/>
    <n v="20"/>
    <b v="1"/>
    <s v="theater/spaces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d v="2017-01-31T18:00:00"/>
    <x v="3000"/>
    <b v="0"/>
    <n v="8"/>
    <b v="1"/>
    <s v="theater/spaces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s v="US"/>
    <s v="USD"/>
    <n v="1468445382"/>
    <n v="1465853382"/>
    <d v="2016-07-13T21:29:42"/>
    <x v="3001"/>
    <b v="0"/>
    <n v="175"/>
    <b v="1"/>
    <s v="theater/spaces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s v="US"/>
    <s v="USD"/>
    <n v="1356552252"/>
    <n v="1353960252"/>
    <d v="2012-12-26T20:04:12"/>
    <x v="3002"/>
    <b v="0"/>
    <n v="104"/>
    <b v="1"/>
    <s v="theater/spaces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s v="US"/>
    <s v="USD"/>
    <n v="1456811940"/>
    <n v="1454098976"/>
    <d v="2016-03-01T05:59:00"/>
    <x v="3003"/>
    <b v="0"/>
    <n v="17"/>
    <b v="1"/>
    <s v="theater/spaces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s v="US"/>
    <s v="USD"/>
    <n v="1416089324"/>
    <n v="1413493724"/>
    <d v="2014-11-15T22:08:44"/>
    <x v="3004"/>
    <b v="0"/>
    <n v="277"/>
    <b v="1"/>
    <s v="theater/spaces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s v="US"/>
    <s v="USD"/>
    <n v="1412611905"/>
    <n v="1410019905"/>
    <d v="2014-10-06T16:11:45"/>
    <x v="3005"/>
    <b v="0"/>
    <n v="118"/>
    <b v="1"/>
    <s v="theater/spaces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7.8"/>
    <x v="0"/>
    <s v="CA"/>
    <s v="CAD"/>
    <n v="1418580591"/>
    <n v="1415988591"/>
    <d v="2014-12-14T18:09:51"/>
    <x v="3006"/>
    <b v="0"/>
    <n v="97"/>
    <b v="1"/>
    <s v="theater/spaces"/>
    <n v="88.87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d v="2015-04-25T05:11:23"/>
    <x v="3007"/>
    <b v="0"/>
    <n v="20"/>
    <b v="1"/>
    <s v="theater/spaces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s v="US"/>
    <s v="USD"/>
    <n v="1453352719"/>
    <n v="1450760719"/>
    <d v="2016-01-21T05:05:19"/>
    <x v="3008"/>
    <b v="0"/>
    <n v="26"/>
    <b v="1"/>
    <s v="theater/spaces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s v="US"/>
    <s v="USD"/>
    <n v="1417012840"/>
    <n v="1414417240"/>
    <d v="2014-11-26T14:40:40"/>
    <x v="3009"/>
    <b v="0"/>
    <n v="128"/>
    <b v="1"/>
    <s v="theater/spaces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d v="2015-02-21T19:58:39"/>
    <x v="3010"/>
    <b v="0"/>
    <n v="15"/>
    <b v="1"/>
    <s v="theater/spaces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s v="ES"/>
    <s v="EUR"/>
    <n v="1450911540"/>
    <n v="1448536516"/>
    <d v="2015-12-23T22:59:00"/>
    <x v="3011"/>
    <b v="0"/>
    <n v="25"/>
    <b v="1"/>
    <s v="theater/spaces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.1"/>
    <x v="0"/>
    <s v="US"/>
    <s v="USD"/>
    <n v="1423587130"/>
    <n v="1421772730"/>
    <d v="2015-02-10T16:52:10"/>
    <x v="3012"/>
    <b v="0"/>
    <n v="55"/>
    <b v="1"/>
    <s v="theater/spaces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d v="2015-06-21T20:04:09"/>
    <x v="3013"/>
    <b v="0"/>
    <n v="107"/>
    <b v="1"/>
    <s v="theater/spaces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s v="US"/>
    <s v="USD"/>
    <n v="1415163600"/>
    <n v="1412737080"/>
    <d v="2014-11-05T05:00:00"/>
    <x v="3014"/>
    <b v="0"/>
    <n v="557"/>
    <b v="1"/>
    <s v="theater/spaces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.2"/>
    <x v="0"/>
    <s v="US"/>
    <s v="USD"/>
    <n v="1402459200"/>
    <n v="1401125238"/>
    <d v="2014-06-11T04:00:00"/>
    <x v="3015"/>
    <b v="0"/>
    <n v="40"/>
    <b v="1"/>
    <s v="theater/spaces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s v="US"/>
    <s v="USD"/>
    <n v="1405688952"/>
    <n v="1400504952"/>
    <d v="2014-07-18T13:09:12"/>
    <x v="3016"/>
    <b v="0"/>
    <n v="36"/>
    <b v="1"/>
    <s v="theater/spaces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s v="US"/>
    <s v="USD"/>
    <n v="1408566243"/>
    <n v="1405974243"/>
    <d v="2014-08-20T20:24:03"/>
    <x v="3017"/>
    <b v="0"/>
    <n v="159"/>
    <b v="1"/>
    <s v="theater/spaces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s v="FR"/>
    <s v="EUR"/>
    <n v="1437429600"/>
    <n v="1433747376"/>
    <d v="2015-07-20T22:00:00"/>
    <x v="3018"/>
    <b v="0"/>
    <n v="41"/>
    <b v="1"/>
    <s v="theater/spaces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s v="US"/>
    <s v="USD"/>
    <n v="1401159600"/>
    <n v="1398801620"/>
    <d v="2014-05-27T03:00:00"/>
    <x v="3019"/>
    <b v="0"/>
    <n v="226"/>
    <b v="1"/>
    <s v="theater/spaces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s v="US"/>
    <s v="USD"/>
    <n v="1439583533"/>
    <n v="1434399533"/>
    <d v="2015-08-14T20:18:53"/>
    <x v="3020"/>
    <b v="0"/>
    <n v="30"/>
    <b v="1"/>
    <s v="theater/spaces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d v="2016-11-22T05:59:00"/>
    <x v="3021"/>
    <b v="0"/>
    <n v="103"/>
    <b v="1"/>
    <s v="theater/spaces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s v="US"/>
    <s v="USD"/>
    <n v="1472338409"/>
    <n v="1468450409"/>
    <d v="2016-08-27T22:53:29"/>
    <x v="3022"/>
    <b v="0"/>
    <n v="62"/>
    <b v="1"/>
    <s v="theater/spaces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d v="2015-06-11T16:13:06"/>
    <x v="3023"/>
    <b v="0"/>
    <n v="6"/>
    <b v="1"/>
    <s v="theater/spaces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s v="US"/>
    <s v="USD"/>
    <n v="1349567475"/>
    <n v="1346975475"/>
    <d v="2012-10-06T23:51:15"/>
    <x v="3024"/>
    <b v="0"/>
    <n v="182"/>
    <b v="1"/>
    <s v="theater/spaces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s v="GB"/>
    <s v="GBP"/>
    <n v="1401465600"/>
    <n v="1399032813"/>
    <d v="2014-05-30T16:00:00"/>
    <x v="3025"/>
    <b v="0"/>
    <n v="145"/>
    <b v="1"/>
    <s v="theater/spaces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s v="GB"/>
    <s v="GBP"/>
    <n v="1488538892"/>
    <n v="1487329292"/>
    <d v="2017-03-03T11:01:32"/>
    <x v="3026"/>
    <b v="0"/>
    <n v="25"/>
    <b v="1"/>
    <s v="theater/spaces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s v="US"/>
    <s v="USD"/>
    <n v="1426866851"/>
    <n v="1424278451"/>
    <d v="2015-03-20T15:54:11"/>
    <x v="3027"/>
    <b v="0"/>
    <n v="320"/>
    <b v="1"/>
    <s v="theater/spaces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d v="2016-08-15T06:20:25"/>
    <x v="3028"/>
    <b v="0"/>
    <n v="99"/>
    <b v="1"/>
    <s v="theater/spaces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s v="US"/>
    <s v="USD"/>
    <n v="1416285300"/>
    <n v="1413824447"/>
    <d v="2014-11-18T04:35:00"/>
    <x v="3029"/>
    <b v="0"/>
    <n v="348"/>
    <b v="1"/>
    <s v="theater/spaces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s v="US"/>
    <s v="USD"/>
    <n v="1442426171"/>
    <n v="1439834171"/>
    <d v="2015-09-16T17:56:11"/>
    <x v="3030"/>
    <b v="0"/>
    <n v="41"/>
    <b v="1"/>
    <s v="theater/spaces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d v="2016-10-14T21:10:47"/>
    <x v="3031"/>
    <b v="0"/>
    <n v="29"/>
    <b v="1"/>
    <s v="theater/spaces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s v="US"/>
    <s v="USD"/>
    <n v="1441933459"/>
    <n v="1439341459"/>
    <d v="2015-09-11T01:04:19"/>
    <x v="3032"/>
    <b v="0"/>
    <n v="25"/>
    <b v="1"/>
    <s v="theater/spaces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s v="US"/>
    <s v="USD"/>
    <n v="1471487925"/>
    <n v="1468895925"/>
    <d v="2016-08-18T02:38:45"/>
    <x v="3033"/>
    <b v="0"/>
    <n v="23"/>
    <b v="1"/>
    <s v="theater/spaces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s v="US"/>
    <s v="USD"/>
    <n v="1477972740"/>
    <n v="1475326255"/>
    <d v="2016-11-01T03:59:00"/>
    <x v="3034"/>
    <b v="0"/>
    <n v="1260"/>
    <b v="1"/>
    <s v="theater/spaces"/>
    <n v="89.31"/>
    <x v="1"/>
    <s v="spaces"/>
    <x v="2"/>
  </r>
  <r>
    <n v="3035"/>
    <s v="The Coalition Theater"/>
    <s v="Help create a permanent home for live comedy shows and classes in Downtown RVA."/>
    <n v="25000"/>
    <n v="27196.71"/>
    <n v="108.8"/>
    <x v="0"/>
    <s v="US"/>
    <s v="USD"/>
    <n v="1367674009"/>
    <n v="1365082009"/>
    <d v="2013-05-04T13:26:49"/>
    <x v="3035"/>
    <b v="0"/>
    <n v="307"/>
    <b v="1"/>
    <s v="theater/spaces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s v="US"/>
    <s v="USD"/>
    <n v="1376654340"/>
    <n v="1373568644"/>
    <d v="2013-08-16T11:59:00"/>
    <x v="3036"/>
    <b v="0"/>
    <n v="329"/>
    <b v="1"/>
    <s v="theater/spaces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s v="US"/>
    <s v="USD"/>
    <n v="1285995540"/>
    <n v="1279574773"/>
    <d v="2010-10-02T04:59:00"/>
    <x v="3037"/>
    <b v="0"/>
    <n v="32"/>
    <b v="1"/>
    <s v="theater/spaces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s v="US"/>
    <s v="USD"/>
    <n v="1457071397"/>
    <n v="1451887397"/>
    <d v="2016-03-04T06:03:17"/>
    <x v="3038"/>
    <b v="0"/>
    <n v="27"/>
    <b v="1"/>
    <s v="theater/spaces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s v="US"/>
    <s v="USD"/>
    <n v="1388303940"/>
    <n v="1386011038"/>
    <d v="2013-12-29T07:59:00"/>
    <x v="3039"/>
    <b v="0"/>
    <n v="236"/>
    <b v="1"/>
    <s v="theater/spaces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7.5"/>
    <x v="0"/>
    <s v="US"/>
    <s v="USD"/>
    <n v="1435359600"/>
    <n v="1434999621"/>
    <d v="2015-06-26T23:00:00"/>
    <x v="3040"/>
    <b v="0"/>
    <n v="42"/>
    <b v="1"/>
    <s v="theater/spaces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n v="110.5"/>
    <x v="0"/>
    <s v="US"/>
    <s v="USD"/>
    <n v="1453323048"/>
    <n v="1450731048"/>
    <d v="2016-01-20T20:50:48"/>
    <x v="3041"/>
    <b v="0"/>
    <n v="95"/>
    <b v="1"/>
    <s v="theater/spaces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d v="2015-10-06T16:30:47"/>
    <x v="3042"/>
    <b v="0"/>
    <n v="37"/>
    <b v="1"/>
    <s v="theater/spaces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d v="2015-04-16T02:50:00"/>
    <x v="3043"/>
    <b v="0"/>
    <n v="128"/>
    <b v="1"/>
    <s v="theater/spaces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s v="US"/>
    <s v="USD"/>
    <n v="1454433998"/>
    <n v="1453137998"/>
    <d v="2016-02-02T17:26:38"/>
    <x v="3044"/>
    <b v="0"/>
    <n v="156"/>
    <b v="1"/>
    <s v="theater/spaces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s v="US"/>
    <s v="USD"/>
    <n v="1408679055"/>
    <n v="1406087055"/>
    <d v="2014-08-22T03:44:15"/>
    <x v="3045"/>
    <b v="0"/>
    <n v="64"/>
    <b v="1"/>
    <s v="theater/spaces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s v="US"/>
    <s v="USD"/>
    <n v="1410324720"/>
    <n v="1407784586"/>
    <d v="2014-09-10T04:52:00"/>
    <x v="3046"/>
    <b v="0"/>
    <n v="58"/>
    <b v="1"/>
    <s v="theater/spaces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d v="2016-04-27T13:16:00"/>
    <x v="3047"/>
    <b v="0"/>
    <n v="20"/>
    <b v="1"/>
    <s v="theater/spaces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s v="US"/>
    <s v="USD"/>
    <n v="1420060920"/>
    <n v="1417556262"/>
    <d v="2014-12-31T21:22:00"/>
    <x v="3048"/>
    <b v="0"/>
    <n v="47"/>
    <b v="1"/>
    <s v="theater/spaces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s v="US"/>
    <s v="USD"/>
    <n v="1434241255"/>
    <n v="1431649255"/>
    <d v="2015-06-14T00:20:55"/>
    <x v="3049"/>
    <b v="0"/>
    <n v="54"/>
    <b v="1"/>
    <s v="theater/spaces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d v="2016-05-05T04:02:40"/>
    <x v="3050"/>
    <b v="0"/>
    <n v="9"/>
    <b v="1"/>
    <s v="theater/spaces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s v="GB"/>
    <s v="GBP"/>
    <n v="1486547945"/>
    <n v="1483955945"/>
    <d v="2017-02-08T09:59:05"/>
    <x v="3051"/>
    <b v="1"/>
    <n v="35"/>
    <b v="0"/>
    <s v="theater/spaces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s v="US"/>
    <s v="USD"/>
    <n v="1432828740"/>
    <n v="1430237094"/>
    <d v="2015-05-28T15:59:00"/>
    <x v="3052"/>
    <b v="0"/>
    <n v="2"/>
    <b v="0"/>
    <s v="theater/spaces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s v="US"/>
    <s v="USD"/>
    <n v="1412222340"/>
    <n v="1407781013"/>
    <d v="2014-10-02T03:59:00"/>
    <x v="3053"/>
    <b v="0"/>
    <n v="3"/>
    <b v="0"/>
    <s v="theater/spaces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d v="2015-03-02T01:04:00"/>
    <x v="3054"/>
    <b v="0"/>
    <n v="0"/>
    <b v="0"/>
    <s v="theater/spaces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d v="2015-01-09T22:59:50"/>
    <x v="3055"/>
    <b v="0"/>
    <n v="1"/>
    <b v="0"/>
    <s v="theater/spaces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d v="2014-09-29T15:16:24"/>
    <x v="3056"/>
    <b v="0"/>
    <n v="0"/>
    <b v="0"/>
    <s v="theater/spaces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d v="2016-04-03T14:36:51"/>
    <x v="3057"/>
    <b v="0"/>
    <n v="0"/>
    <b v="0"/>
    <s v="theater/spaces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d v="2016-05-20T08:59:00"/>
    <x v="3058"/>
    <b v="0"/>
    <n v="3"/>
    <b v="0"/>
    <s v="theater/spaces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d v="2014-08-08T22:27:26"/>
    <x v="3059"/>
    <b v="0"/>
    <n v="11"/>
    <b v="0"/>
    <s v="theater/spaces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.2"/>
    <x v="2"/>
    <s v="US"/>
    <s v="USD"/>
    <n v="1443422134"/>
    <n v="1440830134"/>
    <d v="2015-09-28T06:35:34"/>
    <x v="3060"/>
    <b v="0"/>
    <n v="6"/>
    <b v="0"/>
    <s v="theater/spaces"/>
    <n v="55.83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d v="2014-08-13T18:49:08"/>
    <x v="3061"/>
    <b v="0"/>
    <n v="0"/>
    <b v="0"/>
    <s v="theater/spaces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s v="US"/>
    <s v="USD"/>
    <n v="1443636000"/>
    <n v="1441111892"/>
    <d v="2015-09-30T18:00:00"/>
    <x v="3062"/>
    <b v="0"/>
    <n v="67"/>
    <b v="0"/>
    <s v="theater/spaces"/>
    <n v="99.76"/>
    <x v="1"/>
    <s v="spaces"/>
    <x v="0"/>
  </r>
  <r>
    <n v="3063"/>
    <s v="Spec Haus"/>
    <s v="Members of the local Miami music scene are putting together a venue/creative space in Kendall!"/>
    <n v="3000"/>
    <n v="587"/>
    <n v="19.600000000000001"/>
    <x v="2"/>
    <s v="US"/>
    <s v="USD"/>
    <n v="1477174138"/>
    <n v="1474150138"/>
    <d v="2016-10-22T22:08:58"/>
    <x v="3063"/>
    <b v="0"/>
    <n v="23"/>
    <b v="0"/>
    <s v="theater/spaces"/>
    <n v="25.52"/>
    <x v="1"/>
    <s v="spaces"/>
    <x v="2"/>
  </r>
  <r>
    <n v="3064"/>
    <s v="Kickstart the Crossroads Community"/>
    <s v="An epicenter for connection, creation and expression of the community."/>
    <n v="75000"/>
    <n v="8471"/>
    <n v="11.3"/>
    <x v="2"/>
    <s v="US"/>
    <s v="USD"/>
    <n v="1448175540"/>
    <n v="1445483246"/>
    <d v="2015-11-22T06:59:00"/>
    <x v="3064"/>
    <b v="0"/>
    <n v="72"/>
    <b v="0"/>
    <s v="theater/spaces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d v="2014-07-30T01:19:32"/>
    <x v="3065"/>
    <b v="0"/>
    <n v="2"/>
    <b v="0"/>
    <s v="theater/spaces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d v="2016-07-10T05:28:57"/>
    <x v="3066"/>
    <b v="0"/>
    <n v="15"/>
    <b v="0"/>
    <s v="theater/spaces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s v="NZ"/>
    <s v="NZD"/>
    <n v="1441837879"/>
    <n v="1439245879"/>
    <d v="2015-09-09T22:31:19"/>
    <x v="3067"/>
    <b v="0"/>
    <n v="1"/>
    <b v="0"/>
    <s v="theater/spaces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s v="US"/>
    <s v="USD"/>
    <n v="1445013352"/>
    <n v="1442421352"/>
    <d v="2015-10-16T16:35:52"/>
    <x v="3068"/>
    <b v="0"/>
    <n v="2"/>
    <b v="0"/>
    <s v="theater/spaces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s v="US"/>
    <s v="USD"/>
    <n v="1418587234"/>
    <n v="1415995234"/>
    <d v="2014-12-14T20:00:34"/>
    <x v="3069"/>
    <b v="0"/>
    <n v="7"/>
    <b v="0"/>
    <s v="theater/spaces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s v="GB"/>
    <s v="GBP"/>
    <n v="1481132169"/>
    <n v="1479317769"/>
    <d v="2016-12-07T17:36:09"/>
    <x v="3070"/>
    <b v="0"/>
    <n v="16"/>
    <b v="0"/>
    <s v="theater/spaces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59.8"/>
    <x v="2"/>
    <s v="US"/>
    <s v="USD"/>
    <n v="1429595940"/>
    <n v="1428082481"/>
    <d v="2015-04-21T05:59:00"/>
    <x v="3071"/>
    <b v="0"/>
    <n v="117"/>
    <b v="0"/>
    <s v="theater/spaces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d v="2016-10-30T01:46:00"/>
    <x v="3072"/>
    <b v="0"/>
    <n v="2"/>
    <b v="0"/>
    <s v="theater/spaces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d v="2015-06-14T19:19:00"/>
    <x v="3073"/>
    <b v="0"/>
    <n v="7"/>
    <b v="0"/>
    <s v="theater/spaces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s v="FR"/>
    <s v="EUR"/>
    <n v="1457617359"/>
    <n v="1455025359"/>
    <d v="2016-03-10T13:42:39"/>
    <x v="3074"/>
    <b v="0"/>
    <n v="3"/>
    <b v="0"/>
    <s v="theater/spaces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8.6"/>
    <x v="2"/>
    <s v="US"/>
    <s v="USD"/>
    <n v="1471573640"/>
    <n v="1467253640"/>
    <d v="2016-08-19T02:27:20"/>
    <x v="3075"/>
    <b v="0"/>
    <n v="20"/>
    <b v="0"/>
    <s v="theater/spaces"/>
    <n v="64.8"/>
    <x v="1"/>
    <s v="spaces"/>
    <x v="2"/>
  </r>
  <r>
    <n v="3076"/>
    <s v="10,000 Hours"/>
    <s v="Helping female comedians get in their 10,000 Hours of practice!"/>
    <n v="10000"/>
    <n v="1506"/>
    <n v="15.1"/>
    <x v="2"/>
    <s v="US"/>
    <s v="USD"/>
    <n v="1444405123"/>
    <n v="1439221123"/>
    <d v="2015-10-09T15:38:43"/>
    <x v="3076"/>
    <b v="0"/>
    <n v="50"/>
    <b v="0"/>
    <s v="theater/spaces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s v="CA"/>
    <s v="CAD"/>
    <n v="1488495478"/>
    <n v="1485903478"/>
    <d v="2017-03-02T22:57:58"/>
    <x v="3077"/>
    <b v="0"/>
    <n v="2"/>
    <b v="0"/>
    <s v="theater/spaces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s v="US"/>
    <s v="USD"/>
    <n v="1424920795"/>
    <n v="1422328795"/>
    <d v="2015-02-26T03:19:55"/>
    <x v="3078"/>
    <b v="0"/>
    <n v="3"/>
    <b v="0"/>
    <s v="theater/spaces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s v="US"/>
    <s v="USD"/>
    <n v="1427040435"/>
    <n v="1424452035"/>
    <d v="2015-03-22T16:07:15"/>
    <x v="3079"/>
    <b v="0"/>
    <n v="27"/>
    <b v="0"/>
    <s v="theater/spaces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d v="2014-12-27T01:40:44"/>
    <x v="3080"/>
    <b v="0"/>
    <n v="7"/>
    <b v="0"/>
    <s v="theater/spaces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s v="US"/>
    <s v="USD"/>
    <n v="1442722891"/>
    <n v="1440130891"/>
    <d v="2015-09-20T04:21:31"/>
    <x v="3081"/>
    <b v="0"/>
    <n v="5"/>
    <b v="0"/>
    <s v="theater/spaces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d v="2015-11-15T23:09:06"/>
    <x v="3082"/>
    <b v="0"/>
    <n v="0"/>
    <b v="0"/>
    <s v="theater/spaces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s v="US"/>
    <s v="USD"/>
    <n v="1409547600"/>
    <n v="1406986278"/>
    <d v="2014-09-01T05:00:00"/>
    <x v="3083"/>
    <b v="0"/>
    <n v="3"/>
    <b v="0"/>
    <s v="theater/spaces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s v="US"/>
    <s v="USD"/>
    <n v="1430851680"/>
    <n v="1428340931"/>
    <d v="2015-05-05T18:48:00"/>
    <x v="3084"/>
    <b v="0"/>
    <n v="6"/>
    <b v="0"/>
    <s v="theater/spaces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s v="US"/>
    <s v="USD"/>
    <n v="1443561159"/>
    <n v="1440969159"/>
    <d v="2015-09-29T21:12:39"/>
    <x v="3085"/>
    <b v="0"/>
    <n v="9"/>
    <b v="0"/>
    <s v="theater/spaces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s v="IT"/>
    <s v="EUR"/>
    <n v="1439827559"/>
    <n v="1434643559"/>
    <d v="2015-08-17T16:05:59"/>
    <x v="3086"/>
    <b v="0"/>
    <n v="3"/>
    <b v="0"/>
    <s v="theater/spaces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s v="US"/>
    <s v="USD"/>
    <n v="1482294990"/>
    <n v="1477107390"/>
    <d v="2016-12-21T04:36:30"/>
    <x v="3087"/>
    <b v="0"/>
    <n v="2"/>
    <b v="0"/>
    <s v="theater/spaces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s v="US"/>
    <s v="USD"/>
    <n v="1420724460"/>
    <n v="1418046247"/>
    <d v="2015-01-08T13:41:00"/>
    <x v="3088"/>
    <b v="0"/>
    <n v="3"/>
    <b v="0"/>
    <s v="theater/spaces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s v="US"/>
    <s v="USD"/>
    <n v="1468029540"/>
    <n v="1465304483"/>
    <d v="2016-07-09T01:59:00"/>
    <x v="3089"/>
    <b v="0"/>
    <n v="45"/>
    <b v="0"/>
    <s v="theater/spaces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s v="US"/>
    <s v="USD"/>
    <n v="1430505545"/>
    <n v="1425325145"/>
    <d v="2015-05-01T18:39:05"/>
    <x v="3090"/>
    <b v="0"/>
    <n v="9"/>
    <b v="0"/>
    <s v="theater/spaces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s v="US"/>
    <s v="USD"/>
    <n v="1471214743"/>
    <n v="1468622743"/>
    <d v="2016-08-14T22:45:43"/>
    <x v="3091"/>
    <b v="0"/>
    <n v="9"/>
    <b v="0"/>
    <s v="theater/spaces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s v="US"/>
    <s v="USD"/>
    <n v="1444946400"/>
    <n v="1441723912"/>
    <d v="2015-10-15T22:00:00"/>
    <x v="3092"/>
    <b v="0"/>
    <n v="21"/>
    <b v="0"/>
    <s v="theater/spaces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s v="CA"/>
    <s v="CAD"/>
    <n v="1401595140"/>
    <n v="1398980941"/>
    <d v="2014-06-01T03:59:00"/>
    <x v="3093"/>
    <b v="0"/>
    <n v="17"/>
    <b v="0"/>
    <s v="theater/spaces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d v="2015-09-20T19:05:56"/>
    <x v="3094"/>
    <b v="0"/>
    <n v="1"/>
    <b v="0"/>
    <s v="theater/spaces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s v="US"/>
    <s v="USD"/>
    <n v="1470011780"/>
    <n v="1464827780"/>
    <d v="2016-08-01T00:36:20"/>
    <x v="3095"/>
    <b v="0"/>
    <n v="1"/>
    <b v="0"/>
    <s v="theater/spaces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d v="2015-05-20T19:48:46"/>
    <x v="3096"/>
    <b v="0"/>
    <n v="14"/>
    <b v="0"/>
    <s v="theater/spaces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s v="GB"/>
    <s v="GBP"/>
    <n v="1475848800"/>
    <n v="1474027501"/>
    <d v="2016-10-07T14:00:00"/>
    <x v="3097"/>
    <b v="0"/>
    <n v="42"/>
    <b v="0"/>
    <s v="theater/spaces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s v="US"/>
    <s v="USD"/>
    <n v="1454890620"/>
    <n v="1450724449"/>
    <d v="2016-02-08T00:17:00"/>
    <x v="3098"/>
    <b v="0"/>
    <n v="27"/>
    <b v="0"/>
    <s v="theater/spaces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s v="US"/>
    <s v="USD"/>
    <n v="1455251591"/>
    <n v="1452659591"/>
    <d v="2016-02-12T04:33:11"/>
    <x v="3099"/>
    <b v="0"/>
    <n v="5"/>
    <b v="0"/>
    <s v="theater/spaces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s v="US"/>
    <s v="USD"/>
    <n v="1413816975"/>
    <n v="1411224975"/>
    <d v="2014-10-20T14:56:15"/>
    <x v="3100"/>
    <b v="0"/>
    <n v="13"/>
    <b v="0"/>
    <s v="theater/spaces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d v="2015-07-16T07:56:00"/>
    <x v="3101"/>
    <b v="0"/>
    <n v="12"/>
    <b v="0"/>
    <s v="theater/spaces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s v="GB"/>
    <s v="GBP"/>
    <n v="1471939818"/>
    <n v="1467619818"/>
    <d v="2016-08-23T08:10:18"/>
    <x v="3102"/>
    <b v="0"/>
    <n v="90"/>
    <b v="0"/>
    <s v="theater/spaces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n v="0.3"/>
    <x v="2"/>
    <s v="US"/>
    <s v="USD"/>
    <n v="1434080706"/>
    <n v="1428896706"/>
    <d v="2015-06-12T03:45:06"/>
    <x v="3103"/>
    <b v="0"/>
    <n v="2"/>
    <b v="0"/>
    <s v="theater/spaces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s v="AU"/>
    <s v="AUD"/>
    <n v="1422928800"/>
    <n v="1420235311"/>
    <d v="2015-02-03T02:00:00"/>
    <x v="3104"/>
    <b v="0"/>
    <n v="5"/>
    <b v="0"/>
    <s v="theater/spaces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s v="US"/>
    <s v="USD"/>
    <n v="1413694800"/>
    <n v="1408986916"/>
    <d v="2014-10-19T05:00:00"/>
    <x v="3105"/>
    <b v="0"/>
    <n v="31"/>
    <b v="0"/>
    <s v="theater/spaces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s v="GB"/>
    <s v="GBP"/>
    <n v="1442440800"/>
    <n v="1440497876"/>
    <d v="2015-09-16T22:00:00"/>
    <x v="3106"/>
    <b v="0"/>
    <n v="4"/>
    <b v="0"/>
    <s v="theater/spaces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19.8"/>
    <x v="2"/>
    <s v="US"/>
    <s v="USD"/>
    <n v="1431372751"/>
    <n v="1430767951"/>
    <d v="2015-05-11T19:32:31"/>
    <x v="3107"/>
    <b v="0"/>
    <n v="29"/>
    <b v="0"/>
    <s v="theater/spaces"/>
    <n v="272.58999999999997"/>
    <x v="1"/>
    <s v="spaces"/>
    <x v="0"/>
  </r>
  <r>
    <n v="3108"/>
    <s v="Funding a home for our Children's Theater"/>
    <s v="We need a permanent home for the theater!"/>
    <n v="50000"/>
    <n v="26"/>
    <n v="0.1"/>
    <x v="2"/>
    <s v="US"/>
    <s v="USD"/>
    <n v="1430234394"/>
    <n v="1425053994"/>
    <d v="2015-04-28T15:19:54"/>
    <x v="3108"/>
    <b v="0"/>
    <n v="2"/>
    <b v="0"/>
    <s v="theater/spaces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d v="2014-08-28T03:00:10"/>
    <x v="3109"/>
    <b v="0"/>
    <n v="114"/>
    <b v="0"/>
    <s v="theater/spaces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d v="2017-02-19T00:45:19"/>
    <x v="3110"/>
    <b v="0"/>
    <n v="1"/>
    <b v="0"/>
    <s v="theater/spaces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6.6"/>
    <x v="2"/>
    <s v="US"/>
    <s v="USD"/>
    <n v="1412432220"/>
    <n v="1409753820"/>
    <d v="2014-10-04T14:17:00"/>
    <x v="3111"/>
    <b v="0"/>
    <n v="76"/>
    <b v="0"/>
    <s v="theater/spaces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s v="US"/>
    <s v="USD"/>
    <n v="1477968934"/>
    <n v="1472784934"/>
    <d v="2016-11-01T02:55:34"/>
    <x v="3112"/>
    <b v="0"/>
    <n v="9"/>
    <b v="0"/>
    <s v="theater/spaces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s v="US"/>
    <s v="USD"/>
    <n v="1429291982"/>
    <n v="1426699982"/>
    <d v="2015-04-17T17:33:02"/>
    <x v="3113"/>
    <b v="0"/>
    <n v="37"/>
    <b v="0"/>
    <s v="theater/spaces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d v="2014-09-21T15:10:50"/>
    <x v="3114"/>
    <b v="0"/>
    <n v="0"/>
    <b v="0"/>
    <s v="theater/spaces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d v="2016-06-05T10:43:47"/>
    <x v="3115"/>
    <b v="0"/>
    <n v="1"/>
    <b v="0"/>
    <s v="theater/spaces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.3"/>
    <x v="2"/>
    <s v="US"/>
    <s v="USD"/>
    <n v="1427890925"/>
    <n v="1426681325"/>
    <d v="2015-04-01T12:22:05"/>
    <x v="3116"/>
    <b v="0"/>
    <n v="10"/>
    <b v="0"/>
    <s v="theater/spaces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.1"/>
    <x v="2"/>
    <s v="GB"/>
    <s v="GBP"/>
    <n v="1464354720"/>
    <n v="1463648360"/>
    <d v="2016-05-27T13:12:00"/>
    <x v="3117"/>
    <b v="0"/>
    <n v="1"/>
    <b v="0"/>
    <s v="theater/spaces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.3"/>
    <x v="2"/>
    <s v="SE"/>
    <s v="SEK"/>
    <n v="1467473723"/>
    <n v="1465832123"/>
    <d v="2016-07-02T15:35:23"/>
    <x v="3118"/>
    <b v="0"/>
    <n v="2"/>
    <b v="0"/>
    <s v="theater/spaces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s v="US"/>
    <s v="USD"/>
    <n v="1427414732"/>
    <n v="1424826332"/>
    <d v="2015-03-27T00:05:32"/>
    <x v="3119"/>
    <b v="0"/>
    <n v="1"/>
    <b v="0"/>
    <s v="theater/spaces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d v="2016-05-05T21:36:36"/>
    <x v="3120"/>
    <b v="0"/>
    <n v="10"/>
    <b v="0"/>
    <s v="theater/spaces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0.7"/>
    <x v="1"/>
    <s v="CA"/>
    <s v="CAD"/>
    <n v="1411748335"/>
    <n v="1406564335"/>
    <d v="2014-09-26T16:18:55"/>
    <x v="3121"/>
    <b v="0"/>
    <n v="1"/>
    <b v="0"/>
    <s v="theater/spaces"/>
    <n v="10"/>
    <x v="1"/>
    <s v="spaces"/>
    <x v="3"/>
  </r>
  <r>
    <n v="3122"/>
    <s v="be back soon (Canceled)"/>
    <s v="cancelled until further notice"/>
    <n v="199"/>
    <n v="116"/>
    <n v="58.3"/>
    <x v="1"/>
    <s v="US"/>
    <s v="USD"/>
    <n v="1478733732"/>
    <n v="1478298132"/>
    <d v="2016-11-09T23:22:12"/>
    <x v="3122"/>
    <b v="0"/>
    <n v="2"/>
    <b v="0"/>
    <s v="theater/spaces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s v="US"/>
    <s v="USD"/>
    <n v="1468108198"/>
    <n v="1465516198"/>
    <d v="2016-07-09T23:49:58"/>
    <x v="3123"/>
    <b v="0"/>
    <n v="348"/>
    <b v="0"/>
    <s v="theater/spaces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d v="2015-02-02T18:43:21"/>
    <x v="3124"/>
    <b v="0"/>
    <n v="4"/>
    <b v="0"/>
    <s v="theater/spaces"/>
    <n v="6.5"/>
    <x v="1"/>
    <s v="spaces"/>
    <x v="3"/>
  </r>
  <r>
    <n v="3125"/>
    <s v="N/A (Canceled)"/>
    <s v="N/A"/>
    <n v="1500000"/>
    <n v="0"/>
    <n v="0"/>
    <x v="1"/>
    <s v="US"/>
    <s v="USD"/>
    <n v="1452142672"/>
    <n v="1449550672"/>
    <d v="2016-01-07T04:57:52"/>
    <x v="3125"/>
    <b v="0"/>
    <n v="0"/>
    <b v="0"/>
    <s v="theater/spaces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s v="US"/>
    <s v="USD"/>
    <n v="1459121162"/>
    <n v="1456532762"/>
    <d v="2016-03-27T23:26:02"/>
    <x v="3126"/>
    <b v="0"/>
    <n v="17"/>
    <b v="0"/>
    <s v="theater/spaces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d v="2015-03-01T20:33:49"/>
    <x v="3127"/>
    <b v="0"/>
    <n v="0"/>
    <b v="0"/>
    <s v="theater/spaces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s v="US"/>
    <s v="USD"/>
    <n v="1489690141"/>
    <n v="1487101741"/>
    <d v="2017-03-16T18:49:01"/>
    <x v="3128"/>
    <b v="0"/>
    <n v="117"/>
    <b v="0"/>
    <s v="theater/plays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s v="US"/>
    <s v="USD"/>
    <n v="1492542819"/>
    <n v="1489090419"/>
    <d v="2017-04-18T19:13:39"/>
    <x v="3129"/>
    <b v="0"/>
    <n v="1"/>
    <b v="0"/>
    <s v="theater/plays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n v="3.8"/>
    <x v="3"/>
    <s v="US"/>
    <s v="USD"/>
    <n v="1492145940"/>
    <n v="1489504916"/>
    <d v="2017-04-14T04:59:00"/>
    <x v="3130"/>
    <b v="0"/>
    <n v="4"/>
    <b v="0"/>
    <s v="theater/plays"/>
    <n v="93.75"/>
    <x v="1"/>
    <s v="plays"/>
    <x v="1"/>
  </r>
  <r>
    <n v="3131"/>
    <s v="SNAKE EYES"/>
    <s v="A Staged Reading of &quot;Snake Eyes,&quot; a new play by Alex Rafala"/>
    <n v="4100"/>
    <n v="645"/>
    <n v="15.7"/>
    <x v="3"/>
    <s v="US"/>
    <s v="USD"/>
    <n v="1491656045"/>
    <n v="1489067645"/>
    <d v="2017-04-08T12:54:05"/>
    <x v="3131"/>
    <b v="0"/>
    <n v="12"/>
    <b v="0"/>
    <s v="theater/plays"/>
    <n v="53.75"/>
    <x v="1"/>
    <s v="plays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d v="2017-04-21T07:24:20"/>
    <x v="3132"/>
    <b v="0"/>
    <n v="1"/>
    <b v="0"/>
    <s v="theater/plays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d v="2017-03-24T12:33:54"/>
    <x v="3133"/>
    <b v="0"/>
    <n v="16"/>
    <b v="0"/>
    <s v="theater/plays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s v="GB"/>
    <s v="GBP"/>
    <n v="1490631419"/>
    <n v="1488820619"/>
    <d v="2017-03-27T16:16:59"/>
    <x v="3134"/>
    <b v="0"/>
    <n v="12"/>
    <b v="0"/>
    <s v="theater/plays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s v="US"/>
    <s v="USD"/>
    <n v="1491277121"/>
    <n v="1489376321"/>
    <d v="2017-04-04T03:38:41"/>
    <x v="3135"/>
    <b v="0"/>
    <n v="7"/>
    <b v="0"/>
    <s v="theater/plays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7.8"/>
    <x v="3"/>
    <s v="GB"/>
    <s v="GBP"/>
    <n v="1491001140"/>
    <n v="1487847954"/>
    <d v="2017-03-31T22:59:00"/>
    <x v="3136"/>
    <b v="0"/>
    <n v="22"/>
    <b v="0"/>
    <s v="theater/plays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s v="US"/>
    <s v="USD"/>
    <n v="1493838720"/>
    <n v="1489439669"/>
    <d v="2017-05-03T19:12:00"/>
    <x v="3137"/>
    <b v="0"/>
    <n v="1"/>
    <b v="0"/>
    <s v="theater/plays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d v="2017-04-03T15:30:07"/>
    <x v="3138"/>
    <b v="0"/>
    <n v="0"/>
    <b v="0"/>
    <s v="theater/plays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s v="MX"/>
    <s v="MXN"/>
    <n v="1490416380"/>
    <n v="1487485760"/>
    <d v="2017-03-25T04:33:00"/>
    <x v="3139"/>
    <b v="0"/>
    <n v="6"/>
    <b v="0"/>
    <s v="theater/plays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d v="2017-04-07T16:15:03"/>
    <x v="3140"/>
    <b v="0"/>
    <n v="4"/>
    <b v="0"/>
    <s v="theater/plays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s v="NL"/>
    <s v="EUR"/>
    <n v="1492372800"/>
    <n v="1488823488"/>
    <d v="2017-04-16T20:00:00"/>
    <x v="3141"/>
    <b v="0"/>
    <n v="8"/>
    <b v="0"/>
    <s v="theater/plays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s v="GB"/>
    <s v="GBP"/>
    <n v="1489922339"/>
    <n v="1487333939"/>
    <d v="2017-03-19T11:18:59"/>
    <x v="3142"/>
    <b v="0"/>
    <n v="3"/>
    <b v="0"/>
    <s v="theater/plays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d v="2017-04-09T08:35:56"/>
    <x v="3143"/>
    <b v="0"/>
    <n v="0"/>
    <b v="0"/>
    <s v="theater/plays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s v="US"/>
    <s v="USD"/>
    <n v="1489903200"/>
    <n v="1488459307"/>
    <d v="2017-03-19T06:00:00"/>
    <x v="3144"/>
    <b v="0"/>
    <n v="30"/>
    <b v="0"/>
    <s v="theater/plays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d v="2017-03-27T23:58:54"/>
    <x v="3145"/>
    <b v="0"/>
    <n v="0"/>
    <b v="0"/>
    <s v="theater/plays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0.5"/>
    <x v="3"/>
    <s v="MX"/>
    <s v="MXN"/>
    <n v="1492356166"/>
    <n v="1488471766"/>
    <d v="2017-04-16T15:22:46"/>
    <x v="3146"/>
    <b v="0"/>
    <n v="12"/>
    <b v="0"/>
    <s v="theater/plays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s v="US"/>
    <s v="USD"/>
    <n v="1415319355"/>
    <n v="1411859755"/>
    <d v="2014-11-07T00:15:55"/>
    <x v="3147"/>
    <b v="1"/>
    <n v="213"/>
    <b v="1"/>
    <s v="theater/plays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n v="131.19999999999999"/>
    <x v="0"/>
    <s v="US"/>
    <s v="USD"/>
    <n v="1412136000"/>
    <n v="1410278284"/>
    <d v="2014-10-01T04:00:00"/>
    <x v="3148"/>
    <b v="1"/>
    <n v="57"/>
    <b v="1"/>
    <s v="theater/plays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d v="2012-12-07T02:00:00"/>
    <x v="3149"/>
    <b v="1"/>
    <n v="25"/>
    <b v="1"/>
    <s v="theater/plays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d v="2011-01-25T04:00:00"/>
    <x v="3150"/>
    <b v="1"/>
    <n v="104"/>
    <b v="1"/>
    <s v="theater/plays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s v="US"/>
    <s v="USD"/>
    <n v="1410379774"/>
    <n v="1407787774"/>
    <d v="2014-09-10T20:09:34"/>
    <x v="3151"/>
    <b v="1"/>
    <n v="34"/>
    <b v="1"/>
    <s v="theater/plays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d v="2013-11-02T20:49:27"/>
    <x v="3152"/>
    <b v="1"/>
    <n v="67"/>
    <b v="1"/>
    <s v="theater/plays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5.6"/>
    <x v="0"/>
    <s v="US"/>
    <s v="USD"/>
    <n v="1304225940"/>
    <n v="1301542937"/>
    <d v="2011-05-01T04:59:00"/>
    <x v="3153"/>
    <b v="1"/>
    <n v="241"/>
    <b v="1"/>
    <s v="theater/plays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s v="US"/>
    <s v="USD"/>
    <n v="1333310458"/>
    <n v="1330722058"/>
    <d v="2012-04-01T20:00:58"/>
    <x v="3154"/>
    <b v="1"/>
    <n v="123"/>
    <b v="1"/>
    <s v="theater/plays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s v="GB"/>
    <s v="GBP"/>
    <n v="1356004725"/>
    <n v="1353412725"/>
    <d v="2012-12-20T11:58:45"/>
    <x v="3155"/>
    <b v="1"/>
    <n v="302"/>
    <b v="1"/>
    <s v="theater/plays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s v="US"/>
    <s v="USD"/>
    <n v="1338591144"/>
    <n v="1335567144"/>
    <d v="2012-06-01T22:52:24"/>
    <x v="3156"/>
    <b v="1"/>
    <n v="89"/>
    <b v="1"/>
    <s v="theater/plays"/>
    <n v="62.92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d v="2014-07-19T05:00:00"/>
    <x v="3157"/>
    <b v="1"/>
    <n v="41"/>
    <b v="1"/>
    <s v="theater/plays"/>
    <n v="98.54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d v="2013-07-22T20:09:12"/>
    <x v="3158"/>
    <b v="1"/>
    <n v="69"/>
    <b v="1"/>
    <s v="theater/plays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n v="133.5"/>
    <x v="0"/>
    <s v="US"/>
    <s v="USD"/>
    <n v="1326927600"/>
    <n v="1323221761"/>
    <d v="2012-01-18T23:00:00"/>
    <x v="3159"/>
    <b v="1"/>
    <n v="52"/>
    <b v="1"/>
    <s v="theater/plays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s v="US"/>
    <s v="USD"/>
    <n v="1407905940"/>
    <n v="1405923687"/>
    <d v="2014-08-13T04:59:00"/>
    <x v="3160"/>
    <b v="1"/>
    <n v="57"/>
    <b v="1"/>
    <s v="theater/plays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s v="GB"/>
    <s v="GBP"/>
    <n v="1413377522"/>
    <n v="1410785522"/>
    <d v="2014-10-15T12:52:02"/>
    <x v="3161"/>
    <b v="1"/>
    <n v="74"/>
    <b v="1"/>
    <s v="theater/plays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s v="US"/>
    <s v="USD"/>
    <n v="1404698400"/>
    <n v="1402331262"/>
    <d v="2014-07-07T02:00:00"/>
    <x v="3162"/>
    <b v="1"/>
    <n v="63"/>
    <b v="1"/>
    <s v="theater/plays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s v="US"/>
    <s v="USD"/>
    <n v="1402855525"/>
    <n v="1400263525"/>
    <d v="2014-06-15T18:05:25"/>
    <x v="3163"/>
    <b v="1"/>
    <n v="72"/>
    <b v="1"/>
    <s v="theater/plays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s v="US"/>
    <s v="USD"/>
    <n v="1402341615"/>
    <n v="1399490415"/>
    <d v="2014-06-09T19:20:15"/>
    <x v="3164"/>
    <b v="1"/>
    <n v="71"/>
    <b v="1"/>
    <s v="theater/plays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s v="US"/>
    <s v="USD"/>
    <n v="1304395140"/>
    <n v="1302493760"/>
    <d v="2011-05-03T03:59:00"/>
    <x v="3165"/>
    <b v="1"/>
    <n v="21"/>
    <b v="1"/>
    <s v="theater/plays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s v="US"/>
    <s v="USD"/>
    <n v="1416988740"/>
    <n v="1414514153"/>
    <d v="2014-11-26T07:59:00"/>
    <x v="3166"/>
    <b v="1"/>
    <n v="930"/>
    <b v="1"/>
    <s v="theater/plays"/>
    <n v="60.3"/>
    <x v="1"/>
    <s v="plays"/>
    <x v="3"/>
  </r>
  <r>
    <n v="3167"/>
    <s v="Destiny is Judd Nelson: a new play at FringeNYC"/>
    <s v="What is destiny? Explore it with us this August at FringeNYC."/>
    <n v="3000"/>
    <n v="3485"/>
    <n v="116.2"/>
    <x v="0"/>
    <s v="US"/>
    <s v="USD"/>
    <n v="1406952781"/>
    <n v="1405743181"/>
    <d v="2014-08-02T04:13:01"/>
    <x v="3167"/>
    <b v="1"/>
    <n v="55"/>
    <b v="1"/>
    <s v="theater/plays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.2"/>
    <x v="0"/>
    <s v="US"/>
    <s v="USD"/>
    <n v="1402696800"/>
    <n v="1399948353"/>
    <d v="2014-06-13T22:00:00"/>
    <x v="3168"/>
    <b v="1"/>
    <n v="61"/>
    <b v="1"/>
    <s v="theater/plays"/>
    <n v="50.9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d v="2013-12-13T04:59:00"/>
    <x v="3169"/>
    <b v="1"/>
    <n v="82"/>
    <b v="1"/>
    <s v="theater/plays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.3"/>
    <x v="0"/>
    <s v="US"/>
    <s v="USD"/>
    <n v="1404273600"/>
    <n v="1401414944"/>
    <d v="2014-07-02T04:00:00"/>
    <x v="3170"/>
    <b v="1"/>
    <n v="71"/>
    <b v="1"/>
    <s v="theater/plays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s v="GB"/>
    <s v="GBP"/>
    <n v="1462545358"/>
    <n v="1459953358"/>
    <d v="2016-05-06T14:35:58"/>
    <x v="3171"/>
    <b v="1"/>
    <n v="117"/>
    <b v="1"/>
    <s v="theater/plays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d v="2012-02-14T17:31:08"/>
    <x v="3172"/>
    <b v="1"/>
    <n v="29"/>
    <b v="1"/>
    <s v="theater/plays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d v="2014-09-26T21:04:52"/>
    <x v="3173"/>
    <b v="1"/>
    <n v="74"/>
    <b v="1"/>
    <s v="theater/plays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s v="US"/>
    <s v="USD"/>
    <n v="1408999508"/>
    <n v="1407789908"/>
    <d v="2014-08-25T20:45:08"/>
    <x v="3174"/>
    <b v="1"/>
    <n v="23"/>
    <b v="1"/>
    <s v="theater/plays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s v="US"/>
    <s v="USD"/>
    <n v="1297977427"/>
    <n v="1292793427"/>
    <d v="2011-02-17T21:17:07"/>
    <x v="3175"/>
    <b v="1"/>
    <n v="60"/>
    <b v="1"/>
    <s v="theater/plays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s v="US"/>
    <s v="USD"/>
    <n v="1376838000"/>
    <n v="1374531631"/>
    <d v="2013-08-18T15:00:00"/>
    <x v="3176"/>
    <b v="1"/>
    <n v="55"/>
    <b v="1"/>
    <s v="theater/plays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s v="US"/>
    <s v="USD"/>
    <n v="1403366409"/>
    <n v="1400774409"/>
    <d v="2014-06-21T16:00:09"/>
    <x v="3177"/>
    <b v="1"/>
    <n v="51"/>
    <b v="1"/>
    <s v="theater/plays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s v="GB"/>
    <s v="GBP"/>
    <n v="1405521075"/>
    <n v="1402929075"/>
    <d v="2014-07-16T14:31:15"/>
    <x v="3178"/>
    <b v="1"/>
    <n v="78"/>
    <b v="1"/>
    <s v="theater/plays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n v="114.2"/>
    <x v="0"/>
    <s v="US"/>
    <s v="USD"/>
    <n v="1367859071"/>
    <n v="1365699071"/>
    <d v="2013-05-06T16:51:11"/>
    <x v="3179"/>
    <b v="1"/>
    <n v="62"/>
    <b v="1"/>
    <s v="theater/plays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s v="GB"/>
    <s v="GBP"/>
    <n v="1403258049"/>
    <n v="1400666049"/>
    <d v="2014-06-20T09:54:09"/>
    <x v="3180"/>
    <b v="1"/>
    <n v="45"/>
    <b v="1"/>
    <s v="theater/plays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d v="2014-06-15T16:00:00"/>
    <x v="3181"/>
    <b v="1"/>
    <n v="15"/>
    <b v="1"/>
    <s v="theater/plays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s v="US"/>
    <s v="USD"/>
    <n v="1328029200"/>
    <n v="1323211621"/>
    <d v="2012-01-31T17:00:00"/>
    <x v="3182"/>
    <b v="1"/>
    <n v="151"/>
    <b v="1"/>
    <s v="theater/plays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d v="2013-08-23T19:04:29"/>
    <x v="3183"/>
    <b v="1"/>
    <n v="68"/>
    <b v="1"/>
    <s v="theater/plays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.2"/>
    <x v="0"/>
    <s v="US"/>
    <s v="USD"/>
    <n v="1404258631"/>
    <n v="1401666631"/>
    <d v="2014-07-01T23:50:31"/>
    <x v="3184"/>
    <b v="1"/>
    <n v="46"/>
    <b v="1"/>
    <s v="theater/plays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d v="2014-07-16T23:27:21"/>
    <x v="3185"/>
    <b v="1"/>
    <n v="24"/>
    <b v="1"/>
    <s v="theater/plays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.2"/>
    <x v="0"/>
    <s v="GB"/>
    <s v="GBP"/>
    <n v="1410901200"/>
    <n v="1408313438"/>
    <d v="2014-09-16T21:00:00"/>
    <x v="3186"/>
    <b v="1"/>
    <n v="70"/>
    <b v="1"/>
    <s v="theater/plays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s v="US"/>
    <s v="USD"/>
    <n v="1407167973"/>
    <n v="1405439973"/>
    <d v="2014-08-04T15:59:33"/>
    <x v="3187"/>
    <b v="1"/>
    <n v="244"/>
    <b v="1"/>
    <s v="theater/plays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d v="2015-06-10T09:58:22"/>
    <x v="3188"/>
    <b v="0"/>
    <n v="9"/>
    <b v="0"/>
    <s v="theater/musical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s v="SE"/>
    <s v="SEK"/>
    <n v="1432455532"/>
    <n v="1429863532"/>
    <d v="2015-05-24T08:18:52"/>
    <x v="3189"/>
    <b v="0"/>
    <n v="19"/>
    <b v="0"/>
    <s v="theater/musical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d v="2016-12-09T04:37:55"/>
    <x v="3190"/>
    <b v="0"/>
    <n v="0"/>
    <b v="0"/>
    <s v="theater/musical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d v="2016-08-16T18:07:49"/>
    <x v="3191"/>
    <b v="0"/>
    <n v="4"/>
    <b v="0"/>
    <s v="theater/musical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d v="2015-02-28T22:00:00"/>
    <x v="3192"/>
    <b v="0"/>
    <n v="8"/>
    <b v="0"/>
    <s v="theater/musical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s v="GB"/>
    <s v="GBP"/>
    <n v="1424474056"/>
    <n v="1420586056"/>
    <d v="2015-02-20T23:14:16"/>
    <x v="3193"/>
    <b v="0"/>
    <n v="24"/>
    <b v="0"/>
    <s v="theater/musical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d v="2015-07-27T01:29:58"/>
    <x v="3194"/>
    <b v="0"/>
    <n v="0"/>
    <b v="0"/>
    <s v="theater/musical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s v="US"/>
    <s v="USD"/>
    <n v="1423750542"/>
    <n v="1421158542"/>
    <d v="2015-02-12T14:15:42"/>
    <x v="3195"/>
    <b v="0"/>
    <n v="39"/>
    <b v="0"/>
    <s v="theater/musical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s v="US"/>
    <s v="USD"/>
    <n v="1438437600"/>
    <n v="1433254875"/>
    <d v="2015-08-01T14:00:00"/>
    <x v="3196"/>
    <b v="0"/>
    <n v="6"/>
    <b v="0"/>
    <s v="theater/musical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n v="11.5"/>
    <x v="2"/>
    <s v="NO"/>
    <s v="NOK"/>
    <n v="1423050618"/>
    <n v="1420458618"/>
    <d v="2015-02-04T11:50:18"/>
    <x v="3197"/>
    <b v="0"/>
    <n v="4"/>
    <b v="0"/>
    <s v="theater/musical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s v="DK"/>
    <s v="DKK"/>
    <n v="1424081477"/>
    <n v="1420798277"/>
    <d v="2015-02-16T10:11:17"/>
    <x v="3198"/>
    <b v="0"/>
    <n v="3"/>
    <b v="0"/>
    <s v="theater/musical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s v="US"/>
    <s v="USD"/>
    <n v="1410037200"/>
    <n v="1407435418"/>
    <d v="2014-09-06T21:00:00"/>
    <x v="3199"/>
    <b v="0"/>
    <n v="53"/>
    <b v="0"/>
    <s v="theater/musical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d v="2016-04-30T05:34:00"/>
    <x v="3200"/>
    <b v="0"/>
    <n v="1"/>
    <b v="0"/>
    <s v="theater/musical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s v="GB"/>
    <s v="GBP"/>
    <n v="1409509477"/>
    <n v="1407695077"/>
    <d v="2014-08-31T18:24:37"/>
    <x v="3201"/>
    <b v="0"/>
    <n v="2"/>
    <b v="0"/>
    <s v="theater/musical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s v="US"/>
    <s v="USD"/>
    <n v="1450072740"/>
    <n v="1445027346"/>
    <d v="2015-12-14T05:59:00"/>
    <x v="3202"/>
    <b v="0"/>
    <n v="25"/>
    <b v="0"/>
    <s v="theater/musical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d v="2015-09-25T23:43:42"/>
    <x v="3203"/>
    <b v="0"/>
    <n v="6"/>
    <b v="0"/>
    <s v="theater/musical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d v="2015-07-17T16:14:00"/>
    <x v="3204"/>
    <b v="0"/>
    <n v="0"/>
    <b v="0"/>
    <s v="theater/musical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s v="GB"/>
    <s v="GBP"/>
    <n v="1430470772"/>
    <n v="1427878772"/>
    <d v="2015-05-01T08:59:32"/>
    <x v="3205"/>
    <b v="0"/>
    <n v="12"/>
    <b v="0"/>
    <s v="theater/musical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d v="2015-09-19T06:37:31"/>
    <x v="3206"/>
    <b v="0"/>
    <n v="0"/>
    <b v="0"/>
    <s v="theater/musical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s v="US"/>
    <s v="USD"/>
    <n v="1429767607"/>
    <n v="1424587207"/>
    <d v="2015-04-23T05:40:07"/>
    <x v="3207"/>
    <b v="0"/>
    <n v="36"/>
    <b v="0"/>
    <s v="theater/musical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s v="US"/>
    <s v="USD"/>
    <n v="1406557877"/>
    <n v="1404743477"/>
    <d v="2014-07-28T14:31:17"/>
    <x v="3208"/>
    <b v="1"/>
    <n v="82"/>
    <b v="1"/>
    <s v="theater/plays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s v="US"/>
    <s v="USD"/>
    <n v="1403305200"/>
    <n v="1400512658"/>
    <d v="2014-06-20T23:00:00"/>
    <x v="3209"/>
    <b v="1"/>
    <n v="226"/>
    <b v="1"/>
    <s v="theater/plays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s v="US"/>
    <s v="USD"/>
    <n v="1338523140"/>
    <n v="1334442519"/>
    <d v="2012-06-01T03:59:00"/>
    <x v="3210"/>
    <b v="1"/>
    <n v="60"/>
    <b v="1"/>
    <s v="theater/plays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s v="US"/>
    <s v="USD"/>
    <n v="1408068000"/>
    <n v="1405346680"/>
    <d v="2014-08-15T02:00:00"/>
    <x v="3211"/>
    <b v="1"/>
    <n v="322"/>
    <b v="1"/>
    <s v="theater/plays"/>
    <n v="85.53"/>
    <x v="1"/>
    <s v="plays"/>
    <x v="3"/>
  </r>
  <r>
    <n v="3212"/>
    <s v="Campo Maldito"/>
    <s v="Help us bring our production of Campo Maldito to New York AND San Francisco!"/>
    <n v="4000"/>
    <n v="5050"/>
    <n v="126.3"/>
    <x v="0"/>
    <s v="US"/>
    <s v="USD"/>
    <n v="1407524751"/>
    <n v="1404932751"/>
    <d v="2014-08-08T19:05:51"/>
    <x v="3212"/>
    <b v="1"/>
    <n v="94"/>
    <b v="1"/>
    <s v="theater/plays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s v="GB"/>
    <s v="GBP"/>
    <n v="1437934759"/>
    <n v="1434478759"/>
    <d v="2015-07-26T18:19:19"/>
    <x v="3213"/>
    <b v="1"/>
    <n v="47"/>
    <b v="1"/>
    <s v="theater/plays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s v="GB"/>
    <s v="GBP"/>
    <n v="1452038100"/>
    <n v="1448823673"/>
    <d v="2016-01-05T23:55:00"/>
    <x v="3214"/>
    <b v="1"/>
    <n v="115"/>
    <b v="1"/>
    <s v="theater/plays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s v="US"/>
    <s v="USD"/>
    <n v="1441857540"/>
    <n v="1438617471"/>
    <d v="2015-09-10T03:59:00"/>
    <x v="3215"/>
    <b v="1"/>
    <n v="134"/>
    <b v="1"/>
    <s v="theater/plays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.1"/>
    <x v="0"/>
    <s v="GB"/>
    <s v="GBP"/>
    <n v="1436625000"/>
    <n v="1433934371"/>
    <d v="2015-07-11T14:30:00"/>
    <x v="3216"/>
    <b v="1"/>
    <n v="35"/>
    <b v="1"/>
    <s v="theater/plays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d v="2016-11-04T13:06:24"/>
    <x v="3217"/>
    <b v="1"/>
    <n v="104"/>
    <b v="1"/>
    <s v="theater/plays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s v="GB"/>
    <s v="GBP"/>
    <n v="1419984000"/>
    <n v="1417132986"/>
    <d v="2014-12-31T00:00:00"/>
    <x v="3218"/>
    <b v="1"/>
    <n v="184"/>
    <b v="1"/>
    <s v="theater/plays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.1"/>
    <x v="0"/>
    <s v="US"/>
    <s v="USD"/>
    <n v="1427063747"/>
    <n v="1424043347"/>
    <d v="2015-03-22T22:35:47"/>
    <x v="3219"/>
    <b v="1"/>
    <n v="119"/>
    <b v="1"/>
    <s v="theater/plays"/>
    <n v="168.25"/>
    <x v="1"/>
    <s v="plays"/>
    <x v="0"/>
  </r>
  <r>
    <n v="3220"/>
    <s v="Burners"/>
    <s v="A sci-fi thriller for the stage opening March 10 in Los Angeles."/>
    <n v="15000"/>
    <n v="15126"/>
    <n v="100.8"/>
    <x v="0"/>
    <s v="US"/>
    <s v="USD"/>
    <n v="1489352400"/>
    <n v="1486411204"/>
    <d v="2017-03-12T21:00:00"/>
    <x v="3220"/>
    <b v="1"/>
    <n v="59"/>
    <b v="1"/>
    <s v="theater/plays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s v="GB"/>
    <s v="GBP"/>
    <n v="1436114603"/>
    <n v="1433090603"/>
    <d v="2015-07-05T16:43:23"/>
    <x v="3221"/>
    <b v="1"/>
    <n v="113"/>
    <b v="1"/>
    <s v="theater/plays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4.8"/>
    <x v="0"/>
    <s v="US"/>
    <s v="USD"/>
    <n v="1445722140"/>
    <n v="1443016697"/>
    <d v="2015-10-24T21:29:00"/>
    <x v="3222"/>
    <b v="1"/>
    <n v="84"/>
    <b v="1"/>
    <s v="theater/plays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09.5"/>
    <x v="0"/>
    <s v="US"/>
    <s v="USD"/>
    <n v="1440100976"/>
    <n v="1437508976"/>
    <d v="2015-08-20T20:02:56"/>
    <x v="3223"/>
    <b v="1"/>
    <n v="74"/>
    <b v="1"/>
    <s v="theater/plays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d v="2017-01-10T05:00:00"/>
    <x v="3224"/>
    <b v="1"/>
    <n v="216"/>
    <b v="1"/>
    <s v="theater/plays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s v="US"/>
    <s v="USD"/>
    <n v="1464987600"/>
    <n v="1463145938"/>
    <d v="2016-06-03T21:00:00"/>
    <x v="3225"/>
    <b v="1"/>
    <n v="39"/>
    <b v="1"/>
    <s v="theater/plays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s v="GB"/>
    <s v="GBP"/>
    <n v="1446213612"/>
    <n v="1443621612"/>
    <d v="2015-10-30T14:00:12"/>
    <x v="3226"/>
    <b v="1"/>
    <n v="21"/>
    <b v="1"/>
    <s v="theater/plays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d v="2017-01-17T21:10:36"/>
    <x v="3227"/>
    <b v="0"/>
    <n v="30"/>
    <b v="1"/>
    <s v="theater/plays"/>
    <n v="50"/>
    <x v="1"/>
    <s v="plays"/>
    <x v="2"/>
  </r>
  <r>
    <n v="3228"/>
    <s v="Hear Me Roar: A Season of Powerful Women"/>
    <s v="A Season of Powerful Women. A Season of Defiance."/>
    <n v="7000"/>
    <n v="7164"/>
    <n v="102.3"/>
    <x v="0"/>
    <s v="US"/>
    <s v="USD"/>
    <n v="1450328340"/>
    <n v="1447606884"/>
    <d v="2015-12-17T04:59:00"/>
    <x v="3228"/>
    <b v="1"/>
    <n v="37"/>
    <b v="1"/>
    <s v="theater/plays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s v="US"/>
    <s v="USD"/>
    <n v="1416470398"/>
    <n v="1413874798"/>
    <d v="2014-11-20T07:59:58"/>
    <x v="3229"/>
    <b v="1"/>
    <n v="202"/>
    <b v="1"/>
    <s v="theater/plays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s v="US"/>
    <s v="USD"/>
    <n v="1412135940"/>
    <n v="1410840126"/>
    <d v="2014-10-01T03:59:00"/>
    <x v="3230"/>
    <b v="1"/>
    <n v="37"/>
    <b v="1"/>
    <s v="theater/plays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d v="2016-04-16T22:39:07"/>
    <x v="3231"/>
    <b v="0"/>
    <n v="28"/>
    <b v="1"/>
    <s v="theater/plays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s v="US"/>
    <s v="USD"/>
    <n v="1462334340"/>
    <n v="1459711917"/>
    <d v="2016-05-04T03:59:00"/>
    <x v="3232"/>
    <b v="1"/>
    <n v="26"/>
    <b v="1"/>
    <s v="theater/plays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8.8"/>
    <x v="0"/>
    <s v="US"/>
    <s v="USD"/>
    <n v="1488482355"/>
    <n v="1485890355"/>
    <d v="2017-03-02T19:19:15"/>
    <x v="3233"/>
    <b v="0"/>
    <n v="61"/>
    <b v="1"/>
    <s v="theater/plays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s v="GB"/>
    <s v="GBP"/>
    <n v="1485991860"/>
    <n v="1483124208"/>
    <d v="2017-02-01T23:31:00"/>
    <x v="3234"/>
    <b v="0"/>
    <n v="115"/>
    <b v="1"/>
    <s v="theater/plays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s v="US"/>
    <s v="USD"/>
    <n v="1467361251"/>
    <n v="1464769251"/>
    <d v="2016-07-01T08:20:51"/>
    <x v="3235"/>
    <b v="1"/>
    <n v="181"/>
    <b v="1"/>
    <s v="theater/plays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s v="US"/>
    <s v="USD"/>
    <n v="1482962433"/>
    <n v="1480370433"/>
    <d v="2016-12-28T22:00:33"/>
    <x v="3236"/>
    <b v="0"/>
    <n v="110"/>
    <b v="1"/>
    <s v="theater/plays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0.8"/>
    <x v="0"/>
    <s v="US"/>
    <s v="USD"/>
    <n v="1443499140"/>
    <n v="1441452184"/>
    <d v="2015-09-29T03:59:00"/>
    <x v="3237"/>
    <b v="1"/>
    <n v="269"/>
    <b v="1"/>
    <s v="theater/plays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s v="GB"/>
    <s v="GBP"/>
    <n v="1435752898"/>
    <n v="1433160898"/>
    <d v="2015-07-01T12:14:58"/>
    <x v="3238"/>
    <b v="1"/>
    <n v="79"/>
    <b v="1"/>
    <s v="theater/plays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s v="GB"/>
    <s v="GBP"/>
    <n v="1445817540"/>
    <n v="1443665293"/>
    <d v="2015-10-25T23:59:00"/>
    <x v="3239"/>
    <b v="1"/>
    <n v="104"/>
    <b v="1"/>
    <s v="theater/plays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s v="GB"/>
    <s v="GBP"/>
    <n v="1487286000"/>
    <n v="1484843948"/>
    <d v="2017-02-16T23:00:00"/>
    <x v="3240"/>
    <b v="0"/>
    <n v="34"/>
    <b v="1"/>
    <s v="theater/plays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s v="US"/>
    <s v="USD"/>
    <n v="1413269940"/>
    <n v="1410421670"/>
    <d v="2014-10-14T06:59:00"/>
    <x v="3241"/>
    <b v="1"/>
    <n v="167"/>
    <b v="1"/>
    <s v="theater/plays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.3"/>
    <x v="0"/>
    <s v="US"/>
    <s v="USD"/>
    <n v="1411150092"/>
    <n v="1408558092"/>
    <d v="2014-09-19T18:08:12"/>
    <x v="3242"/>
    <b v="1"/>
    <n v="183"/>
    <b v="1"/>
    <s v="theater/plays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s v="US"/>
    <s v="USD"/>
    <n v="1444348800"/>
    <n v="1442283562"/>
    <d v="2015-10-09T00:00:00"/>
    <x v="3243"/>
    <b v="1"/>
    <n v="71"/>
    <b v="1"/>
    <s v="theater/plays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2.9"/>
    <x v="0"/>
    <s v="GB"/>
    <s v="GBP"/>
    <n v="1480613982"/>
    <n v="1478018382"/>
    <d v="2016-12-01T17:39:42"/>
    <x v="3244"/>
    <b v="0"/>
    <n v="69"/>
    <b v="1"/>
    <s v="theater/plays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s v="US"/>
    <s v="USD"/>
    <n v="1434074400"/>
    <n v="1431354258"/>
    <d v="2015-06-12T02:00:00"/>
    <x v="3245"/>
    <b v="0"/>
    <n v="270"/>
    <b v="1"/>
    <s v="theater/plays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.2"/>
    <x v="0"/>
    <s v="US"/>
    <s v="USD"/>
    <n v="1442030340"/>
    <n v="1439551200"/>
    <d v="2015-09-12T03:59:00"/>
    <x v="3246"/>
    <b v="1"/>
    <n v="193"/>
    <b v="1"/>
    <s v="theater/plays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s v="GB"/>
    <s v="GBP"/>
    <n v="1436696712"/>
    <n v="1434104712"/>
    <d v="2015-07-12T10:25:12"/>
    <x v="3247"/>
    <b v="1"/>
    <n v="57"/>
    <b v="1"/>
    <s v="theater/plays"/>
    <n v="46.43"/>
    <x v="1"/>
    <s v="plays"/>
    <x v="0"/>
  </r>
  <r>
    <n v="3248"/>
    <s v="Honest Accomplice Theatre 2015-16 Season"/>
    <s v="Honest Accomplice Theatre produces theatre for social change."/>
    <n v="12000"/>
    <n v="12095"/>
    <n v="100.8"/>
    <x v="0"/>
    <s v="US"/>
    <s v="USD"/>
    <n v="1428178757"/>
    <n v="1425590357"/>
    <d v="2015-04-04T20:19:17"/>
    <x v="3248"/>
    <b v="1"/>
    <n v="200"/>
    <b v="1"/>
    <s v="theater/plays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s v="US"/>
    <s v="USD"/>
    <n v="1434822914"/>
    <n v="1432230914"/>
    <d v="2015-06-20T17:55:14"/>
    <x v="3249"/>
    <b v="1"/>
    <n v="88"/>
    <b v="1"/>
    <s v="theater/plays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s v="US"/>
    <s v="USD"/>
    <n v="1415213324"/>
    <n v="1412617724"/>
    <d v="2014-11-05T18:48:44"/>
    <x v="3250"/>
    <b v="1"/>
    <n v="213"/>
    <b v="1"/>
    <s v="theater/plays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s v="US"/>
    <s v="USD"/>
    <n v="1434907966"/>
    <n v="1432315966"/>
    <d v="2015-06-21T17:32:46"/>
    <x v="3251"/>
    <b v="1"/>
    <n v="20"/>
    <b v="1"/>
    <s v="theater/plays"/>
    <n v="83.05"/>
    <x v="1"/>
    <s v="plays"/>
    <x v="0"/>
  </r>
  <r>
    <n v="3252"/>
    <s v="Modern Love"/>
    <s v="How do we navigate the boundaries between friendship, sexual intimacy and obsessive desire?"/>
    <n v="2250"/>
    <n v="2876"/>
    <n v="127.8"/>
    <x v="0"/>
    <s v="GB"/>
    <s v="GBP"/>
    <n v="1473247240"/>
    <n v="1470655240"/>
    <d v="2016-09-07T11:20:40"/>
    <x v="3252"/>
    <b v="1"/>
    <n v="50"/>
    <b v="1"/>
    <s v="theater/plays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n v="101.8"/>
    <x v="0"/>
    <s v="US"/>
    <s v="USD"/>
    <n v="1473306300"/>
    <n v="1471701028"/>
    <d v="2016-09-08T03:45:00"/>
    <x v="3253"/>
    <b v="1"/>
    <n v="115"/>
    <b v="1"/>
    <s v="theater/plays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s v="GB"/>
    <s v="GBP"/>
    <n v="1427331809"/>
    <n v="1424743409"/>
    <d v="2015-03-26T01:03:29"/>
    <x v="3254"/>
    <b v="1"/>
    <n v="186"/>
    <b v="1"/>
    <s v="theater/plays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d v="2014-10-07T18:26:15"/>
    <x v="3255"/>
    <b v="1"/>
    <n v="18"/>
    <b v="1"/>
    <s v="theater/plays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s v="US"/>
    <s v="USD"/>
    <n v="1433995140"/>
    <n v="1432129577"/>
    <d v="2015-06-11T03:59:00"/>
    <x v="3256"/>
    <b v="1"/>
    <n v="176"/>
    <b v="1"/>
    <s v="theater/plays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s v="GB"/>
    <s v="GBP"/>
    <n v="1487769952"/>
    <n v="1485177952"/>
    <d v="2017-02-22T13:25:52"/>
    <x v="3257"/>
    <b v="0"/>
    <n v="41"/>
    <b v="1"/>
    <s v="theater/plays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.2"/>
    <x v="0"/>
    <s v="US"/>
    <s v="USD"/>
    <n v="1420751861"/>
    <n v="1418159861"/>
    <d v="2015-01-08T21:17:41"/>
    <x v="3258"/>
    <b v="1"/>
    <n v="75"/>
    <b v="1"/>
    <s v="theater/plays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s v="US"/>
    <s v="USD"/>
    <n v="1475294340"/>
    <n v="1472753745"/>
    <d v="2016-10-01T03:59:00"/>
    <x v="3259"/>
    <b v="1"/>
    <n v="97"/>
    <b v="1"/>
    <s v="theater/plays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s v="US"/>
    <s v="USD"/>
    <n v="1448903318"/>
    <n v="1445875718"/>
    <d v="2015-11-30T17:08:38"/>
    <x v="3260"/>
    <b v="1"/>
    <n v="73"/>
    <b v="1"/>
    <s v="theater/plays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s v="US"/>
    <s v="USD"/>
    <n v="1437067476"/>
    <n v="1434475476"/>
    <d v="2015-07-16T17:24:36"/>
    <x v="3261"/>
    <b v="1"/>
    <n v="49"/>
    <b v="1"/>
    <s v="theater/plays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d v="2014-12-22T04:00:00"/>
    <x v="3262"/>
    <b v="1"/>
    <n v="134"/>
    <b v="1"/>
    <s v="theater/plays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.2"/>
    <x v="0"/>
    <s v="US"/>
    <s v="USD"/>
    <n v="1446238800"/>
    <n v="1444220588"/>
    <d v="2015-10-30T21:00:00"/>
    <x v="3263"/>
    <b v="1"/>
    <n v="68"/>
    <b v="1"/>
    <s v="theater/plays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d v="2015-01-28T22:00:00"/>
    <x v="3264"/>
    <b v="1"/>
    <n v="49"/>
    <b v="1"/>
    <s v="theater/plays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d v="2015-12-03T17:00:00"/>
    <x v="3265"/>
    <b v="1"/>
    <n v="63"/>
    <b v="1"/>
    <s v="theater/plays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.30000000000001"/>
    <x v="0"/>
    <s v="US"/>
    <s v="USD"/>
    <n v="1434142800"/>
    <n v="1431435122"/>
    <d v="2015-06-12T21:00:00"/>
    <x v="3266"/>
    <b v="1"/>
    <n v="163"/>
    <b v="1"/>
    <s v="theater/plays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s v="US"/>
    <s v="USD"/>
    <n v="1437156660"/>
    <n v="1434564660"/>
    <d v="2015-07-17T18:11:00"/>
    <x v="3267"/>
    <b v="1"/>
    <n v="288"/>
    <b v="1"/>
    <s v="theater/plays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d v="2016-08-24T21:42:08"/>
    <x v="3268"/>
    <b v="1"/>
    <n v="42"/>
    <b v="1"/>
    <s v="theater/plays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s v="GB"/>
    <s v="GBP"/>
    <n v="1434452400"/>
    <n v="1431509397"/>
    <d v="2015-06-16T11:00:00"/>
    <x v="3269"/>
    <b v="1"/>
    <n v="70"/>
    <b v="1"/>
    <s v="theater/plays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s v="GB"/>
    <s v="GBP"/>
    <n v="1436705265"/>
    <n v="1434113265"/>
    <d v="2015-07-12T12:47:45"/>
    <x v="3270"/>
    <b v="1"/>
    <n v="30"/>
    <b v="1"/>
    <s v="theater/plays"/>
    <n v="61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d v="2014-11-02T11:29:35"/>
    <x v="3271"/>
    <b v="1"/>
    <n v="51"/>
    <b v="1"/>
    <s v="theater/plays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s v="US"/>
    <s v="USD"/>
    <n v="1446814809"/>
    <n v="1444219209"/>
    <d v="2015-11-06T13:00:09"/>
    <x v="3272"/>
    <b v="1"/>
    <n v="145"/>
    <b v="1"/>
    <s v="theater/plays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s v="US"/>
    <s v="USD"/>
    <n v="1473879600"/>
    <n v="1472498042"/>
    <d v="2016-09-14T19:00:00"/>
    <x v="3273"/>
    <b v="1"/>
    <n v="21"/>
    <b v="1"/>
    <s v="theater/plays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s v="US"/>
    <s v="USD"/>
    <n v="1458075600"/>
    <n v="1454259272"/>
    <d v="2016-03-15T21:00:00"/>
    <x v="3274"/>
    <b v="1"/>
    <n v="286"/>
    <b v="1"/>
    <s v="theater/plays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s v="US"/>
    <s v="USD"/>
    <n v="1423456200"/>
    <n v="1421183271"/>
    <d v="2015-02-09T04:30:00"/>
    <x v="3275"/>
    <b v="1"/>
    <n v="12"/>
    <b v="1"/>
    <s v="theater/plays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s v="CA"/>
    <s v="CAD"/>
    <n v="1459483140"/>
    <n v="1456526879"/>
    <d v="2016-04-01T03:59:00"/>
    <x v="3276"/>
    <b v="1"/>
    <n v="100"/>
    <b v="1"/>
    <s v="theater/plays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s v="GB"/>
    <s v="GBP"/>
    <n v="1416331406"/>
    <n v="1413735806"/>
    <d v="2014-11-18T17:23:26"/>
    <x v="3277"/>
    <b v="1"/>
    <n v="100"/>
    <b v="1"/>
    <s v="theater/plays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s v="GB"/>
    <s v="GBP"/>
    <n v="1433017303"/>
    <n v="1430425303"/>
    <d v="2015-05-30T20:21:43"/>
    <x v="3278"/>
    <b v="1"/>
    <n v="34"/>
    <b v="1"/>
    <s v="theater/plays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s v="US"/>
    <s v="USD"/>
    <n v="1459474059"/>
    <n v="1456885659"/>
    <d v="2016-04-01T01:27:39"/>
    <x v="3279"/>
    <b v="0"/>
    <n v="63"/>
    <b v="1"/>
    <s v="theater/plays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d v="2015-06-01T05:00:00"/>
    <x v="3280"/>
    <b v="0"/>
    <n v="30"/>
    <b v="1"/>
    <s v="theater/plays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s v="US"/>
    <s v="USD"/>
    <n v="1441153705"/>
    <n v="1438561705"/>
    <d v="2015-09-02T00:28:25"/>
    <x v="3281"/>
    <b v="0"/>
    <n v="47"/>
    <b v="1"/>
    <s v="theater/plays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s v="US"/>
    <s v="USD"/>
    <n v="1461904788"/>
    <n v="1458103188"/>
    <d v="2016-04-29T04:39:48"/>
    <x v="3282"/>
    <b v="0"/>
    <n v="237"/>
    <b v="1"/>
    <s v="theater/plays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s v="GB"/>
    <s v="GBP"/>
    <n v="1455138000"/>
    <n v="1452448298"/>
    <d v="2016-02-10T21:00:00"/>
    <x v="3283"/>
    <b v="0"/>
    <n v="47"/>
    <b v="1"/>
    <s v="theater/plays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1.6"/>
    <x v="0"/>
    <s v="US"/>
    <s v="USD"/>
    <n v="1454047140"/>
    <n v="1452546853"/>
    <d v="2016-01-29T05:59:00"/>
    <x v="3284"/>
    <b v="0"/>
    <n v="15"/>
    <b v="1"/>
    <s v="theater/plays"/>
    <n v="203.2"/>
    <x v="1"/>
    <s v="plays"/>
    <x v="2"/>
  </r>
  <r>
    <n v="3285"/>
    <s v="By Morning"/>
    <s v="A new play by Matthew Gasda"/>
    <n v="4999"/>
    <n v="5604"/>
    <n v="112.1"/>
    <x v="0"/>
    <s v="US"/>
    <s v="USD"/>
    <n v="1488258000"/>
    <n v="1485556626"/>
    <d v="2017-02-28T05:00:00"/>
    <x v="3285"/>
    <b v="0"/>
    <n v="81"/>
    <b v="1"/>
    <s v="theater/plays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s v="US"/>
    <s v="USD"/>
    <n v="1471291782"/>
    <n v="1468699782"/>
    <d v="2016-08-15T20:09:42"/>
    <x v="3286"/>
    <b v="0"/>
    <n v="122"/>
    <b v="1"/>
    <s v="theater/plays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d v="2015-11-28T18:00:28"/>
    <x v="3287"/>
    <b v="0"/>
    <n v="34"/>
    <b v="1"/>
    <s v="theater/plays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s v="GB"/>
    <s v="GBP"/>
    <n v="1466463600"/>
    <n v="1463337315"/>
    <d v="2016-06-20T23:00:00"/>
    <x v="3288"/>
    <b v="0"/>
    <n v="207"/>
    <b v="1"/>
    <s v="theater/plays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d v="2017-02-20T08:50:02"/>
    <x v="3289"/>
    <b v="0"/>
    <n v="25"/>
    <b v="1"/>
    <s v="theater/plays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s v="GB"/>
    <s v="GBP"/>
    <n v="1489234891"/>
    <n v="1486642891"/>
    <d v="2017-03-11T12:21:31"/>
    <x v="3290"/>
    <b v="0"/>
    <n v="72"/>
    <b v="1"/>
    <s v="theater/plays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d v="2015-09-17T03:59:00"/>
    <x v="3291"/>
    <b v="0"/>
    <n v="14"/>
    <b v="1"/>
    <s v="theater/plays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s v="GB"/>
    <s v="GBP"/>
    <n v="1449257348"/>
    <n v="1444069748"/>
    <d v="2015-12-04T19:29:08"/>
    <x v="3292"/>
    <b v="0"/>
    <n v="15"/>
    <b v="1"/>
    <s v="theater/plays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s v="NZ"/>
    <s v="NZD"/>
    <n v="1488622352"/>
    <n v="1486030352"/>
    <d v="2017-03-04T10:12:32"/>
    <x v="3293"/>
    <b v="0"/>
    <n v="91"/>
    <b v="1"/>
    <s v="theater/plays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s v="GB"/>
    <s v="GBP"/>
    <n v="1434459554"/>
    <n v="1431867554"/>
    <d v="2015-06-16T12:59:14"/>
    <x v="3294"/>
    <b v="0"/>
    <n v="24"/>
    <b v="1"/>
    <s v="theater/plays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s v="GB"/>
    <s v="GBP"/>
    <n v="1474886229"/>
    <n v="1472294229"/>
    <d v="2016-09-26T10:37:09"/>
    <x v="3295"/>
    <b v="0"/>
    <n v="27"/>
    <b v="1"/>
    <s v="theater/plays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s v="GB"/>
    <s v="GBP"/>
    <n v="1448229600"/>
    <n v="1446401372"/>
    <d v="2015-11-22T22:00:00"/>
    <x v="3296"/>
    <b v="0"/>
    <n v="47"/>
    <b v="1"/>
    <s v="theater/plays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.1"/>
    <x v="0"/>
    <s v="GB"/>
    <s v="GBP"/>
    <n v="1438037940"/>
    <n v="1436380256"/>
    <d v="2015-07-27T22:59:00"/>
    <x v="3297"/>
    <b v="0"/>
    <n v="44"/>
    <b v="1"/>
    <s v="theater/plays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s v="US"/>
    <s v="USD"/>
    <n v="1442102400"/>
    <n v="1440370768"/>
    <d v="2015-09-13T00:00:00"/>
    <x v="3298"/>
    <b v="0"/>
    <n v="72"/>
    <b v="1"/>
    <s v="theater/plays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s v="US"/>
    <s v="USD"/>
    <n v="1444860063"/>
    <n v="1442268063"/>
    <d v="2015-10-14T22:01:03"/>
    <x v="3299"/>
    <b v="0"/>
    <n v="63"/>
    <b v="1"/>
    <s v="theater/plays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s v="US"/>
    <s v="USD"/>
    <n v="1430329862"/>
    <n v="1428515462"/>
    <d v="2015-04-29T17:51:02"/>
    <x v="3300"/>
    <b v="0"/>
    <n v="88"/>
    <b v="1"/>
    <s v="theater/plays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s v="US"/>
    <s v="USD"/>
    <n v="1470034740"/>
    <n v="1466185176"/>
    <d v="2016-08-01T06:59:00"/>
    <x v="3301"/>
    <b v="0"/>
    <n v="70"/>
    <b v="1"/>
    <s v="theater/plays"/>
    <n v="57.2"/>
    <x v="1"/>
    <s v="plays"/>
    <x v="2"/>
  </r>
  <r>
    <n v="3302"/>
    <s v="El muro de BorÃ­s KiÃ©n"/>
    <s v="FilosofÃ­a de los anÃ³nimos"/>
    <n v="8400"/>
    <n v="8685"/>
    <n v="103.4"/>
    <x v="0"/>
    <s v="ES"/>
    <s v="EUR"/>
    <n v="1481099176"/>
    <n v="1478507176"/>
    <d v="2016-12-07T08:26:16"/>
    <x v="3302"/>
    <b v="0"/>
    <n v="50"/>
    <b v="1"/>
    <s v="theater/plays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s v="US"/>
    <s v="USD"/>
    <n v="1427553484"/>
    <n v="1424533084"/>
    <d v="2015-03-28T14:38:04"/>
    <x v="3303"/>
    <b v="0"/>
    <n v="35"/>
    <b v="1"/>
    <s v="theater/plays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4.5"/>
    <x v="0"/>
    <s v="US"/>
    <s v="USD"/>
    <n v="1482418752"/>
    <n v="1479826752"/>
    <d v="2016-12-22T14:59:12"/>
    <x v="3304"/>
    <b v="0"/>
    <n v="175"/>
    <b v="1"/>
    <s v="theater/plays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d v="2015-07-31T20:32:28"/>
    <x v="3305"/>
    <b v="0"/>
    <n v="20"/>
    <b v="1"/>
    <s v="theater/plays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s v="US"/>
    <s v="USD"/>
    <n v="1465527600"/>
    <n v="1462252542"/>
    <d v="2016-06-10T03:00:00"/>
    <x v="3306"/>
    <b v="0"/>
    <n v="54"/>
    <b v="1"/>
    <s v="theater/plays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s v="US"/>
    <s v="USD"/>
    <n v="1463275339"/>
    <n v="1460683339"/>
    <d v="2016-05-15T01:22:19"/>
    <x v="3307"/>
    <b v="0"/>
    <n v="20"/>
    <b v="1"/>
    <s v="theater/plays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.3"/>
    <x v="0"/>
    <s v="US"/>
    <s v="USD"/>
    <n v="1460581365"/>
    <n v="1458766965"/>
    <d v="2016-04-13T21:02:45"/>
    <x v="3308"/>
    <b v="0"/>
    <n v="57"/>
    <b v="1"/>
    <s v="theater/plays"/>
    <n v="75.09"/>
    <x v="1"/>
    <s v="plays"/>
    <x v="2"/>
  </r>
  <r>
    <n v="3309"/>
    <s v="Collision Course"/>
    <s v="Two unlikely friends, a garage, tinned beans &amp; the end of the world."/>
    <n v="350"/>
    <n v="558"/>
    <n v="159.4"/>
    <x v="0"/>
    <s v="GB"/>
    <s v="GBP"/>
    <n v="1476632178"/>
    <n v="1473953778"/>
    <d v="2016-10-16T15:36:18"/>
    <x v="3309"/>
    <b v="0"/>
    <n v="31"/>
    <b v="1"/>
    <s v="theater/plays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n v="100.1"/>
    <x v="0"/>
    <s v="US"/>
    <s v="USD"/>
    <n v="1444169825"/>
    <n v="1441577825"/>
    <d v="2015-10-06T22:17:05"/>
    <x v="3310"/>
    <b v="0"/>
    <n v="31"/>
    <b v="1"/>
    <s v="theater/plays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s v="US"/>
    <s v="USD"/>
    <n v="1445065210"/>
    <n v="1442473210"/>
    <d v="2015-10-17T07:00:10"/>
    <x v="3311"/>
    <b v="0"/>
    <n v="45"/>
    <b v="1"/>
    <s v="theater/plays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d v="2016-11-11T22:00:00"/>
    <x v="3312"/>
    <b v="0"/>
    <n v="41"/>
    <b v="1"/>
    <s v="theater/plays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.1"/>
    <x v="0"/>
    <s v="US"/>
    <s v="USD"/>
    <n v="1453856400"/>
    <n v="1452664317"/>
    <d v="2016-01-27T01:00:00"/>
    <x v="3313"/>
    <b v="0"/>
    <n v="29"/>
    <b v="1"/>
    <s v="theater/plays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s v="GB"/>
    <s v="GBP"/>
    <n v="1431115500"/>
    <n v="1428733511"/>
    <d v="2015-05-08T20:05:00"/>
    <x v="3314"/>
    <b v="0"/>
    <n v="58"/>
    <b v="1"/>
    <s v="theater/plays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d v="2016-05-06T07:17:21"/>
    <x v="3315"/>
    <b v="0"/>
    <n v="89"/>
    <b v="1"/>
    <s v="theater/plays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s v="US"/>
    <s v="USD"/>
    <n v="1407506040"/>
    <n v="1404680075"/>
    <d v="2014-08-08T13:54:00"/>
    <x v="3316"/>
    <b v="0"/>
    <n v="125"/>
    <b v="1"/>
    <s v="theater/plays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.2"/>
    <x v="0"/>
    <s v="US"/>
    <s v="USD"/>
    <n v="1465347424"/>
    <n v="1462755424"/>
    <d v="2016-06-08T00:57:04"/>
    <x v="3317"/>
    <b v="0"/>
    <n v="18"/>
    <b v="1"/>
    <s v="theater/plays"/>
    <n v="61.94"/>
    <x v="1"/>
    <s v="plays"/>
    <x v="2"/>
  </r>
  <r>
    <n v="3318"/>
    <s v="ROOMIES - Atlantic Canada Tour 2016-17"/>
    <s v="Help us strengthen and inspire disability arts in Atlantic Canada"/>
    <n v="2000"/>
    <n v="2512"/>
    <n v="125.6"/>
    <x v="0"/>
    <s v="CA"/>
    <s v="CAD"/>
    <n v="1460341800"/>
    <n v="1456902893"/>
    <d v="2016-04-11T02:30:00"/>
    <x v="3318"/>
    <b v="0"/>
    <n v="32"/>
    <b v="1"/>
    <s v="theater/plays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d v="2015-01-31T14:03:06"/>
    <x v="3319"/>
    <b v="0"/>
    <n v="16"/>
    <b v="1"/>
    <s v="theater/plays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d v="2016-06-22T01:05:57"/>
    <x v="3320"/>
    <b v="0"/>
    <n v="38"/>
    <b v="1"/>
    <s v="theater/plays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s v="US"/>
    <s v="USD"/>
    <n v="1413431940"/>
    <n v="1412216665"/>
    <d v="2014-10-16T03:59:00"/>
    <x v="3321"/>
    <b v="0"/>
    <n v="15"/>
    <b v="1"/>
    <s v="theater/plays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s v="US"/>
    <s v="USD"/>
    <n v="1466567700"/>
    <n v="1464653696"/>
    <d v="2016-06-22T03:55:00"/>
    <x v="3322"/>
    <b v="0"/>
    <n v="23"/>
    <b v="1"/>
    <s v="theater/plays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s v="GB"/>
    <s v="GBP"/>
    <n v="1474793208"/>
    <n v="1472201208"/>
    <d v="2016-09-25T08:46:48"/>
    <x v="3323"/>
    <b v="0"/>
    <n v="49"/>
    <b v="1"/>
    <s v="theater/plays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n v="101.7"/>
    <x v="0"/>
    <s v="IE"/>
    <s v="EUR"/>
    <n v="1465135190"/>
    <n v="1463925590"/>
    <d v="2016-06-05T13:59:50"/>
    <x v="3324"/>
    <b v="0"/>
    <n v="10"/>
    <b v="1"/>
    <s v="theater/plays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s v="GB"/>
    <s v="GBP"/>
    <n v="1428256277"/>
    <n v="1425235877"/>
    <d v="2015-04-05T17:51:17"/>
    <x v="3325"/>
    <b v="0"/>
    <n v="15"/>
    <b v="1"/>
    <s v="theater/plays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s v="US"/>
    <s v="USD"/>
    <n v="1425830905"/>
    <n v="1423242505"/>
    <d v="2015-03-08T16:08:25"/>
    <x v="3326"/>
    <b v="0"/>
    <n v="57"/>
    <b v="1"/>
    <s v="theater/plays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s v="GB"/>
    <s v="GBP"/>
    <n v="1462697966"/>
    <n v="1460105966"/>
    <d v="2016-05-08T08:59:26"/>
    <x v="3327"/>
    <b v="0"/>
    <n v="33"/>
    <b v="1"/>
    <s v="theater/plays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s v="US"/>
    <s v="USD"/>
    <n v="1404522000"/>
    <n v="1404308883"/>
    <d v="2014-07-05T01:00:00"/>
    <x v="3328"/>
    <b v="0"/>
    <n v="9"/>
    <b v="1"/>
    <s v="theater/plays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6.8"/>
    <x v="0"/>
    <s v="GB"/>
    <s v="GBP"/>
    <n v="1406502000"/>
    <n v="1405583108"/>
    <d v="2014-07-27T23:00:00"/>
    <x v="3329"/>
    <b v="0"/>
    <n v="26"/>
    <b v="1"/>
    <s v="theater/plays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s v="GB"/>
    <s v="GBP"/>
    <n v="1427919468"/>
    <n v="1425331068"/>
    <d v="2015-04-01T20:17:48"/>
    <x v="3330"/>
    <b v="0"/>
    <n v="69"/>
    <b v="1"/>
    <s v="theater/plays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s v="US"/>
    <s v="USD"/>
    <n v="1444149886"/>
    <n v="1441125886"/>
    <d v="2015-10-06T16:44:46"/>
    <x v="3331"/>
    <b v="0"/>
    <n v="65"/>
    <b v="1"/>
    <s v="theater/plays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d v="2014-07-19T20:38:50"/>
    <x v="3332"/>
    <b v="0"/>
    <n v="83"/>
    <b v="1"/>
    <s v="theater/plays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s v="US"/>
    <s v="USD"/>
    <n v="1434384880"/>
    <n v="1432484080"/>
    <d v="2015-06-15T16:14:40"/>
    <x v="3333"/>
    <b v="0"/>
    <n v="111"/>
    <b v="1"/>
    <s v="theater/plays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8.6"/>
    <x v="0"/>
    <s v="US"/>
    <s v="USD"/>
    <n v="1438259422"/>
    <n v="1435667422"/>
    <d v="2015-07-30T12:30:22"/>
    <x v="3334"/>
    <b v="0"/>
    <n v="46"/>
    <b v="1"/>
    <s v="theater/plays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s v="GB"/>
    <s v="GBP"/>
    <n v="1407106800"/>
    <n v="1404749446"/>
    <d v="2014-08-03T23:00:00"/>
    <x v="3335"/>
    <b v="0"/>
    <n v="63"/>
    <b v="1"/>
    <s v="theater/plays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d v="2016-04-05T08:34:06"/>
    <x v="3336"/>
    <b v="0"/>
    <n v="9"/>
    <b v="1"/>
    <s v="theater/plays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s v="GB"/>
    <s v="GBP"/>
    <n v="1412974800"/>
    <n v="1411109167"/>
    <d v="2014-10-10T21:00:00"/>
    <x v="3337"/>
    <b v="0"/>
    <n v="34"/>
    <b v="1"/>
    <s v="theater/plays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n v="102.2"/>
    <x v="0"/>
    <s v="US"/>
    <s v="USD"/>
    <n v="1487944080"/>
    <n v="1486129680"/>
    <d v="2017-02-24T13:48:00"/>
    <x v="3338"/>
    <b v="0"/>
    <n v="112"/>
    <b v="1"/>
    <s v="theater/plays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s v="US"/>
    <s v="USD"/>
    <n v="1469721518"/>
    <n v="1467129518"/>
    <d v="2016-07-28T15:58:38"/>
    <x v="3339"/>
    <b v="0"/>
    <n v="47"/>
    <b v="1"/>
    <s v="theater/plays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s v="US"/>
    <s v="USD"/>
    <n v="1481066554"/>
    <n v="1478906554"/>
    <d v="2016-12-06T23:22:34"/>
    <x v="3340"/>
    <b v="0"/>
    <n v="38"/>
    <b v="1"/>
    <s v="theater/plays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d v="2016-06-12T17:00:00"/>
    <x v="3341"/>
    <b v="0"/>
    <n v="28"/>
    <b v="1"/>
    <s v="theater/plays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1.7"/>
    <x v="0"/>
    <s v="US"/>
    <s v="USD"/>
    <n v="1427864340"/>
    <n v="1425020810"/>
    <d v="2015-04-01T04:59:00"/>
    <x v="3342"/>
    <b v="0"/>
    <n v="78"/>
    <b v="1"/>
    <s v="theater/plays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s v="GB"/>
    <s v="GBP"/>
    <n v="1460553480"/>
    <n v="1458770384"/>
    <d v="2016-04-13T13:18:00"/>
    <x v="3343"/>
    <b v="0"/>
    <n v="23"/>
    <b v="1"/>
    <s v="theater/plays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s v="US"/>
    <s v="USD"/>
    <n v="1409374093"/>
    <n v="1406782093"/>
    <d v="2014-08-30T04:48:13"/>
    <x v="3344"/>
    <b v="0"/>
    <n v="40"/>
    <b v="1"/>
    <s v="theater/plays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d v="2015-04-18T00:37:00"/>
    <x v="3345"/>
    <b v="0"/>
    <n v="13"/>
    <b v="1"/>
    <s v="theater/plays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d v="2015-02-26T00:35:10"/>
    <x v="3346"/>
    <b v="0"/>
    <n v="18"/>
    <b v="1"/>
    <s v="theater/plays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s v="GB"/>
    <s v="GBP"/>
    <n v="1462741200"/>
    <n v="1461503654"/>
    <d v="2016-05-08T21:00:00"/>
    <x v="3347"/>
    <b v="0"/>
    <n v="22"/>
    <b v="1"/>
    <s v="theater/plays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.3"/>
    <x v="0"/>
    <s v="US"/>
    <s v="USD"/>
    <n v="1461988740"/>
    <n v="1459949080"/>
    <d v="2016-04-30T03:59:00"/>
    <x v="3348"/>
    <b v="0"/>
    <n v="79"/>
    <b v="1"/>
    <s v="theater/plays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s v="US"/>
    <s v="USD"/>
    <n v="1465837200"/>
    <n v="1463971172"/>
    <d v="2016-06-13T17:00:00"/>
    <x v="3349"/>
    <b v="0"/>
    <n v="14"/>
    <b v="1"/>
    <s v="theater/plays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s v="LU"/>
    <s v="EUR"/>
    <n v="1448838000"/>
    <n v="1445791811"/>
    <d v="2015-11-29T23:00:00"/>
    <x v="3350"/>
    <b v="0"/>
    <n v="51"/>
    <b v="1"/>
    <s v="theater/plays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s v="GB"/>
    <s v="GBP"/>
    <n v="1406113200"/>
    <n v="1402910965"/>
    <d v="2014-07-23T11:00:00"/>
    <x v="3351"/>
    <b v="0"/>
    <n v="54"/>
    <b v="1"/>
    <s v="theater/plays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s v="GB"/>
    <s v="GBP"/>
    <n v="1467414000"/>
    <n v="1462492178"/>
    <d v="2016-07-01T23:00:00"/>
    <x v="3352"/>
    <b v="0"/>
    <n v="70"/>
    <b v="1"/>
    <s v="theater/plays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d v="2016-05-02T23:00:00"/>
    <x v="3353"/>
    <b v="0"/>
    <n v="44"/>
    <b v="1"/>
    <s v="theater/plays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1.9"/>
    <x v="0"/>
    <s v="US"/>
    <s v="USD"/>
    <n v="1446091260"/>
    <n v="1443029206"/>
    <d v="2015-10-29T04:01:00"/>
    <x v="3354"/>
    <b v="0"/>
    <n v="55"/>
    <b v="1"/>
    <s v="theater/plays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s v="GB"/>
    <s v="GBP"/>
    <n v="1462879020"/>
    <n v="1461941527"/>
    <d v="2016-05-10T11:17:00"/>
    <x v="3355"/>
    <b v="0"/>
    <n v="15"/>
    <b v="1"/>
    <s v="theater/plays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s v="GB"/>
    <s v="GBP"/>
    <n v="1468611272"/>
    <n v="1466019272"/>
    <d v="2016-07-15T19:34:32"/>
    <x v="3356"/>
    <b v="0"/>
    <n v="27"/>
    <b v="1"/>
    <s v="theater/plays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d v="2014-08-01T10:01:50"/>
    <x v="3357"/>
    <b v="0"/>
    <n v="21"/>
    <b v="1"/>
    <s v="theater/plays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d v="2014-11-19T08:27:59"/>
    <x v="3358"/>
    <b v="0"/>
    <n v="162"/>
    <b v="1"/>
    <s v="theater/plays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n v="106.3"/>
    <x v="0"/>
    <s v="US"/>
    <s v="USD"/>
    <n v="1487985734"/>
    <n v="1484097734"/>
    <d v="2017-02-25T01:22:14"/>
    <x v="3359"/>
    <b v="0"/>
    <n v="23"/>
    <b v="1"/>
    <s v="theater/plays"/>
    <n v="184.78"/>
    <x v="1"/>
    <s v="plays"/>
    <x v="1"/>
  </r>
  <r>
    <n v="3360"/>
    <s v="Pretty Butch"/>
    <s v="World Premiere, an M1 Singapore Fringe Festival 2017 commission."/>
    <n v="9000"/>
    <n v="9124"/>
    <n v="101.4"/>
    <x v="0"/>
    <s v="SG"/>
    <s v="SGD"/>
    <n v="1481731140"/>
    <n v="1479866343"/>
    <d v="2016-12-14T15:59:00"/>
    <x v="3360"/>
    <b v="0"/>
    <n v="72"/>
    <b v="1"/>
    <s v="theater/plays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s v="US"/>
    <s v="USD"/>
    <n v="1409587140"/>
    <n v="1408062990"/>
    <d v="2014-09-01T15:59:00"/>
    <x v="3361"/>
    <b v="0"/>
    <n v="68"/>
    <b v="1"/>
    <s v="theater/plays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d v="2015-03-07T04:55:00"/>
    <x v="3362"/>
    <b v="0"/>
    <n v="20"/>
    <b v="1"/>
    <s v="theater/plays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s v="US"/>
    <s v="USD"/>
    <n v="1408464000"/>
    <n v="1406831445"/>
    <d v="2014-08-19T16:00:00"/>
    <x v="3363"/>
    <b v="0"/>
    <n v="26"/>
    <b v="1"/>
    <s v="theater/plays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s v="GB"/>
    <s v="GBP"/>
    <n v="1458075600"/>
    <n v="1456183649"/>
    <d v="2016-03-15T21:00:00"/>
    <x v="3364"/>
    <b v="0"/>
    <n v="72"/>
    <b v="1"/>
    <s v="theater/plays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d v="2015-12-13T02:26:32"/>
    <x v="3365"/>
    <b v="0"/>
    <n v="3"/>
    <b v="1"/>
    <s v="theater/plays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d v="2015-05-13T01:37:17"/>
    <x v="3366"/>
    <b v="0"/>
    <n v="18"/>
    <b v="1"/>
    <s v="theater/plays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s v="GB"/>
    <s v="GBP"/>
    <n v="1438467894"/>
    <n v="1436307894"/>
    <d v="2015-08-01T22:24:54"/>
    <x v="3367"/>
    <b v="0"/>
    <n v="30"/>
    <b v="1"/>
    <s v="theater/plays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s v="US"/>
    <s v="USD"/>
    <n v="1420088400"/>
    <n v="1416977259"/>
    <d v="2015-01-01T05:00:00"/>
    <x v="3368"/>
    <b v="0"/>
    <n v="23"/>
    <b v="1"/>
    <s v="theater/plays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s v="IE"/>
    <s v="EUR"/>
    <n v="1484441980"/>
    <n v="1479257980"/>
    <d v="2017-01-15T00:59:40"/>
    <x v="3369"/>
    <b v="0"/>
    <n v="54"/>
    <b v="1"/>
    <s v="theater/plays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n v="117.7"/>
    <x v="0"/>
    <s v="US"/>
    <s v="USD"/>
    <n v="1481961600"/>
    <n v="1479283285"/>
    <d v="2016-12-17T08:00:00"/>
    <x v="3370"/>
    <b v="0"/>
    <n v="26"/>
    <b v="1"/>
    <s v="theater/plays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8.5"/>
    <x v="0"/>
    <s v="US"/>
    <s v="USD"/>
    <n v="1449089965"/>
    <n v="1446670765"/>
    <d v="2015-12-02T20:59:25"/>
    <x v="3371"/>
    <b v="0"/>
    <n v="9"/>
    <b v="1"/>
    <s v="theater/plays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3.5"/>
    <x v="0"/>
    <s v="US"/>
    <s v="USD"/>
    <n v="1408942740"/>
    <n v="1407157756"/>
    <d v="2014-08-25T04:59:00"/>
    <x v="3372"/>
    <b v="0"/>
    <n v="27"/>
    <b v="1"/>
    <s v="theater/plays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s v="GB"/>
    <s v="GBP"/>
    <n v="1437235200"/>
    <n v="1435177840"/>
    <d v="2015-07-18T16:00:00"/>
    <x v="3373"/>
    <b v="0"/>
    <n v="30"/>
    <b v="1"/>
    <s v="theater/plays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s v="CA"/>
    <s v="CAD"/>
    <n v="1446053616"/>
    <n v="1443461616"/>
    <d v="2015-10-28T17:33:36"/>
    <x v="3374"/>
    <b v="0"/>
    <n v="52"/>
    <b v="1"/>
    <s v="theater/plays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d v="2014-05-18T14:39:33"/>
    <x v="3375"/>
    <b v="0"/>
    <n v="17"/>
    <b v="1"/>
    <s v="theater/plays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d v="2015-04-25T15:49:54"/>
    <x v="3376"/>
    <b v="0"/>
    <n v="19"/>
    <b v="1"/>
    <s v="theater/plays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s v="GB"/>
    <s v="GBP"/>
    <n v="1426870560"/>
    <n v="1424280899"/>
    <d v="2015-03-20T16:56:00"/>
    <x v="3377"/>
    <b v="0"/>
    <n v="77"/>
    <b v="1"/>
    <s v="theater/plays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s v="GB"/>
    <s v="GBP"/>
    <n v="1409490480"/>
    <n v="1407400306"/>
    <d v="2014-08-31T13:08:00"/>
    <x v="3378"/>
    <b v="0"/>
    <n v="21"/>
    <b v="1"/>
    <s v="theater/plays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s v="GB"/>
    <s v="GBP"/>
    <n v="1440630000"/>
    <n v="1439122800"/>
    <d v="2015-08-26T23:00:00"/>
    <x v="3379"/>
    <b v="0"/>
    <n v="38"/>
    <b v="1"/>
    <s v="theater/plays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s v="US"/>
    <s v="USD"/>
    <n v="1417305178"/>
    <n v="1414277578"/>
    <d v="2014-11-29T23:52:58"/>
    <x v="3380"/>
    <b v="0"/>
    <n v="28"/>
    <b v="1"/>
    <s v="theater/plays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s v="US"/>
    <s v="USD"/>
    <n v="1426044383"/>
    <n v="1423455983"/>
    <d v="2015-03-11T03:26:23"/>
    <x v="3381"/>
    <b v="0"/>
    <n v="48"/>
    <b v="1"/>
    <s v="theater/plays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s v="GB"/>
    <s v="GBP"/>
    <n v="1470092340"/>
    <n v="1467973256"/>
    <d v="2016-08-01T22:59:00"/>
    <x v="3382"/>
    <b v="0"/>
    <n v="46"/>
    <b v="1"/>
    <s v="theater/plays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s v="US"/>
    <s v="USD"/>
    <n v="1466707620"/>
    <n v="1464979620"/>
    <d v="2016-06-23T18:47:00"/>
    <x v="3383"/>
    <b v="0"/>
    <n v="30"/>
    <b v="1"/>
    <s v="theater/plays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d v="2015-11-21T03:00:00"/>
    <x v="3384"/>
    <b v="0"/>
    <n v="64"/>
    <b v="1"/>
    <s v="theater/plays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d v="2014-12-10T20:49:12"/>
    <x v="3385"/>
    <b v="0"/>
    <n v="15"/>
    <b v="1"/>
    <s v="theater/plays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d v="2014-12-03T15:28:26"/>
    <x v="3386"/>
    <b v="0"/>
    <n v="41"/>
    <b v="1"/>
    <s v="theater/plays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s v="US"/>
    <s v="USD"/>
    <n v="1418581088"/>
    <n v="1415125088"/>
    <d v="2014-12-14T18:18:08"/>
    <x v="3387"/>
    <b v="0"/>
    <n v="35"/>
    <b v="1"/>
    <s v="theater/plays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3.8"/>
    <x v="0"/>
    <s v="GB"/>
    <s v="GBP"/>
    <n v="1434625441"/>
    <n v="1432033441"/>
    <d v="2015-06-18T11:04:01"/>
    <x v="3388"/>
    <b v="0"/>
    <n v="45"/>
    <b v="1"/>
    <s v="theater/plays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s v="US"/>
    <s v="USD"/>
    <n v="1464960682"/>
    <n v="1462368682"/>
    <d v="2016-06-03T13:31:22"/>
    <x v="3389"/>
    <b v="0"/>
    <n v="62"/>
    <b v="1"/>
    <s v="theater/plays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s v="US"/>
    <s v="USD"/>
    <n v="1405017345"/>
    <n v="1403721345"/>
    <d v="2014-07-10T18:35:45"/>
    <x v="3390"/>
    <b v="0"/>
    <n v="22"/>
    <b v="1"/>
    <s v="theater/plays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d v="2014-08-08T22:28:00"/>
    <x v="3391"/>
    <b v="0"/>
    <n v="18"/>
    <b v="1"/>
    <s v="theater/plays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d v="2016-05-06T20:17:35"/>
    <x v="3392"/>
    <b v="0"/>
    <n v="12"/>
    <b v="1"/>
    <s v="theater/plays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5.8"/>
    <x v="0"/>
    <s v="US"/>
    <s v="USD"/>
    <n v="1415234760"/>
    <n v="1413065230"/>
    <d v="2014-11-06T00:46:00"/>
    <x v="3393"/>
    <b v="0"/>
    <n v="44"/>
    <b v="1"/>
    <s v="theater/plays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s v="GB"/>
    <s v="GBP"/>
    <n v="1406470645"/>
    <n v="1403878645"/>
    <d v="2014-07-27T14:17:25"/>
    <x v="3394"/>
    <b v="0"/>
    <n v="27"/>
    <b v="1"/>
    <s v="theater/plays"/>
    <n v="29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d v="2015-05-30T18:10:00"/>
    <x v="3395"/>
    <b v="0"/>
    <n v="38"/>
    <b v="1"/>
    <s v="theater/plays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.3"/>
    <x v="0"/>
    <s v="US"/>
    <s v="USD"/>
    <n v="1401595140"/>
    <n v="1399286589"/>
    <d v="2014-06-01T03:59:00"/>
    <x v="3396"/>
    <b v="0"/>
    <n v="28"/>
    <b v="1"/>
    <s v="theater/plays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d v="2016-02-18T22:00:00"/>
    <x v="3397"/>
    <b v="0"/>
    <n v="24"/>
    <b v="1"/>
    <s v="theater/plays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s v="US"/>
    <s v="USD"/>
    <n v="1416589200"/>
    <n v="1414605776"/>
    <d v="2014-11-21T17:00:00"/>
    <x v="3398"/>
    <b v="0"/>
    <n v="65"/>
    <b v="1"/>
    <s v="theater/plays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s v="GB"/>
    <s v="GBP"/>
    <n v="1424556325"/>
    <n v="1421964325"/>
    <d v="2015-02-21T22:05:25"/>
    <x v="3399"/>
    <b v="0"/>
    <n v="46"/>
    <b v="1"/>
    <s v="theater/plays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s v="US"/>
    <s v="USD"/>
    <n v="1409266414"/>
    <n v="1405378414"/>
    <d v="2014-08-28T22:53:34"/>
    <x v="3400"/>
    <b v="0"/>
    <n v="85"/>
    <b v="1"/>
    <s v="theater/plays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s v="GB"/>
    <s v="GBP"/>
    <n v="1438968146"/>
    <n v="1436376146"/>
    <d v="2015-08-07T17:22:26"/>
    <x v="3401"/>
    <b v="0"/>
    <n v="66"/>
    <b v="1"/>
    <s v="theater/plays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s v="US"/>
    <s v="USD"/>
    <n v="1447295460"/>
    <n v="1444747843"/>
    <d v="2015-11-12T02:31:00"/>
    <x v="3402"/>
    <b v="0"/>
    <n v="165"/>
    <b v="1"/>
    <s v="theater/plays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d v="2015-06-25T11:05:24"/>
    <x v="3403"/>
    <b v="0"/>
    <n v="17"/>
    <b v="1"/>
    <s v="theater/plays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d v="2015-06-17T12:05:02"/>
    <x v="3404"/>
    <b v="0"/>
    <n v="3"/>
    <b v="1"/>
    <s v="theater/plays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s v="GB"/>
    <s v="GBP"/>
    <n v="1456876740"/>
    <n v="1455063886"/>
    <d v="2016-03-01T23:59:00"/>
    <x v="3405"/>
    <b v="0"/>
    <n v="17"/>
    <b v="1"/>
    <s v="theater/plays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n v="100.3"/>
    <x v="0"/>
    <s v="US"/>
    <s v="USD"/>
    <n v="1405511376"/>
    <n v="1401623376"/>
    <d v="2014-07-16T11:49:36"/>
    <x v="3406"/>
    <b v="0"/>
    <n v="91"/>
    <b v="1"/>
    <s v="theater/plays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s v="GB"/>
    <s v="GBP"/>
    <n v="1404641289"/>
    <n v="1402049289"/>
    <d v="2014-07-06T10:08:09"/>
    <x v="3407"/>
    <b v="0"/>
    <n v="67"/>
    <b v="1"/>
    <s v="theater/plays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d v="2014-07-18T23:48:24"/>
    <x v="3408"/>
    <b v="0"/>
    <n v="18"/>
    <b v="1"/>
    <s v="theater/plays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3.6"/>
    <x v="0"/>
    <s v="GB"/>
    <s v="GBP"/>
    <n v="1469998680"/>
    <n v="1466710358"/>
    <d v="2016-07-31T20:58:00"/>
    <x v="3409"/>
    <b v="0"/>
    <n v="21"/>
    <b v="1"/>
    <s v="theater/plays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s v="US"/>
    <s v="USD"/>
    <n v="1465196400"/>
    <n v="1462841990"/>
    <d v="2016-06-06T07:00:00"/>
    <x v="3410"/>
    <b v="0"/>
    <n v="40"/>
    <b v="1"/>
    <s v="theater/plays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s v="US"/>
    <s v="USD"/>
    <n v="1444264372"/>
    <n v="1442536372"/>
    <d v="2015-10-08T00:32:52"/>
    <x v="3411"/>
    <b v="0"/>
    <n v="78"/>
    <b v="1"/>
    <s v="theater/plays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d v="2014-09-27T23:01:02"/>
    <x v="3412"/>
    <b v="0"/>
    <n v="26"/>
    <b v="1"/>
    <s v="theater/plays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d v="2015-02-28T04:59:00"/>
    <x v="3413"/>
    <b v="0"/>
    <n v="14"/>
    <b v="1"/>
    <s v="theater/plays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3.5"/>
    <x v="0"/>
    <s v="US"/>
    <s v="USD"/>
    <n v="1480579140"/>
    <n v="1478030325"/>
    <d v="2016-12-01T07:59:00"/>
    <x v="3414"/>
    <b v="0"/>
    <n v="44"/>
    <b v="1"/>
    <s v="theater/plays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d v="2016-04-17T23:30:00"/>
    <x v="3415"/>
    <b v="0"/>
    <n v="9"/>
    <b v="1"/>
    <s v="theater/plays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s v="GB"/>
    <s v="GBP"/>
    <n v="1429813800"/>
    <n v="1427363645"/>
    <d v="2015-04-23T18:30:00"/>
    <x v="3416"/>
    <b v="0"/>
    <n v="30"/>
    <b v="1"/>
    <s v="theater/plays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d v="2014-10-26T00:43:00"/>
    <x v="3417"/>
    <b v="0"/>
    <n v="45"/>
    <b v="1"/>
    <s v="theater/plays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s v="US"/>
    <s v="USD"/>
    <n v="1400875307"/>
    <n v="1398283307"/>
    <d v="2014-05-23T20:01:47"/>
    <x v="3418"/>
    <b v="0"/>
    <n v="56"/>
    <b v="1"/>
    <s v="theater/plays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s v="IE"/>
    <s v="EUR"/>
    <n v="1459978200"/>
    <n v="1458416585"/>
    <d v="2016-04-06T21:30:00"/>
    <x v="3419"/>
    <b v="0"/>
    <n v="46"/>
    <b v="1"/>
    <s v="theater/plays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d v="2016-02-14T00:00:00"/>
    <x v="3420"/>
    <b v="0"/>
    <n v="34"/>
    <b v="1"/>
    <s v="theater/plays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s v="US"/>
    <s v="USD"/>
    <n v="1425495563"/>
    <n v="1422903563"/>
    <d v="2015-03-04T18:59:23"/>
    <x v="3421"/>
    <b v="0"/>
    <n v="98"/>
    <b v="1"/>
    <s v="theater/plays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s v="GB"/>
    <s v="GBP"/>
    <n v="1450051200"/>
    <n v="1447594176"/>
    <d v="2015-12-14T00:00:00"/>
    <x v="3422"/>
    <b v="0"/>
    <n v="46"/>
    <b v="1"/>
    <s v="theater/plays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d v="2015-04-24T21:52:21"/>
    <x v="3423"/>
    <b v="0"/>
    <n v="10"/>
    <b v="1"/>
    <s v="theater/plays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s v="US"/>
    <s v="USD"/>
    <n v="1423119540"/>
    <n v="1421252084"/>
    <d v="2015-02-05T06:59:00"/>
    <x v="3424"/>
    <b v="0"/>
    <n v="76"/>
    <b v="1"/>
    <s v="theater/plays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d v="2014-10-04T14:48:56"/>
    <x v="3425"/>
    <b v="0"/>
    <n v="104"/>
    <b v="1"/>
    <s v="theater/plays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.1"/>
    <x v="0"/>
    <s v="US"/>
    <s v="USD"/>
    <n v="1411264800"/>
    <n v="1409620903"/>
    <d v="2014-09-21T02:00:00"/>
    <x v="3426"/>
    <b v="0"/>
    <n v="87"/>
    <b v="1"/>
    <s v="theater/plays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d v="2014-07-02T15:29:12"/>
    <x v="3427"/>
    <b v="0"/>
    <n v="29"/>
    <b v="1"/>
    <s v="theater/plays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s v="GB"/>
    <s v="GBP"/>
    <n v="1425142800"/>
    <n v="1422983847"/>
    <d v="2015-02-28T17:00:00"/>
    <x v="3428"/>
    <b v="0"/>
    <n v="51"/>
    <b v="1"/>
    <s v="theater/plays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d v="2016-11-02T00:31:01"/>
    <x v="3429"/>
    <b v="0"/>
    <n v="12"/>
    <b v="1"/>
    <s v="theater/plays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s v="GB"/>
    <s v="GBP"/>
    <n v="1406760101"/>
    <n v="1404168101"/>
    <d v="2014-07-30T22:41:41"/>
    <x v="3430"/>
    <b v="0"/>
    <n v="72"/>
    <b v="1"/>
    <s v="theater/plays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d v="2014-08-18T17:32:33"/>
    <x v="3431"/>
    <b v="0"/>
    <n v="21"/>
    <b v="1"/>
    <s v="theater/plays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09.7"/>
    <x v="0"/>
    <s v="US"/>
    <s v="USD"/>
    <n v="1454709600"/>
    <n v="1452520614"/>
    <d v="2016-02-05T22:00:00"/>
    <x v="3432"/>
    <b v="0"/>
    <n v="42"/>
    <b v="1"/>
    <s v="theater/plays"/>
    <n v="52.21"/>
    <x v="1"/>
    <s v="plays"/>
    <x v="2"/>
  </r>
  <r>
    <n v="3433"/>
    <s v="The Dybbuk"/>
    <s v="death&amp;pretzels presents their first Chicago based project:_x000a_The Dybbuk by S. Ansky"/>
    <n v="9500"/>
    <n v="9525"/>
    <n v="100.3"/>
    <x v="0"/>
    <s v="US"/>
    <s v="USD"/>
    <n v="1402974000"/>
    <n v="1400290255"/>
    <d v="2014-06-17T03:00:00"/>
    <x v="3433"/>
    <b v="0"/>
    <n v="71"/>
    <b v="1"/>
    <s v="theater/plays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s v="US"/>
    <s v="USD"/>
    <n v="1404983269"/>
    <n v="1402391269"/>
    <d v="2014-07-10T09:07:49"/>
    <x v="3434"/>
    <b v="0"/>
    <n v="168"/>
    <b v="1"/>
    <s v="theater/plays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d v="2016-08-07T03:00:00"/>
    <x v="3435"/>
    <b v="0"/>
    <n v="19"/>
    <b v="1"/>
    <s v="theater/plays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s v="US"/>
    <s v="USD"/>
    <n v="1408638480"/>
    <n v="1406811593"/>
    <d v="2014-08-21T16:28:00"/>
    <x v="3436"/>
    <b v="0"/>
    <n v="37"/>
    <b v="1"/>
    <s v="theater/plays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d v="2015-08-19T17:03:40"/>
    <x v="3437"/>
    <b v="0"/>
    <n v="36"/>
    <b v="1"/>
    <s v="theater/plays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.2"/>
    <x v="0"/>
    <s v="GB"/>
    <s v="GBP"/>
    <n v="1430600400"/>
    <n v="1428358567"/>
    <d v="2015-05-02T21:00:00"/>
    <x v="3438"/>
    <b v="0"/>
    <n v="14"/>
    <b v="1"/>
    <s v="theater/plays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s v="US"/>
    <s v="USD"/>
    <n v="1453179540"/>
    <n v="1452030730"/>
    <d v="2016-01-19T04:59:00"/>
    <x v="3439"/>
    <b v="0"/>
    <n v="18"/>
    <b v="1"/>
    <s v="theater/plays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s v="US"/>
    <s v="USD"/>
    <n v="1405095300"/>
    <n v="1403146628"/>
    <d v="2014-07-11T16:15:00"/>
    <x v="3440"/>
    <b v="0"/>
    <n v="82"/>
    <b v="1"/>
    <s v="theater/plays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s v="US"/>
    <s v="USD"/>
    <n v="1447445820"/>
    <n v="1445077121"/>
    <d v="2015-11-13T20:17:00"/>
    <x v="3441"/>
    <b v="0"/>
    <n v="43"/>
    <b v="1"/>
    <s v="theater/plays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d v="2015-05-30T20:11:12"/>
    <x v="3442"/>
    <b v="0"/>
    <n v="8"/>
    <b v="1"/>
    <s v="theater/plays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s v="US"/>
    <s v="USD"/>
    <n v="1410266146"/>
    <n v="1407674146"/>
    <d v="2014-09-09T12:35:46"/>
    <x v="3443"/>
    <b v="0"/>
    <n v="45"/>
    <b v="1"/>
    <s v="theater/plays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d v="2016-06-08T13:59:00"/>
    <x v="3444"/>
    <b v="0"/>
    <n v="20"/>
    <b v="1"/>
    <s v="theater/plays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d v="2015-10-23T12:43:56"/>
    <x v="3445"/>
    <b v="0"/>
    <n v="31"/>
    <b v="1"/>
    <s v="theater/plays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s v="GB"/>
    <s v="GBP"/>
    <n v="1423138800"/>
    <n v="1421092725"/>
    <d v="2015-02-05T12:20:00"/>
    <x v="3446"/>
    <b v="0"/>
    <n v="25"/>
    <b v="1"/>
    <s v="theater/plays"/>
    <n v="43.28"/>
    <x v="1"/>
    <s v="plays"/>
    <x v="0"/>
  </r>
  <r>
    <n v="3447"/>
    <s v="The Vagabond Halfback"/>
    <s v="&quot;He was a poet, a vagrant, a philosopher, a lady's man and a hard drinker&quot;"/>
    <n v="1000"/>
    <n v="1078"/>
    <n v="107.8"/>
    <x v="0"/>
    <s v="US"/>
    <s v="USD"/>
    <n v="1458332412"/>
    <n v="1454448012"/>
    <d v="2016-03-18T20:20:12"/>
    <x v="3447"/>
    <b v="0"/>
    <n v="14"/>
    <b v="1"/>
    <s v="theater/plays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s v="US"/>
    <s v="USD"/>
    <n v="1418784689"/>
    <n v="1416192689"/>
    <d v="2014-12-17T02:51:29"/>
    <x v="3448"/>
    <b v="0"/>
    <n v="45"/>
    <b v="1"/>
    <s v="theater/plays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s v="US"/>
    <s v="USD"/>
    <n v="1468036800"/>
    <n v="1465607738"/>
    <d v="2016-07-09T04:00:00"/>
    <x v="3449"/>
    <b v="0"/>
    <n v="20"/>
    <b v="1"/>
    <s v="theater/plays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d v="2015-04-02T15:54:31"/>
    <x v="3450"/>
    <b v="0"/>
    <n v="39"/>
    <b v="1"/>
    <s v="theater/plays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s v="US"/>
    <s v="USD"/>
    <n v="1429636927"/>
    <n v="1427304127"/>
    <d v="2015-04-21T17:22:07"/>
    <x v="3451"/>
    <b v="0"/>
    <n v="16"/>
    <b v="1"/>
    <s v="theater/plays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s v="US"/>
    <s v="USD"/>
    <n v="1406087940"/>
    <n v="1404141626"/>
    <d v="2014-07-23T03:59:00"/>
    <x v="3452"/>
    <b v="0"/>
    <n v="37"/>
    <b v="1"/>
    <s v="theater/plays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s v="GB"/>
    <s v="GBP"/>
    <n v="1471130956"/>
    <n v="1465946956"/>
    <d v="2016-08-13T23:29:16"/>
    <x v="3453"/>
    <b v="0"/>
    <n v="14"/>
    <b v="1"/>
    <s v="theater/plays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s v="GB"/>
    <s v="GBP"/>
    <n v="1406825159"/>
    <n v="1404233159"/>
    <d v="2014-07-31T16:45:59"/>
    <x v="3454"/>
    <b v="0"/>
    <n v="21"/>
    <b v="1"/>
    <s v="theater/plays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s v="US"/>
    <s v="USD"/>
    <n v="1476381627"/>
    <n v="1473789627"/>
    <d v="2016-10-13T18:00:27"/>
    <x v="3455"/>
    <b v="0"/>
    <n v="69"/>
    <b v="1"/>
    <s v="theater/plays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s v="US"/>
    <s v="USD"/>
    <n v="1406876340"/>
    <n v="1404190567"/>
    <d v="2014-08-01T06:59:00"/>
    <x v="3456"/>
    <b v="0"/>
    <n v="16"/>
    <b v="1"/>
    <s v="theater/plays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n v="140.19999999999999"/>
    <x v="0"/>
    <s v="US"/>
    <s v="USD"/>
    <n v="1423720740"/>
    <n v="1421081857"/>
    <d v="2015-02-12T05:59:00"/>
    <x v="3457"/>
    <b v="0"/>
    <n v="55"/>
    <b v="1"/>
    <s v="theater/plays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s v="US"/>
    <s v="USD"/>
    <n v="1422937620"/>
    <n v="1420606303"/>
    <d v="2015-02-03T04:27:00"/>
    <x v="3458"/>
    <b v="0"/>
    <n v="27"/>
    <b v="1"/>
    <s v="theater/plays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s v="GB"/>
    <s v="GBP"/>
    <n v="1463743860"/>
    <n v="1461151860"/>
    <d v="2016-05-20T11:31:00"/>
    <x v="3459"/>
    <b v="0"/>
    <n v="36"/>
    <b v="1"/>
    <s v="theater/plays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d v="2014-08-15T12:39:12"/>
    <x v="3460"/>
    <b v="0"/>
    <n v="19"/>
    <b v="1"/>
    <s v="theater/plays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d v="2016-10-29T03:00:00"/>
    <x v="3461"/>
    <b v="0"/>
    <n v="12"/>
    <b v="1"/>
    <s v="theater/plays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d v="2015-07-10T18:00:00"/>
    <x v="3462"/>
    <b v="0"/>
    <n v="17"/>
    <b v="1"/>
    <s v="theater/plays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s v="CA"/>
    <s v="CAD"/>
    <n v="1476158340"/>
    <n v="1472594585"/>
    <d v="2016-10-11T03:59:00"/>
    <x v="3463"/>
    <b v="0"/>
    <n v="114"/>
    <b v="1"/>
    <s v="theater/plays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s v="US"/>
    <s v="USD"/>
    <n v="1471921637"/>
    <n v="1469329637"/>
    <d v="2016-08-23T03:07:17"/>
    <x v="3464"/>
    <b v="0"/>
    <n v="93"/>
    <b v="1"/>
    <s v="theater/plays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d v="2015-08-09T16:00:00"/>
    <x v="3465"/>
    <b v="0"/>
    <n v="36"/>
    <b v="1"/>
    <s v="theater/plays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.1"/>
    <x v="0"/>
    <s v="US"/>
    <s v="USD"/>
    <n v="1461108450"/>
    <n v="1455928050"/>
    <d v="2016-04-19T23:27:30"/>
    <x v="3466"/>
    <b v="0"/>
    <n v="61"/>
    <b v="1"/>
    <s v="theater/plays"/>
    <n v="72.95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d v="2015-03-20T15:07:12"/>
    <x v="3467"/>
    <b v="0"/>
    <n v="47"/>
    <b v="1"/>
    <s v="theater/plays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s v="US"/>
    <s v="USD"/>
    <n v="1474426800"/>
    <n v="1471976529"/>
    <d v="2016-09-21T03:00:00"/>
    <x v="3468"/>
    <b v="0"/>
    <n v="17"/>
    <b v="1"/>
    <s v="theater/plays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s v="US"/>
    <s v="USD"/>
    <n v="1461857045"/>
    <n v="1459265045"/>
    <d v="2016-04-28T15:24:05"/>
    <x v="3469"/>
    <b v="0"/>
    <n v="63"/>
    <b v="1"/>
    <s v="theater/plays"/>
    <n v="50.4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d v="2016-07-15T21:38:00"/>
    <x v="3470"/>
    <b v="0"/>
    <n v="9"/>
    <b v="1"/>
    <s v="theater/plays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s v="GB"/>
    <s v="GBP"/>
    <n v="1409515200"/>
    <n v="1405971690"/>
    <d v="2014-08-31T20:00:00"/>
    <x v="3471"/>
    <b v="0"/>
    <n v="30"/>
    <b v="1"/>
    <s v="theater/plays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s v="US"/>
    <s v="USD"/>
    <n v="1415253540"/>
    <n v="1413432331"/>
    <d v="2014-11-06T05:59:00"/>
    <x v="3472"/>
    <b v="0"/>
    <n v="23"/>
    <b v="1"/>
    <s v="theater/plays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d v="2015-03-20T20:27:00"/>
    <x v="3473"/>
    <b v="0"/>
    <n v="33"/>
    <b v="1"/>
    <s v="theater/plays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d v="2016-07-20T12:02:11"/>
    <x v="3474"/>
    <b v="0"/>
    <n v="39"/>
    <b v="1"/>
    <s v="theater/plays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.3"/>
    <x v="0"/>
    <s v="GB"/>
    <s v="GBP"/>
    <n v="1414972800"/>
    <n v="1412629704"/>
    <d v="2014-11-03T00:00:00"/>
    <x v="3475"/>
    <b v="0"/>
    <n v="17"/>
    <b v="1"/>
    <s v="theater/plays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d v="2014-10-27T03:00:00"/>
    <x v="3476"/>
    <b v="0"/>
    <n v="6"/>
    <b v="1"/>
    <s v="theater/plays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s v="US"/>
    <s v="USD"/>
    <n v="1431831600"/>
    <n v="1430761243"/>
    <d v="2015-05-17T03:00:00"/>
    <x v="3477"/>
    <b v="0"/>
    <n v="39"/>
    <b v="1"/>
    <s v="theater/plays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s v="US"/>
    <s v="USD"/>
    <n v="1426539600"/>
    <n v="1424296822"/>
    <d v="2015-03-16T21:00:00"/>
    <x v="3478"/>
    <b v="0"/>
    <n v="57"/>
    <b v="1"/>
    <s v="theater/plays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7.9"/>
    <x v="0"/>
    <s v="GB"/>
    <s v="GBP"/>
    <n v="1403382680"/>
    <n v="1400790680"/>
    <d v="2014-06-21T20:31:20"/>
    <x v="3479"/>
    <b v="0"/>
    <n v="56"/>
    <b v="1"/>
    <s v="theater/plays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s v="US"/>
    <s v="USD"/>
    <n v="1436562000"/>
    <n v="1434440227"/>
    <d v="2015-07-10T21:00:00"/>
    <x v="3480"/>
    <b v="0"/>
    <n v="13"/>
    <b v="1"/>
    <s v="theater/plays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s v="AU"/>
    <s v="AUD"/>
    <n v="1420178188"/>
    <n v="1418709388"/>
    <d v="2015-01-02T05:56:28"/>
    <x v="3481"/>
    <b v="0"/>
    <n v="95"/>
    <b v="1"/>
    <s v="theater/plays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s v="GB"/>
    <s v="GBP"/>
    <n v="1404671466"/>
    <n v="1402079466"/>
    <d v="2014-07-06T18:31:06"/>
    <x v="3482"/>
    <b v="0"/>
    <n v="80"/>
    <b v="1"/>
    <s v="theater/plays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59.9"/>
    <x v="0"/>
    <s v="US"/>
    <s v="USD"/>
    <n v="1404403381"/>
    <n v="1401811381"/>
    <d v="2014-07-03T16:03:01"/>
    <x v="3483"/>
    <b v="0"/>
    <n v="133"/>
    <b v="1"/>
    <s v="theater/plays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s v="US"/>
    <s v="USD"/>
    <n v="1466014499"/>
    <n v="1463422499"/>
    <d v="2016-06-15T18:14:59"/>
    <x v="3484"/>
    <b v="0"/>
    <n v="44"/>
    <b v="1"/>
    <s v="theater/plays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s v="US"/>
    <s v="USD"/>
    <n v="1454431080"/>
    <n v="1451839080"/>
    <d v="2016-02-02T16:38:00"/>
    <x v="3485"/>
    <b v="0"/>
    <n v="30"/>
    <b v="1"/>
    <s v="theater/plays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s v="US"/>
    <s v="USD"/>
    <n v="1433314740"/>
    <n v="1430600401"/>
    <d v="2015-06-03T06:59:00"/>
    <x v="3486"/>
    <b v="0"/>
    <n v="56"/>
    <b v="1"/>
    <s v="theater/plays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7.8"/>
    <x v="0"/>
    <s v="GB"/>
    <s v="GBP"/>
    <n v="1435185252"/>
    <n v="1432593252"/>
    <d v="2015-06-24T22:34:12"/>
    <x v="3487"/>
    <b v="0"/>
    <n v="66"/>
    <b v="1"/>
    <s v="theater/plays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s v="US"/>
    <s v="USD"/>
    <n v="1429286400"/>
    <n v="1427221560"/>
    <d v="2015-04-17T16:00:00"/>
    <x v="3488"/>
    <b v="0"/>
    <n v="29"/>
    <b v="1"/>
    <s v="theater/plays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s v="GB"/>
    <s v="GBP"/>
    <n v="1400965200"/>
    <n v="1398352531"/>
    <d v="2014-05-24T21:00:00"/>
    <x v="3489"/>
    <b v="0"/>
    <n v="72"/>
    <b v="1"/>
    <s v="theater/plays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s v="US"/>
    <s v="USD"/>
    <n v="1460574924"/>
    <n v="1457982924"/>
    <d v="2016-04-13T19:15:24"/>
    <x v="3490"/>
    <b v="0"/>
    <n v="27"/>
    <b v="1"/>
    <s v="theater/plays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s v="US"/>
    <s v="USD"/>
    <n v="1431928784"/>
    <n v="1430114384"/>
    <d v="2015-05-18T05:59:44"/>
    <x v="3491"/>
    <b v="0"/>
    <n v="10"/>
    <b v="1"/>
    <s v="theater/plays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s v="US"/>
    <s v="USD"/>
    <n v="1445818397"/>
    <n v="1442794397"/>
    <d v="2015-10-26T00:13:17"/>
    <x v="3492"/>
    <b v="0"/>
    <n v="35"/>
    <b v="1"/>
    <s v="theater/plays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d v="2014-08-17T05:11:00"/>
    <x v="3493"/>
    <b v="0"/>
    <n v="29"/>
    <b v="1"/>
    <s v="theater/plays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d v="2016-11-26T06:00:00"/>
    <x v="3494"/>
    <b v="0"/>
    <n v="13"/>
    <b v="1"/>
    <s v="theater/plays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s v="CA"/>
    <s v="CAD"/>
    <n v="1414862280"/>
    <n v="1412360309"/>
    <d v="2014-11-01T17:18:00"/>
    <x v="3495"/>
    <b v="0"/>
    <n v="72"/>
    <b v="1"/>
    <s v="theater/plays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s v="US"/>
    <s v="USD"/>
    <n v="1473625166"/>
    <n v="1470169166"/>
    <d v="2016-09-11T20:19:26"/>
    <x v="3496"/>
    <b v="0"/>
    <n v="78"/>
    <b v="1"/>
    <s v="theater/plays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s v="US"/>
    <s v="USD"/>
    <n v="1464904800"/>
    <n v="1463852904"/>
    <d v="2016-06-02T22:00:00"/>
    <x v="3497"/>
    <b v="0"/>
    <n v="49"/>
    <b v="1"/>
    <s v="theater/plays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s v="CA"/>
    <s v="CAD"/>
    <n v="1464471840"/>
    <n v="1459309704"/>
    <d v="2016-05-28T21:44:00"/>
    <x v="3498"/>
    <b v="0"/>
    <n v="42"/>
    <b v="1"/>
    <s v="theater/plays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5.5"/>
    <x v="0"/>
    <s v="US"/>
    <s v="USD"/>
    <n v="1435733940"/>
    <n v="1431046325"/>
    <d v="2015-07-01T06:59:00"/>
    <x v="3499"/>
    <b v="0"/>
    <n v="35"/>
    <b v="1"/>
    <s v="theater/plays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s v="US"/>
    <s v="USD"/>
    <n v="1457326740"/>
    <n v="1455919438"/>
    <d v="2016-03-07T04:59:00"/>
    <x v="3500"/>
    <b v="0"/>
    <n v="42"/>
    <b v="1"/>
    <s v="theater/plays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s v="GB"/>
    <s v="GBP"/>
    <n v="1441995595"/>
    <n v="1439835595"/>
    <d v="2015-09-11T18:19:55"/>
    <x v="3501"/>
    <b v="0"/>
    <n v="42"/>
    <b v="1"/>
    <s v="theater/plays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s v="US"/>
    <s v="USD"/>
    <n v="1458100740"/>
    <n v="1456862924"/>
    <d v="2016-03-16T03:59:00"/>
    <x v="3502"/>
    <b v="0"/>
    <n v="31"/>
    <b v="1"/>
    <s v="theater/plays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7.6"/>
    <x v="0"/>
    <s v="GB"/>
    <s v="GBP"/>
    <n v="1469359728"/>
    <n v="1466767728"/>
    <d v="2016-07-24T11:28:48"/>
    <x v="3503"/>
    <b v="0"/>
    <n v="38"/>
    <b v="1"/>
    <s v="theater/plays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d v="2015-11-19T18:58:11"/>
    <x v="3504"/>
    <b v="0"/>
    <n v="8"/>
    <b v="1"/>
    <s v="theater/plays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s v="US"/>
    <s v="USD"/>
    <n v="1399953600"/>
    <n v="1398983245"/>
    <d v="2014-05-13T04:00:00"/>
    <x v="3505"/>
    <b v="0"/>
    <n v="39"/>
    <b v="1"/>
    <s v="theater/plays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s v="US"/>
    <s v="USD"/>
    <n v="1408815440"/>
    <n v="1404927440"/>
    <d v="2014-08-23T17:37:20"/>
    <x v="3506"/>
    <b v="0"/>
    <n v="29"/>
    <b v="1"/>
    <s v="theater/plays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s v="US"/>
    <s v="USD"/>
    <n v="1464732537"/>
    <n v="1462140537"/>
    <d v="2016-05-31T22:08:57"/>
    <x v="3507"/>
    <b v="0"/>
    <n v="72"/>
    <b v="1"/>
    <s v="theater/plays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d v="2016-05-10T21:00:00"/>
    <x v="3508"/>
    <b v="0"/>
    <n v="15"/>
    <b v="1"/>
    <s v="theater/plays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s v="US"/>
    <s v="USD"/>
    <n v="1416545700"/>
    <n v="1415392666"/>
    <d v="2014-11-21T04:55:00"/>
    <x v="3509"/>
    <b v="0"/>
    <n v="33"/>
    <b v="1"/>
    <s v="theater/plays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s v="US"/>
    <s v="USD"/>
    <n v="1404312846"/>
    <n v="1402584846"/>
    <d v="2014-07-02T14:54:06"/>
    <x v="3510"/>
    <b v="0"/>
    <n v="15"/>
    <b v="1"/>
    <s v="theater/plays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.2"/>
    <x v="0"/>
    <s v="GB"/>
    <s v="GBP"/>
    <n v="1415385000"/>
    <n v="1413406695"/>
    <d v="2014-11-07T18:30:00"/>
    <x v="3511"/>
    <b v="0"/>
    <n v="19"/>
    <b v="1"/>
    <s v="theater/plays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d v="2015-04-23T11:53:12"/>
    <x v="3512"/>
    <b v="0"/>
    <n v="17"/>
    <b v="1"/>
    <s v="theater/plays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s v="US"/>
    <s v="USD"/>
    <n v="1401857940"/>
    <n v="1400725112"/>
    <d v="2014-06-04T04:59:00"/>
    <x v="3513"/>
    <b v="0"/>
    <n v="44"/>
    <b v="1"/>
    <s v="theater/plays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d v="2015-02-02T04:59:00"/>
    <x v="3514"/>
    <b v="0"/>
    <n v="10"/>
    <b v="1"/>
    <s v="theater/plays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s v="US"/>
    <s v="USD"/>
    <n v="1433097171"/>
    <n v="1430505171"/>
    <d v="2015-05-31T18:32:51"/>
    <x v="3515"/>
    <b v="0"/>
    <n v="46"/>
    <b v="1"/>
    <s v="theater/plays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d v="2014-09-08T03:00:00"/>
    <x v="3516"/>
    <b v="0"/>
    <n v="11"/>
    <b v="1"/>
    <s v="theater/plays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d v="2014-07-04T11:00:00"/>
    <x v="3517"/>
    <b v="0"/>
    <n v="13"/>
    <b v="1"/>
    <s v="theater/plays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d v="2014-10-02T14:21:00"/>
    <x v="3518"/>
    <b v="0"/>
    <n v="33"/>
    <b v="1"/>
    <s v="theater/plays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.4"/>
    <x v="0"/>
    <s v="GB"/>
    <s v="GBP"/>
    <n v="1425478950"/>
    <n v="1422886950"/>
    <d v="2015-03-04T14:22:30"/>
    <x v="3519"/>
    <b v="0"/>
    <n v="28"/>
    <b v="1"/>
    <s v="theater/plays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n v="100.8"/>
    <x v="0"/>
    <s v="GB"/>
    <s v="GBP"/>
    <n v="1441547220"/>
    <n v="1439322412"/>
    <d v="2015-09-06T13:47:00"/>
    <x v="3520"/>
    <b v="0"/>
    <n v="21"/>
    <b v="1"/>
    <s v="theater/plays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s v="US"/>
    <s v="USD"/>
    <n v="1411980020"/>
    <n v="1409388020"/>
    <d v="2014-09-29T08:40:20"/>
    <x v="3521"/>
    <b v="0"/>
    <n v="13"/>
    <b v="1"/>
    <s v="theater/plays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d v="2015-09-15T10:06:00"/>
    <x v="3522"/>
    <b v="0"/>
    <n v="34"/>
    <b v="1"/>
    <s v="theater/plays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3.7"/>
    <x v="0"/>
    <s v="GB"/>
    <s v="GBP"/>
    <n v="1474844400"/>
    <n v="1469871148"/>
    <d v="2016-09-25T23:00:00"/>
    <x v="3523"/>
    <b v="0"/>
    <n v="80"/>
    <b v="1"/>
    <s v="theater/plays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s v="US"/>
    <s v="USD"/>
    <n v="1410580800"/>
    <n v="1409336373"/>
    <d v="2014-09-13T04:00:00"/>
    <x v="3524"/>
    <b v="0"/>
    <n v="74"/>
    <b v="1"/>
    <s v="theater/plays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d v="2015-08-09T16:00:00"/>
    <x v="3525"/>
    <b v="0"/>
    <n v="7"/>
    <b v="1"/>
    <s v="theater/plays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d v="2016-04-28T05:59:00"/>
    <x v="3526"/>
    <b v="0"/>
    <n v="34"/>
    <b v="1"/>
    <s v="theater/plays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s v="US"/>
    <s v="USD"/>
    <n v="1436587140"/>
    <n v="1434069205"/>
    <d v="2015-07-11T03:59:00"/>
    <x v="3527"/>
    <b v="0"/>
    <n v="86"/>
    <b v="1"/>
    <s v="theater/plays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s v="GB"/>
    <s v="GBP"/>
    <n v="1484740918"/>
    <n v="1483012918"/>
    <d v="2017-01-18T12:01:58"/>
    <x v="3528"/>
    <b v="0"/>
    <n v="37"/>
    <b v="1"/>
    <s v="theater/plays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d v="2015-07-13T01:00:00"/>
    <x v="3529"/>
    <b v="0"/>
    <n v="18"/>
    <b v="1"/>
    <s v="theater/plays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d v="2016-04-10T20:00:00"/>
    <x v="3530"/>
    <b v="0"/>
    <n v="22"/>
    <b v="1"/>
    <s v="theater/plays"/>
    <n v="125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d v="2016-06-30T15:42:14"/>
    <x v="3531"/>
    <b v="0"/>
    <n v="26"/>
    <b v="1"/>
    <s v="theater/plays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d v="2014-09-18T03:59:00"/>
    <x v="3532"/>
    <b v="0"/>
    <n v="27"/>
    <b v="1"/>
    <s v="theater/plays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s v="US"/>
    <s v="USD"/>
    <n v="1447269367"/>
    <n v="1444673767"/>
    <d v="2015-11-11T19:16:07"/>
    <x v="3533"/>
    <b v="0"/>
    <n v="8"/>
    <b v="1"/>
    <s v="theater/plays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n v="156.19999999999999"/>
    <x v="0"/>
    <s v="US"/>
    <s v="USD"/>
    <n v="1443711623"/>
    <n v="1440687623"/>
    <d v="2015-10-01T15:00:23"/>
    <x v="3534"/>
    <b v="0"/>
    <n v="204"/>
    <b v="1"/>
    <s v="theater/plays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.2"/>
    <x v="0"/>
    <s v="GB"/>
    <s v="GBP"/>
    <n v="1443808800"/>
    <n v="1441120910"/>
    <d v="2015-10-02T18:00:00"/>
    <x v="3535"/>
    <b v="0"/>
    <n v="46"/>
    <b v="1"/>
    <s v="theater/plays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s v="GB"/>
    <s v="GBP"/>
    <n v="1450612740"/>
    <n v="1448040425"/>
    <d v="2015-12-20T11:59:00"/>
    <x v="3536"/>
    <b v="0"/>
    <n v="17"/>
    <b v="1"/>
    <s v="theater/plays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s v="CA"/>
    <s v="CAD"/>
    <n v="1416211140"/>
    <n v="1413016216"/>
    <d v="2014-11-17T07:59:00"/>
    <x v="3537"/>
    <b v="0"/>
    <n v="28"/>
    <b v="1"/>
    <s v="theater/plays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s v="GB"/>
    <s v="GBP"/>
    <n v="1471428340"/>
    <n v="1469009140"/>
    <d v="2016-08-17T10:05:40"/>
    <x v="3538"/>
    <b v="0"/>
    <n v="83"/>
    <b v="1"/>
    <s v="theater/plays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19.7"/>
    <x v="0"/>
    <s v="US"/>
    <s v="USD"/>
    <n v="1473358122"/>
    <n v="1471543722"/>
    <d v="2016-09-08T18:08:42"/>
    <x v="3539"/>
    <b v="0"/>
    <n v="13"/>
    <b v="1"/>
    <s v="theater/plays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d v="2016-06-26T00:04:51"/>
    <x v="3540"/>
    <b v="0"/>
    <n v="8"/>
    <b v="1"/>
    <s v="theater/plays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d v="2015-08-31T17:31:15"/>
    <x v="3541"/>
    <b v="0"/>
    <n v="32"/>
    <b v="1"/>
    <s v="theater/plays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.2"/>
    <x v="0"/>
    <s v="US"/>
    <s v="USD"/>
    <n v="1410099822"/>
    <n v="1404915822"/>
    <d v="2014-09-07T14:23:42"/>
    <x v="3542"/>
    <b v="0"/>
    <n v="85"/>
    <b v="1"/>
    <s v="theater/plays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s v="DE"/>
    <s v="EUR"/>
    <n v="1435255659"/>
    <n v="1432663659"/>
    <d v="2015-06-25T18:07:39"/>
    <x v="3543"/>
    <b v="0"/>
    <n v="29"/>
    <b v="1"/>
    <s v="theater/plays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d v="2015-03-07T19:57:37"/>
    <x v="3544"/>
    <b v="0"/>
    <n v="24"/>
    <b v="1"/>
    <s v="theater/plays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s v="US"/>
    <s v="USD"/>
    <n v="1428780159"/>
    <n v="1426188159"/>
    <d v="2015-04-11T19:22:39"/>
    <x v="3545"/>
    <b v="0"/>
    <n v="8"/>
    <b v="1"/>
    <s v="theater/plays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s v="US"/>
    <s v="USD"/>
    <n v="1427860740"/>
    <n v="1426002684"/>
    <d v="2015-04-01T03:59:00"/>
    <x v="3546"/>
    <b v="0"/>
    <n v="19"/>
    <b v="1"/>
    <s v="theater/plays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s v="US"/>
    <s v="USD"/>
    <n v="1463198340"/>
    <n v="1461117201"/>
    <d v="2016-05-14T03:59:00"/>
    <x v="3547"/>
    <b v="0"/>
    <n v="336"/>
    <b v="1"/>
    <s v="theater/plays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s v="US"/>
    <s v="USD"/>
    <n v="1457139600"/>
    <n v="1455230214"/>
    <d v="2016-03-05T01:00:00"/>
    <x v="3548"/>
    <b v="0"/>
    <n v="13"/>
    <b v="1"/>
    <s v="theater/plays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d v="2015-09-04T09:27:53"/>
    <x v="3549"/>
    <b v="0"/>
    <n v="42"/>
    <b v="1"/>
    <s v="theater/plays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4.8"/>
    <x v="0"/>
    <s v="GB"/>
    <s v="GBP"/>
    <n v="1462224398"/>
    <n v="1459632398"/>
    <d v="2016-05-02T21:26:38"/>
    <x v="3550"/>
    <b v="0"/>
    <n v="64"/>
    <b v="1"/>
    <s v="theater/plays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s v="US"/>
    <s v="USD"/>
    <n v="1400796420"/>
    <n v="1398342170"/>
    <d v="2014-05-22T22:07:00"/>
    <x v="3551"/>
    <b v="0"/>
    <n v="25"/>
    <b v="1"/>
    <s v="theater/plays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d v="2014-06-28T14:05:24"/>
    <x v="3552"/>
    <b v="0"/>
    <n v="20"/>
    <b v="1"/>
    <s v="theater/plays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s v="US"/>
    <s v="USD"/>
    <n v="1439337600"/>
    <n v="1436575280"/>
    <d v="2015-08-12T00:00:00"/>
    <x v="3553"/>
    <b v="0"/>
    <n v="104"/>
    <b v="1"/>
    <s v="theater/plays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s v="US"/>
    <s v="USD"/>
    <n v="1423674000"/>
    <n v="1421025159"/>
    <d v="2015-02-11T17:00:00"/>
    <x v="3554"/>
    <b v="0"/>
    <n v="53"/>
    <b v="1"/>
    <s v="theater/plays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d v="2016-11-17T11:36:34"/>
    <x v="3555"/>
    <b v="0"/>
    <n v="14"/>
    <b v="1"/>
    <s v="theater/plays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s v="GB"/>
    <s v="GBP"/>
    <n v="1408289724"/>
    <n v="1403105724"/>
    <d v="2014-08-17T15:35:24"/>
    <x v="3556"/>
    <b v="0"/>
    <n v="20"/>
    <b v="1"/>
    <s v="theater/plays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d v="2014-05-05T06:38:31"/>
    <x v="3557"/>
    <b v="0"/>
    <n v="558"/>
    <b v="1"/>
    <s v="theater/plays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d v="2015-06-26T21:00:00"/>
    <x v="3558"/>
    <b v="0"/>
    <n v="22"/>
    <b v="1"/>
    <s v="theater/plays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s v="AU"/>
    <s v="AUD"/>
    <n v="1438333080"/>
    <n v="1436408308"/>
    <d v="2015-07-31T08:58:00"/>
    <x v="3559"/>
    <b v="0"/>
    <n v="24"/>
    <b v="1"/>
    <s v="theater/plays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s v="CA"/>
    <s v="CAD"/>
    <n v="1432694700"/>
    <n v="1429651266"/>
    <d v="2015-05-27T02:45:00"/>
    <x v="3560"/>
    <b v="0"/>
    <n v="74"/>
    <b v="1"/>
    <s v="theater/plays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s v="US"/>
    <s v="USD"/>
    <n v="1438799760"/>
    <n v="1437236378"/>
    <d v="2015-08-05T18:36:00"/>
    <x v="3561"/>
    <b v="0"/>
    <n v="54"/>
    <b v="1"/>
    <s v="theater/plays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s v="GB"/>
    <s v="GBP"/>
    <n v="1457906400"/>
    <n v="1457115427"/>
    <d v="2016-03-13T22:00:00"/>
    <x v="3562"/>
    <b v="0"/>
    <n v="31"/>
    <b v="1"/>
    <s v="theater/plays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s v="GB"/>
    <s v="GBP"/>
    <n v="1470078000"/>
    <n v="1467648456"/>
    <d v="2016-08-01T19:00:00"/>
    <x v="3563"/>
    <b v="0"/>
    <n v="25"/>
    <b v="1"/>
    <s v="theater/plays"/>
    <n v="21.1"/>
    <x v="1"/>
    <s v="plays"/>
    <x v="2"/>
  </r>
  <r>
    <n v="3564"/>
    <s v="The Pillowman Aberdeen"/>
    <s v="Multi Award-Winng play THE PILLOWMAN coming to the Arts Centre Theatre, Aberdeen"/>
    <n v="1000"/>
    <n v="1005"/>
    <n v="100.5"/>
    <x v="0"/>
    <s v="GB"/>
    <s v="GBP"/>
    <n v="1444060800"/>
    <n v="1440082649"/>
    <d v="2015-10-05T16:00:00"/>
    <x v="3564"/>
    <b v="0"/>
    <n v="17"/>
    <b v="1"/>
    <s v="theater/plays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s v="US"/>
    <s v="USD"/>
    <n v="1420048208"/>
    <n v="1417456208"/>
    <d v="2014-12-31T17:50:08"/>
    <x v="3565"/>
    <b v="0"/>
    <n v="12"/>
    <b v="1"/>
    <s v="theater/plays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s v="GB"/>
    <s v="GBP"/>
    <n v="1422015083"/>
    <n v="1419423083"/>
    <d v="2015-01-23T12:11:23"/>
    <x v="3566"/>
    <b v="0"/>
    <n v="38"/>
    <b v="1"/>
    <s v="theater/plays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s v="GB"/>
    <s v="GBP"/>
    <n v="1433964444"/>
    <n v="1431372444"/>
    <d v="2015-06-10T19:27:24"/>
    <x v="3567"/>
    <b v="0"/>
    <n v="41"/>
    <b v="1"/>
    <s v="theater/plays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d v="2014-09-17T17:46:34"/>
    <x v="3568"/>
    <b v="0"/>
    <n v="19"/>
    <b v="1"/>
    <s v="theater/plays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s v="US"/>
    <s v="USD"/>
    <n v="1420734696"/>
    <n v="1418142696"/>
    <d v="2015-01-08T16:31:36"/>
    <x v="3569"/>
    <b v="0"/>
    <n v="41"/>
    <b v="1"/>
    <s v="theater/plays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n v="114.4"/>
    <x v="0"/>
    <s v="US"/>
    <s v="USD"/>
    <n v="1420009200"/>
    <n v="1417593483"/>
    <d v="2014-12-31T07:00:00"/>
    <x v="3570"/>
    <b v="0"/>
    <n v="26"/>
    <b v="1"/>
    <s v="theater/plays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s v="GB"/>
    <s v="GBP"/>
    <n v="1414701413"/>
    <n v="1412109413"/>
    <d v="2014-10-30T20:36:53"/>
    <x v="3571"/>
    <b v="0"/>
    <n v="25"/>
    <b v="1"/>
    <s v="theater/plays"/>
    <n v="73.239999999999995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d v="2015-06-21T13:41:22"/>
    <x v="3572"/>
    <b v="0"/>
    <n v="9"/>
    <b v="1"/>
    <s v="theater/plays"/>
    <n v="55.56"/>
    <x v="1"/>
    <s v="plays"/>
    <x v="0"/>
  </r>
  <r>
    <n v="3573"/>
    <s v="Licensed To Ill"/>
    <s v="London based theatre makers collaborating to create a new show about the history of HipHop."/>
    <n v="3000"/>
    <n v="3084"/>
    <n v="102.8"/>
    <x v="0"/>
    <s v="GB"/>
    <s v="GBP"/>
    <n v="1415440846"/>
    <n v="1412845246"/>
    <d v="2014-11-08T10:00:46"/>
    <x v="3573"/>
    <b v="0"/>
    <n v="78"/>
    <b v="1"/>
    <s v="theater/plays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s v="US"/>
    <s v="USD"/>
    <n v="1415921848"/>
    <n v="1413326248"/>
    <d v="2014-11-13T23:37:28"/>
    <x v="3574"/>
    <b v="0"/>
    <n v="45"/>
    <b v="1"/>
    <s v="theater/plays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s v="US"/>
    <s v="USD"/>
    <n v="1470887940"/>
    <n v="1468176527"/>
    <d v="2016-08-11T03:59:00"/>
    <x v="3575"/>
    <b v="0"/>
    <n v="102"/>
    <b v="1"/>
    <s v="theater/plays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d v="2016-12-05T14:10:54"/>
    <x v="3576"/>
    <b v="0"/>
    <n v="5"/>
    <b v="1"/>
    <s v="theater/plays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d v="2015-04-26T06:28:00"/>
    <x v="3577"/>
    <b v="0"/>
    <n v="27"/>
    <b v="1"/>
    <s v="theater/plays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d v="2016-04-30T17:36:17"/>
    <x v="3578"/>
    <b v="0"/>
    <n v="37"/>
    <b v="1"/>
    <s v="theater/plays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d v="2016-03-31T17:17:36"/>
    <x v="3579"/>
    <b v="0"/>
    <n v="14"/>
    <b v="1"/>
    <s v="theater/plays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3.9"/>
    <x v="0"/>
    <s v="US"/>
    <s v="USD"/>
    <n v="1425185940"/>
    <n v="1421900022"/>
    <d v="2015-03-01T04:59:00"/>
    <x v="3580"/>
    <b v="0"/>
    <n v="27"/>
    <b v="1"/>
    <s v="theater/plays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d v="2014-07-30T11:18:30"/>
    <x v="3581"/>
    <b v="0"/>
    <n v="45"/>
    <b v="1"/>
    <s v="theater/plays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d v="2016-04-05T02:18:02"/>
    <x v="3582"/>
    <b v="0"/>
    <n v="49"/>
    <b v="1"/>
    <s v="theater/plays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s v="US"/>
    <s v="USD"/>
    <n v="1460970805"/>
    <n v="1455790405"/>
    <d v="2016-04-18T09:13:25"/>
    <x v="3583"/>
    <b v="0"/>
    <n v="24"/>
    <b v="1"/>
    <s v="theater/plays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s v="GB"/>
    <s v="GBP"/>
    <n v="1436772944"/>
    <n v="1434180944"/>
    <d v="2015-07-13T07:35:44"/>
    <x v="3584"/>
    <b v="0"/>
    <n v="112"/>
    <b v="1"/>
    <s v="theater/plays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s v="US"/>
    <s v="USD"/>
    <n v="1419181890"/>
    <n v="1416589890"/>
    <d v="2014-12-21T17:11:30"/>
    <x v="3585"/>
    <b v="0"/>
    <n v="23"/>
    <b v="1"/>
    <s v="theater/plays"/>
    <n v="176.09"/>
    <x v="1"/>
    <s v="plays"/>
    <x v="3"/>
  </r>
  <r>
    <n v="3586"/>
    <s v="Actors &amp; Musicians who are Blind or Autistic"/>
    <s v="See Theatre In A New Light"/>
    <n v="7500"/>
    <n v="8207"/>
    <n v="109.4"/>
    <x v="0"/>
    <s v="US"/>
    <s v="USD"/>
    <n v="1474649070"/>
    <n v="1469465070"/>
    <d v="2016-09-23T16:44:30"/>
    <x v="3586"/>
    <b v="0"/>
    <n v="54"/>
    <b v="1"/>
    <s v="theater/plays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s v="GB"/>
    <s v="GBP"/>
    <n v="1467054000"/>
    <n v="1463144254"/>
    <d v="2016-06-27T19:00:00"/>
    <x v="3587"/>
    <b v="0"/>
    <n v="28"/>
    <b v="1"/>
    <s v="theater/plays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0.5"/>
    <x v="0"/>
    <s v="GB"/>
    <s v="GBP"/>
    <n v="1430348400"/>
    <n v="1428436410"/>
    <d v="2015-04-29T23:00:00"/>
    <x v="3588"/>
    <b v="0"/>
    <n v="11"/>
    <b v="1"/>
    <s v="theater/plays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s v="US"/>
    <s v="USD"/>
    <n v="1432654347"/>
    <n v="1430494347"/>
    <d v="2015-05-26T15:32:27"/>
    <x v="3589"/>
    <b v="0"/>
    <n v="62"/>
    <b v="1"/>
    <s v="theater/plays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s v="GB"/>
    <s v="GBP"/>
    <n v="1413792034"/>
    <n v="1411200034"/>
    <d v="2014-10-20T08:00:34"/>
    <x v="3590"/>
    <b v="0"/>
    <n v="73"/>
    <b v="1"/>
    <s v="theater/plays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d v="2015-01-24T04:59:00"/>
    <x v="3591"/>
    <b v="0"/>
    <n v="18"/>
    <b v="1"/>
    <s v="theater/plays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s v="US"/>
    <s v="USD"/>
    <n v="1423630740"/>
    <n v="1418673307"/>
    <d v="2015-02-11T04:59:00"/>
    <x v="3592"/>
    <b v="0"/>
    <n v="35"/>
    <b v="1"/>
    <s v="theater/plays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s v="US"/>
    <s v="USD"/>
    <n v="1420489560"/>
    <n v="1417469639"/>
    <d v="2015-01-05T20:26:00"/>
    <x v="3593"/>
    <b v="0"/>
    <n v="43"/>
    <b v="1"/>
    <s v="theater/plays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s v="US"/>
    <s v="USD"/>
    <n v="1472952982"/>
    <n v="1470792982"/>
    <d v="2016-09-04T01:36:22"/>
    <x v="3594"/>
    <b v="0"/>
    <n v="36"/>
    <b v="1"/>
    <s v="theater/plays"/>
    <n v="55.97"/>
    <x v="1"/>
    <s v="plays"/>
    <x v="2"/>
  </r>
  <r>
    <n v="3595"/>
    <s v="The Flu Season"/>
    <s v="A new theatre company staging Will Eno's The Flu Season in Seattle"/>
    <n v="2600"/>
    <n v="3081"/>
    <n v="118.5"/>
    <x v="0"/>
    <s v="US"/>
    <s v="USD"/>
    <n v="1426229940"/>
    <n v="1423959123"/>
    <d v="2015-03-13T06:59:00"/>
    <x v="3595"/>
    <b v="0"/>
    <n v="62"/>
    <b v="1"/>
    <s v="theater/plays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s v="CA"/>
    <s v="CAD"/>
    <n v="1409072982"/>
    <n v="1407258582"/>
    <d v="2014-08-26T17:09:42"/>
    <x v="3596"/>
    <b v="0"/>
    <n v="15"/>
    <b v="1"/>
    <s v="theater/plays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s v="US"/>
    <s v="USD"/>
    <n v="1456984740"/>
    <n v="1455717790"/>
    <d v="2016-03-03T05:59:00"/>
    <x v="3597"/>
    <b v="0"/>
    <n v="33"/>
    <b v="1"/>
    <s v="theater/plays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n v="110.1"/>
    <x v="0"/>
    <s v="US"/>
    <s v="USD"/>
    <n v="1409720340"/>
    <n v="1408129822"/>
    <d v="2014-09-03T04:59:00"/>
    <x v="3598"/>
    <b v="0"/>
    <n v="27"/>
    <b v="1"/>
    <s v="theater/plays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d v="2015-08-30T00:00:00"/>
    <x v="3599"/>
    <b v="0"/>
    <n v="17"/>
    <b v="1"/>
    <s v="theater/plays"/>
    <n v="59.41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d v="2016-10-13T20:22:44"/>
    <x v="3600"/>
    <b v="0"/>
    <n v="4"/>
    <b v="1"/>
    <s v="theater/plays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s v="GB"/>
    <s v="GBP"/>
    <n v="1421452682"/>
    <n v="1418860682"/>
    <d v="2015-01-16T23:58:02"/>
    <x v="3601"/>
    <b v="0"/>
    <n v="53"/>
    <b v="1"/>
    <s v="theater/plays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s v="US"/>
    <s v="USD"/>
    <n v="1463520479"/>
    <n v="1458336479"/>
    <d v="2016-05-17T21:27:59"/>
    <x v="3602"/>
    <b v="0"/>
    <n v="49"/>
    <b v="1"/>
    <s v="theater/plays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s v="US"/>
    <s v="USD"/>
    <n v="1446759880"/>
    <n v="1444164280"/>
    <d v="2015-11-05T21:44:40"/>
    <x v="3603"/>
    <b v="0"/>
    <n v="57"/>
    <b v="1"/>
    <s v="theater/plays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s v="US"/>
    <s v="USD"/>
    <n v="1461913140"/>
    <n v="1461370956"/>
    <d v="2016-04-29T06:59:00"/>
    <x v="3604"/>
    <b v="0"/>
    <n v="69"/>
    <b v="1"/>
    <s v="theater/plays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d v="2016-02-13T19:02:06"/>
    <x v="3605"/>
    <b v="0"/>
    <n v="15"/>
    <b v="1"/>
    <s v="theater/plays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s v="GB"/>
    <s v="GBP"/>
    <n v="1471185057"/>
    <n v="1468593057"/>
    <d v="2016-08-14T14:30:57"/>
    <x v="3606"/>
    <b v="0"/>
    <n v="64"/>
    <b v="1"/>
    <s v="theater/plays"/>
    <n v="61.06"/>
    <x v="1"/>
    <s v="plays"/>
    <x v="2"/>
  </r>
  <r>
    <n v="3607"/>
    <s v="E15 at The Pleasance and CPT"/>
    <s v="'E15' is a verbatim project that looks at the story of the Focus E15 Campaign"/>
    <n v="550"/>
    <n v="580"/>
    <n v="105.5"/>
    <x v="0"/>
    <s v="GB"/>
    <s v="GBP"/>
    <n v="1450137600"/>
    <n v="1448924882"/>
    <d v="2015-12-15T00:00:00"/>
    <x v="3607"/>
    <b v="0"/>
    <n v="20"/>
    <b v="1"/>
    <s v="theater/plays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d v="2016-06-17T14:00:00"/>
    <x v="3608"/>
    <b v="0"/>
    <n v="27"/>
    <b v="1"/>
    <s v="theater/plays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s v="GB"/>
    <s v="GBP"/>
    <n v="1459378085"/>
    <n v="1456789685"/>
    <d v="2016-03-30T22:48:05"/>
    <x v="3609"/>
    <b v="0"/>
    <n v="21"/>
    <b v="1"/>
    <s v="theater/plays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s v="GB"/>
    <s v="GBP"/>
    <n v="1439806936"/>
    <n v="1437214936"/>
    <d v="2015-08-17T10:22:16"/>
    <x v="3610"/>
    <b v="0"/>
    <n v="31"/>
    <b v="1"/>
    <s v="theater/plays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d v="2015-04-08T08:53:21"/>
    <x v="3611"/>
    <b v="0"/>
    <n v="51"/>
    <b v="1"/>
    <s v="theater/plays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s v="CA"/>
    <s v="CAD"/>
    <n v="1402334811"/>
    <n v="1401470811"/>
    <d v="2014-06-09T17:26:51"/>
    <x v="3612"/>
    <b v="0"/>
    <n v="57"/>
    <b v="1"/>
    <s v="theater/plays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d v="2014-06-28T14:09:34"/>
    <x v="3613"/>
    <b v="0"/>
    <n v="20"/>
    <b v="1"/>
    <s v="theater/plays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s v="US"/>
    <s v="USD"/>
    <n v="1434675616"/>
    <n v="1432083616"/>
    <d v="2015-06-19T01:00:16"/>
    <x v="3614"/>
    <b v="0"/>
    <n v="71"/>
    <b v="1"/>
    <s v="theater/plays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s v="GB"/>
    <s v="GBP"/>
    <n v="1449756896"/>
    <n v="1447164896"/>
    <d v="2015-12-10T14:14:56"/>
    <x v="3615"/>
    <b v="0"/>
    <n v="72"/>
    <b v="1"/>
    <s v="theater/plays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s v="GB"/>
    <s v="GBP"/>
    <n v="1426801664"/>
    <n v="1424213264"/>
    <d v="2015-03-19T21:47:44"/>
    <x v="3616"/>
    <b v="0"/>
    <n v="45"/>
    <b v="1"/>
    <s v="theater/plays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s v="GB"/>
    <s v="GBP"/>
    <n v="1488240000"/>
    <n v="1486996729"/>
    <d v="2017-02-28T00:00:00"/>
    <x v="3617"/>
    <b v="0"/>
    <n v="51"/>
    <b v="1"/>
    <s v="theater/plays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d v="2015-06-03T15:04:10"/>
    <x v="3618"/>
    <b v="0"/>
    <n v="56"/>
    <b v="1"/>
    <s v="theater/plays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d v="2016-11-19T22:00:00"/>
    <x v="3619"/>
    <b v="0"/>
    <n v="17"/>
    <b v="1"/>
    <s v="theater/plays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s v="US"/>
    <s v="USD"/>
    <n v="1425528000"/>
    <n v="1422916261"/>
    <d v="2015-03-05T04:00:00"/>
    <x v="3620"/>
    <b v="0"/>
    <n v="197"/>
    <b v="1"/>
    <s v="theater/plays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09.7"/>
    <x v="0"/>
    <s v="US"/>
    <s v="USD"/>
    <n v="1475269200"/>
    <n v="1473200844"/>
    <d v="2016-09-30T21:00:00"/>
    <x v="3621"/>
    <b v="0"/>
    <n v="70"/>
    <b v="1"/>
    <s v="theater/plays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.1"/>
    <x v="0"/>
    <s v="US"/>
    <s v="USD"/>
    <n v="1411874580"/>
    <n v="1409030371"/>
    <d v="2014-09-28T03:23:00"/>
    <x v="3622"/>
    <b v="0"/>
    <n v="21"/>
    <b v="1"/>
    <s v="theater/plays"/>
    <n v="47.67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d v="2014-07-26T07:00:00"/>
    <x v="3623"/>
    <b v="0"/>
    <n v="34"/>
    <b v="1"/>
    <s v="theater/plays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s v="US"/>
    <s v="USD"/>
    <n v="1471977290"/>
    <n v="1466793290"/>
    <d v="2016-08-23T18:34:50"/>
    <x v="3624"/>
    <b v="0"/>
    <n v="39"/>
    <b v="1"/>
    <s v="theater/plays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s v="GB"/>
    <s v="GBP"/>
    <n v="1435851577"/>
    <n v="1433259577"/>
    <d v="2015-07-02T15:39:37"/>
    <x v="3625"/>
    <b v="0"/>
    <n v="78"/>
    <b v="1"/>
    <s v="theater/plays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s v="GB"/>
    <s v="GBP"/>
    <n v="1408204857"/>
    <n v="1406390457"/>
    <d v="2014-08-16T16:00:57"/>
    <x v="3626"/>
    <b v="0"/>
    <n v="48"/>
    <b v="1"/>
    <s v="theater/plays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d v="2016-05-21T03:59:00"/>
    <x v="3627"/>
    <b v="0"/>
    <n v="29"/>
    <b v="1"/>
    <s v="theater/plays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d v="2015-12-13T20:59:56"/>
    <x v="3628"/>
    <b v="0"/>
    <n v="0"/>
    <b v="0"/>
    <s v="theater/musical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d v="2016-05-05T17:00:00"/>
    <x v="3629"/>
    <b v="0"/>
    <n v="2"/>
    <b v="0"/>
    <s v="theater/musical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d v="2014-11-29T21:19:50"/>
    <x v="3630"/>
    <b v="0"/>
    <n v="1"/>
    <b v="0"/>
    <s v="theater/musical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d v="2014-09-23T03:59:00"/>
    <x v="3631"/>
    <b v="0"/>
    <n v="59"/>
    <b v="0"/>
    <s v="theater/musical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d v="2014-11-23T22:29:09"/>
    <x v="3632"/>
    <b v="0"/>
    <n v="1"/>
    <b v="0"/>
    <s v="theater/musical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s v="US"/>
    <s v="USD"/>
    <n v="1479517200"/>
    <n v="1475765867"/>
    <d v="2016-11-19T01:00:00"/>
    <x v="3633"/>
    <b v="0"/>
    <n v="31"/>
    <b v="0"/>
    <s v="theater/musical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s v="CA"/>
    <s v="CAD"/>
    <n v="1484366340"/>
    <n v="1480219174"/>
    <d v="2017-01-14T03:59:00"/>
    <x v="3634"/>
    <b v="0"/>
    <n v="18"/>
    <b v="0"/>
    <s v="theater/musical"/>
    <n v="176.94"/>
    <x v="1"/>
    <s v="musical"/>
    <x v="2"/>
  </r>
  <r>
    <n v="3635"/>
    <s v="Mary's Son"/>
    <s v="Mary's Son is a pop opera about Jesus and the hope he brings to all people."/>
    <n v="3500"/>
    <n v="1276"/>
    <n v="36.5"/>
    <x v="2"/>
    <s v="US"/>
    <s v="USD"/>
    <n v="1461186676"/>
    <n v="1458594676"/>
    <d v="2016-04-20T21:11:16"/>
    <x v="3635"/>
    <b v="0"/>
    <n v="10"/>
    <b v="0"/>
    <s v="theater/musical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d v="2015-09-14T16:40:29"/>
    <x v="3636"/>
    <b v="0"/>
    <n v="0"/>
    <b v="0"/>
    <s v="theater/musical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s v="US"/>
    <s v="USD"/>
    <n v="1420130935"/>
    <n v="1417538935"/>
    <d v="2015-01-01T16:48:55"/>
    <x v="3637"/>
    <b v="0"/>
    <n v="14"/>
    <b v="0"/>
    <s v="theater/musical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n v="6.5"/>
    <x v="2"/>
    <s v="CA"/>
    <s v="CAD"/>
    <n v="1429456132"/>
    <n v="1424275732"/>
    <d v="2015-04-19T15:08:52"/>
    <x v="3638"/>
    <b v="0"/>
    <n v="2"/>
    <b v="0"/>
    <s v="theater/musical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d v="2016-10-07T15:11:00"/>
    <x v="3639"/>
    <b v="0"/>
    <n v="1"/>
    <b v="0"/>
    <s v="theater/musical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s v="US"/>
    <s v="USD"/>
    <n v="1431283530"/>
    <n v="1428691530"/>
    <d v="2015-05-10T18:45:30"/>
    <x v="3640"/>
    <b v="0"/>
    <n v="3"/>
    <b v="0"/>
    <s v="theater/musical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d v="2014-10-05T05:00:00"/>
    <x v="3641"/>
    <b v="0"/>
    <n v="0"/>
    <b v="0"/>
    <s v="theater/musical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s v="DE"/>
    <s v="EUR"/>
    <n v="1448902800"/>
    <n v="1445369727"/>
    <d v="2015-11-30T17:00:00"/>
    <x v="3642"/>
    <b v="0"/>
    <n v="2"/>
    <b v="0"/>
    <s v="theater/musical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d v="2015-11-17T04:27:19"/>
    <x v="3643"/>
    <b v="0"/>
    <n v="0"/>
    <b v="0"/>
    <s v="theater/musical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s v="US"/>
    <s v="USD"/>
    <n v="1457413140"/>
    <n v="1454996887"/>
    <d v="2016-03-08T04:59:00"/>
    <x v="3644"/>
    <b v="0"/>
    <n v="12"/>
    <b v="0"/>
    <s v="theater/musical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.1"/>
    <x v="2"/>
    <s v="CA"/>
    <s v="CAD"/>
    <n v="1479773838"/>
    <n v="1477178238"/>
    <d v="2016-11-22T00:17:18"/>
    <x v="3645"/>
    <b v="0"/>
    <n v="1"/>
    <b v="0"/>
    <s v="theater/musical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4.8"/>
    <x v="2"/>
    <s v="US"/>
    <s v="USD"/>
    <n v="1434497400"/>
    <n v="1431770802"/>
    <d v="2015-06-16T23:30:00"/>
    <x v="3646"/>
    <b v="0"/>
    <n v="8"/>
    <b v="0"/>
    <s v="theater/musical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d v="2016-09-30T17:58:47"/>
    <x v="3647"/>
    <b v="0"/>
    <n v="2"/>
    <b v="0"/>
    <s v="theater/musical"/>
    <n v="15"/>
    <x v="1"/>
    <s v="musical"/>
    <x v="2"/>
  </r>
  <r>
    <n v="3648"/>
    <s v="Moth Theater Lives"/>
    <s v="Help Moth Live! Support Moth and its artist collective to achieve its 2014/15 season."/>
    <n v="40000"/>
    <n v="40153"/>
    <n v="100.4"/>
    <x v="0"/>
    <s v="US"/>
    <s v="USD"/>
    <n v="1412492445"/>
    <n v="1409900445"/>
    <d v="2014-10-05T07:00:45"/>
    <x v="3648"/>
    <b v="0"/>
    <n v="73"/>
    <b v="1"/>
    <s v="theater/plays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d v="2014-06-16T17:06:34"/>
    <x v="3649"/>
    <b v="0"/>
    <n v="8"/>
    <b v="1"/>
    <s v="theater/plays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d v="2016-02-02T11:29:44"/>
    <x v="3650"/>
    <b v="0"/>
    <n v="17"/>
    <b v="1"/>
    <s v="theater/plays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d v="2014-08-10T15:59:00"/>
    <x v="3651"/>
    <b v="0"/>
    <n v="9"/>
    <b v="1"/>
    <s v="theater/plays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s v="CA"/>
    <s v="CAD"/>
    <n v="1472097540"/>
    <n v="1471188502"/>
    <d v="2016-08-25T03:59:00"/>
    <x v="3652"/>
    <b v="0"/>
    <n v="17"/>
    <b v="1"/>
    <s v="theater/plays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0.5"/>
    <x v="0"/>
    <s v="GB"/>
    <s v="GBP"/>
    <n v="1438764207"/>
    <n v="1436172207"/>
    <d v="2015-08-05T08:43:27"/>
    <x v="3653"/>
    <b v="0"/>
    <n v="33"/>
    <b v="1"/>
    <s v="theater/plays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s v="GB"/>
    <s v="GBP"/>
    <n v="1459702800"/>
    <n v="1457690386"/>
    <d v="2016-04-03T17:00:00"/>
    <x v="3654"/>
    <b v="0"/>
    <n v="38"/>
    <b v="1"/>
    <s v="theater/plays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s v="US"/>
    <s v="USD"/>
    <n v="1437202740"/>
    <n v="1434654998"/>
    <d v="2015-07-18T06:59:00"/>
    <x v="3655"/>
    <b v="0"/>
    <n v="79"/>
    <b v="1"/>
    <s v="theater/plays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s v="CH"/>
    <s v="CHF"/>
    <n v="1485989940"/>
    <n v="1483393836"/>
    <d v="2017-02-01T22:59:00"/>
    <x v="3656"/>
    <b v="0"/>
    <n v="46"/>
    <b v="1"/>
    <s v="theater/plays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s v="DK"/>
    <s v="DKK"/>
    <n v="1464817320"/>
    <n v="1462806419"/>
    <d v="2016-06-01T21:42:00"/>
    <x v="3657"/>
    <b v="0"/>
    <n v="20"/>
    <b v="1"/>
    <s v="theater/plays"/>
    <n v="110.75"/>
    <x v="1"/>
    <s v="plays"/>
    <x v="2"/>
  </r>
  <r>
    <n v="3658"/>
    <s v="Mr. Marmalade"/>
    <s v="Life is hard when your own imaginary friend can't make time for you."/>
    <n v="1500"/>
    <n v="1510"/>
    <n v="100.7"/>
    <x v="0"/>
    <s v="US"/>
    <s v="USD"/>
    <n v="1404273540"/>
    <n v="1400272580"/>
    <d v="2014-07-02T03:59:00"/>
    <x v="3658"/>
    <b v="0"/>
    <n v="20"/>
    <b v="1"/>
    <s v="theater/plays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d v="2015-03-19T14:39:00"/>
    <x v="3659"/>
    <b v="0"/>
    <n v="13"/>
    <b v="1"/>
    <s v="theater/plays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d v="2014-12-23T21:08:45"/>
    <x v="3660"/>
    <b v="0"/>
    <n v="22"/>
    <b v="1"/>
    <s v="theater/plays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d v="2016-04-10T04:00:00"/>
    <x v="3661"/>
    <b v="0"/>
    <n v="36"/>
    <b v="1"/>
    <s v="theater/plays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s v="CA"/>
    <s v="CAD"/>
    <n v="1427775414"/>
    <n v="1425187014"/>
    <d v="2015-03-31T04:16:54"/>
    <x v="3662"/>
    <b v="0"/>
    <n v="40"/>
    <b v="1"/>
    <s v="theater/plays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d v="2016-12-21T11:50:30"/>
    <x v="3663"/>
    <b v="0"/>
    <n v="9"/>
    <b v="1"/>
    <s v="theater/plays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s v="US"/>
    <s v="USD"/>
    <n v="1466056689"/>
    <n v="1464847089"/>
    <d v="2016-06-16T05:58:09"/>
    <x v="3664"/>
    <b v="0"/>
    <n v="19"/>
    <b v="1"/>
    <s v="theater/plays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s v="FR"/>
    <s v="EUR"/>
    <n v="1446062040"/>
    <n v="1445109822"/>
    <d v="2015-10-28T19:54:00"/>
    <x v="3665"/>
    <b v="0"/>
    <n v="14"/>
    <b v="1"/>
    <s v="theater/plays"/>
    <n v="51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d v="2014-07-24T07:00:00"/>
    <x v="3666"/>
    <b v="0"/>
    <n v="38"/>
    <b v="1"/>
    <s v="theater/plays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s v="GB"/>
    <s v="GBP"/>
    <n v="1437261419"/>
    <n v="1434669419"/>
    <d v="2015-07-18T23:16:59"/>
    <x v="3667"/>
    <b v="0"/>
    <n v="58"/>
    <b v="1"/>
    <s v="theater/plays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s v="US"/>
    <s v="USD"/>
    <n v="1437676380"/>
    <n v="1435670452"/>
    <d v="2015-07-23T18:33:00"/>
    <x v="3668"/>
    <b v="0"/>
    <n v="28"/>
    <b v="1"/>
    <s v="theater/plays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s v="GB"/>
    <s v="GBP"/>
    <n v="1434039137"/>
    <n v="1431447137"/>
    <d v="2015-06-11T16:12:17"/>
    <x v="3669"/>
    <b v="0"/>
    <n v="17"/>
    <b v="1"/>
    <s v="theater/plays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s v="GB"/>
    <s v="GBP"/>
    <n v="1433113200"/>
    <n v="1431951611"/>
    <d v="2015-05-31T23:00:00"/>
    <x v="3670"/>
    <b v="0"/>
    <n v="12"/>
    <b v="1"/>
    <s v="theater/plays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s v="US"/>
    <s v="USD"/>
    <n v="1405915140"/>
    <n v="1404140667"/>
    <d v="2014-07-21T03:59:00"/>
    <x v="3671"/>
    <b v="0"/>
    <n v="40"/>
    <b v="1"/>
    <s v="theater/plays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s v="GB"/>
    <s v="GBP"/>
    <n v="1411771384"/>
    <n v="1409179384"/>
    <d v="2014-09-26T22:43:04"/>
    <x v="3672"/>
    <b v="0"/>
    <n v="57"/>
    <b v="1"/>
    <s v="theater/plays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3.6"/>
    <x v="0"/>
    <s v="GB"/>
    <s v="GBP"/>
    <n v="1415191920"/>
    <n v="1412233497"/>
    <d v="2014-11-05T12:52:00"/>
    <x v="3673"/>
    <b v="0"/>
    <n v="114"/>
    <b v="1"/>
    <s v="theater/plays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d v="2016-09-03T20:57:09"/>
    <x v="3674"/>
    <b v="0"/>
    <n v="31"/>
    <b v="1"/>
    <s v="theater/plays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d v="2016-05-15T23:00:00"/>
    <x v="3675"/>
    <b v="0"/>
    <n v="3"/>
    <b v="1"/>
    <s v="theater/plays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s v="US"/>
    <s v="USD"/>
    <n v="1410550484"/>
    <n v="1408995284"/>
    <d v="2014-09-12T19:34:44"/>
    <x v="3676"/>
    <b v="0"/>
    <n v="16"/>
    <b v="1"/>
    <s v="theater/plays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2.9"/>
    <x v="0"/>
    <s v="US"/>
    <s v="USD"/>
    <n v="1404359940"/>
    <n v="1402580818"/>
    <d v="2014-07-03T03:59:00"/>
    <x v="3677"/>
    <b v="0"/>
    <n v="199"/>
    <b v="1"/>
    <s v="theater/plays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n v="102.5"/>
    <x v="0"/>
    <s v="GB"/>
    <s v="GBP"/>
    <n v="1433076298"/>
    <n v="1430052298"/>
    <d v="2015-05-31T12:44:58"/>
    <x v="3678"/>
    <b v="0"/>
    <n v="31"/>
    <b v="1"/>
    <s v="theater/plays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s v="US"/>
    <s v="USD"/>
    <n v="1404190740"/>
    <n v="1401214581"/>
    <d v="2014-07-01T04:59:00"/>
    <x v="3679"/>
    <b v="0"/>
    <n v="30"/>
    <b v="1"/>
    <s v="theater/plays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s v="US"/>
    <s v="USD"/>
    <n v="1475664834"/>
    <n v="1473850434"/>
    <d v="2016-10-05T10:53:54"/>
    <x v="3680"/>
    <b v="0"/>
    <n v="34"/>
    <b v="1"/>
    <s v="theater/plays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s v="US"/>
    <s v="USD"/>
    <n v="1452872290"/>
    <n v="1452008290"/>
    <d v="2016-01-15T15:38:10"/>
    <x v="3681"/>
    <b v="0"/>
    <n v="18"/>
    <b v="1"/>
    <s v="theater/plays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s v="US"/>
    <s v="USD"/>
    <n v="1402901940"/>
    <n v="1399998418"/>
    <d v="2014-06-16T06:59:00"/>
    <x v="3682"/>
    <b v="0"/>
    <n v="67"/>
    <b v="1"/>
    <s v="theater/plays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0.9"/>
    <x v="0"/>
    <s v="US"/>
    <s v="USD"/>
    <n v="1476931696"/>
    <n v="1474339696"/>
    <d v="2016-10-20T02:48:16"/>
    <x v="3683"/>
    <b v="0"/>
    <n v="66"/>
    <b v="1"/>
    <s v="theater/plays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.1"/>
    <x v="0"/>
    <s v="US"/>
    <s v="USD"/>
    <n v="1441167586"/>
    <n v="1438575586"/>
    <d v="2015-09-02T04:19:46"/>
    <x v="3684"/>
    <b v="0"/>
    <n v="23"/>
    <b v="1"/>
    <s v="theater/plays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s v="US"/>
    <s v="USD"/>
    <n v="1400533200"/>
    <n v="1398348859"/>
    <d v="2014-05-19T21:00:00"/>
    <x v="3685"/>
    <b v="0"/>
    <n v="126"/>
    <b v="1"/>
    <s v="theater/plays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s v="US"/>
    <s v="USD"/>
    <n v="1440820740"/>
    <n v="1439567660"/>
    <d v="2015-08-29T03:59:00"/>
    <x v="3686"/>
    <b v="0"/>
    <n v="6"/>
    <b v="1"/>
    <s v="theater/plays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s v="US"/>
    <s v="USD"/>
    <n v="1403846055"/>
    <n v="1401254055"/>
    <d v="2014-06-27T05:14:15"/>
    <x v="3687"/>
    <b v="0"/>
    <n v="25"/>
    <b v="1"/>
    <s v="theater/plays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s v="GB"/>
    <s v="GBP"/>
    <n v="1407524004"/>
    <n v="1404932004"/>
    <d v="2014-08-08T18:53:24"/>
    <x v="3688"/>
    <b v="0"/>
    <n v="39"/>
    <b v="1"/>
    <s v="theater/plays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s v="US"/>
    <s v="USD"/>
    <n v="1434925500"/>
    <n v="1432410639"/>
    <d v="2015-06-21T22:25:00"/>
    <x v="3689"/>
    <b v="0"/>
    <n v="62"/>
    <b v="1"/>
    <s v="theater/plays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d v="2014-11-27T15:21:23"/>
    <x v="3690"/>
    <b v="0"/>
    <n v="31"/>
    <b v="1"/>
    <s v="theater/plays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d v="2015-03-02T04:59:00"/>
    <x v="3691"/>
    <b v="0"/>
    <n v="274"/>
    <b v="1"/>
    <s v="theater/plays"/>
    <n v="186.8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d v="2014-09-19T00:00:00"/>
    <x v="3692"/>
    <b v="0"/>
    <n v="17"/>
    <b v="1"/>
    <s v="theater/plays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s v="GB"/>
    <s v="GBP"/>
    <n v="1448922600"/>
    <n v="1446352529"/>
    <d v="2015-11-30T22:30:00"/>
    <x v="3693"/>
    <b v="0"/>
    <n v="14"/>
    <b v="1"/>
    <s v="theater/plays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s v="US"/>
    <s v="USD"/>
    <n v="1465178400"/>
    <n v="1461985967"/>
    <d v="2016-06-06T02:00:00"/>
    <x v="3694"/>
    <b v="0"/>
    <n v="60"/>
    <b v="1"/>
    <s v="theater/plays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s v="US"/>
    <s v="USD"/>
    <n v="1421009610"/>
    <n v="1419281610"/>
    <d v="2015-01-11T20:53:30"/>
    <x v="3695"/>
    <b v="0"/>
    <n v="33"/>
    <b v="1"/>
    <s v="theater/plays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d v="2015-02-13T14:48:36"/>
    <x v="3696"/>
    <b v="0"/>
    <n v="78"/>
    <b v="1"/>
    <s v="theater/plays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d v="2016-05-10T11:10:48"/>
    <x v="3697"/>
    <b v="0"/>
    <n v="30"/>
    <b v="1"/>
    <s v="theater/plays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s v="US"/>
    <s v="USD"/>
    <n v="1456946487"/>
    <n v="1454354487"/>
    <d v="2016-03-02T19:21:27"/>
    <x v="3698"/>
    <b v="0"/>
    <n v="136"/>
    <b v="1"/>
    <s v="theater/plays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s v="US"/>
    <s v="USD"/>
    <n v="1413383216"/>
    <n v="1410791216"/>
    <d v="2014-10-15T14:26:56"/>
    <x v="3699"/>
    <b v="0"/>
    <n v="40"/>
    <b v="1"/>
    <s v="theater/plays"/>
    <n v="63"/>
    <x v="1"/>
    <s v="plays"/>
    <x v="3"/>
  </r>
  <r>
    <n v="3700"/>
    <s v="Generations (Senior Project)"/>
    <s v="Help me produce the play I have written for my senior project!"/>
    <n v="500"/>
    <n v="606"/>
    <n v="121.2"/>
    <x v="0"/>
    <s v="US"/>
    <s v="USD"/>
    <n v="1412092800"/>
    <n v="1409493800"/>
    <d v="2014-09-30T16:00:00"/>
    <x v="3700"/>
    <b v="0"/>
    <n v="18"/>
    <b v="1"/>
    <s v="theater/plays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.3"/>
    <x v="0"/>
    <s v="GB"/>
    <s v="GBP"/>
    <n v="1433422793"/>
    <n v="1430830793"/>
    <d v="2015-06-04T12:59:53"/>
    <x v="3701"/>
    <b v="0"/>
    <n v="39"/>
    <b v="1"/>
    <s v="theater/plays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s v="GB"/>
    <s v="GBP"/>
    <n v="1468191540"/>
    <n v="1464958484"/>
    <d v="2016-07-10T22:59:00"/>
    <x v="3702"/>
    <b v="0"/>
    <n v="21"/>
    <b v="1"/>
    <s v="theater/plays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s v="US"/>
    <s v="USD"/>
    <n v="1471071540"/>
    <n v="1467720388"/>
    <d v="2016-08-13T06:59:00"/>
    <x v="3703"/>
    <b v="0"/>
    <n v="30"/>
    <b v="1"/>
    <s v="theater/plays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s v="GB"/>
    <s v="GBP"/>
    <n v="1464712394"/>
    <n v="1459528394"/>
    <d v="2016-05-31T16:33:14"/>
    <x v="3704"/>
    <b v="0"/>
    <n v="27"/>
    <b v="1"/>
    <s v="theater/plays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s v="US"/>
    <s v="USD"/>
    <n v="1403546400"/>
    <n v="1401714114"/>
    <d v="2014-06-23T18:00:00"/>
    <x v="3705"/>
    <b v="0"/>
    <n v="35"/>
    <b v="1"/>
    <s v="theater/plays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s v="US"/>
    <s v="USD"/>
    <n v="1410558949"/>
    <n v="1409262949"/>
    <d v="2014-09-12T21:55:49"/>
    <x v="3706"/>
    <b v="0"/>
    <n v="13"/>
    <b v="1"/>
    <s v="theater/plays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d v="2016-07-22T05:26:00"/>
    <x v="3707"/>
    <b v="0"/>
    <n v="23"/>
    <b v="1"/>
    <s v="theater/plays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d v="2014-07-04T03:24:46"/>
    <x v="3708"/>
    <b v="0"/>
    <n v="39"/>
    <b v="1"/>
    <s v="theater/plays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.3"/>
    <x v="0"/>
    <s v="GB"/>
    <s v="GBP"/>
    <n v="1403715546"/>
    <n v="1401123546"/>
    <d v="2014-06-25T16:59:06"/>
    <x v="3709"/>
    <b v="0"/>
    <n v="35"/>
    <b v="1"/>
    <s v="theater/plays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.19999999999999"/>
    <x v="0"/>
    <s v="US"/>
    <s v="USD"/>
    <n v="1428068988"/>
    <n v="1425908988"/>
    <d v="2015-04-03T13:49:48"/>
    <x v="3710"/>
    <b v="0"/>
    <n v="27"/>
    <b v="1"/>
    <s v="theater/plays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d v="2014-06-15T16:00:00"/>
    <x v="3711"/>
    <b v="0"/>
    <n v="21"/>
    <b v="1"/>
    <s v="theater/plays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s v="US"/>
    <s v="USD"/>
    <n v="1433055540"/>
    <n v="1431230867"/>
    <d v="2015-05-31T06:59:00"/>
    <x v="3712"/>
    <b v="0"/>
    <n v="104"/>
    <b v="1"/>
    <s v="theater/plays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s v="US"/>
    <s v="USD"/>
    <n v="1465062166"/>
    <n v="1463334166"/>
    <d v="2016-06-04T17:42:46"/>
    <x v="3713"/>
    <b v="0"/>
    <n v="19"/>
    <b v="1"/>
    <s v="theater/plays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s v="US"/>
    <s v="USD"/>
    <n v="1432612740"/>
    <n v="1429881667"/>
    <d v="2015-05-26T03:59:00"/>
    <x v="3714"/>
    <b v="0"/>
    <n v="97"/>
    <b v="1"/>
    <s v="theater/plays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s v="GB"/>
    <s v="GBP"/>
    <n v="1427806320"/>
    <n v="1422834819"/>
    <d v="2015-03-31T12:52:00"/>
    <x v="3715"/>
    <b v="0"/>
    <n v="27"/>
    <b v="1"/>
    <s v="theater/plays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s v="US"/>
    <s v="USD"/>
    <n v="1453411109"/>
    <n v="1450819109"/>
    <d v="2016-01-21T21:18:29"/>
    <x v="3716"/>
    <b v="0"/>
    <n v="24"/>
    <b v="1"/>
    <s v="theater/plays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s v="GB"/>
    <s v="GBP"/>
    <n v="1431204449"/>
    <n v="1428526049"/>
    <d v="2015-05-09T20:47:29"/>
    <x v="3717"/>
    <b v="0"/>
    <n v="13"/>
    <b v="1"/>
    <s v="theater/plays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.4"/>
    <x v="0"/>
    <s v="GB"/>
    <s v="GBP"/>
    <n v="1425057075"/>
    <n v="1422465075"/>
    <d v="2015-02-27T17:11:15"/>
    <x v="3718"/>
    <b v="0"/>
    <n v="46"/>
    <b v="1"/>
    <s v="theater/plays"/>
    <n v="26.02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d v="2015-06-22T17:31:06"/>
    <x v="3719"/>
    <b v="0"/>
    <n v="4"/>
    <b v="1"/>
    <s v="theater/plays"/>
    <n v="105"/>
    <x v="1"/>
    <s v="plays"/>
    <x v="0"/>
  </r>
  <r>
    <n v="3720"/>
    <s v="Lakotas and the American Theatre"/>
    <s v="Breaking the American Indian stereotype in the American Theatre."/>
    <n v="3300"/>
    <n v="3449"/>
    <n v="104.5"/>
    <x v="0"/>
    <s v="US"/>
    <s v="USD"/>
    <n v="1435881006"/>
    <n v="1433980206"/>
    <d v="2015-07-02T23:50:06"/>
    <x v="3720"/>
    <b v="0"/>
    <n v="40"/>
    <b v="1"/>
    <s v="theater/plays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s v="US"/>
    <s v="USD"/>
    <n v="1415230084"/>
    <n v="1413412084"/>
    <d v="2014-11-05T23:28:04"/>
    <x v="3721"/>
    <b v="0"/>
    <n v="44"/>
    <b v="1"/>
    <s v="theater/plays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s v="CA"/>
    <s v="CAD"/>
    <n v="1455231540"/>
    <n v="1452614847"/>
    <d v="2016-02-11T22:59:00"/>
    <x v="3722"/>
    <b v="0"/>
    <n v="35"/>
    <b v="1"/>
    <s v="theater/plays"/>
    <n v="47.66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d v="2014-11-30T19:04:22"/>
    <x v="3723"/>
    <b v="0"/>
    <n v="63"/>
    <b v="1"/>
    <s v="theater/plays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s v="GB"/>
    <s v="GBP"/>
    <n v="1462402800"/>
    <n v="1459856860"/>
    <d v="2016-05-04T23:00:00"/>
    <x v="3724"/>
    <b v="0"/>
    <n v="89"/>
    <b v="1"/>
    <s v="theater/plays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d v="2016-02-18T21:30:00"/>
    <x v="3725"/>
    <b v="0"/>
    <n v="15"/>
    <b v="1"/>
    <s v="theater/plays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s v="US"/>
    <s v="USD"/>
    <n v="1461963600"/>
    <n v="1459567371"/>
    <d v="2016-04-29T21:00:00"/>
    <x v="3726"/>
    <b v="0"/>
    <n v="46"/>
    <b v="1"/>
    <s v="theater/plays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s v="US"/>
    <s v="USD"/>
    <n v="1476939300"/>
    <n v="1474273294"/>
    <d v="2016-10-20T04:55:00"/>
    <x v="3727"/>
    <b v="0"/>
    <n v="33"/>
    <b v="1"/>
    <s v="theater/plays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s v="US"/>
    <s v="USD"/>
    <n v="1439957176"/>
    <n v="1437365176"/>
    <d v="2015-08-19T04:06:16"/>
    <x v="3728"/>
    <b v="0"/>
    <n v="31"/>
    <b v="0"/>
    <s v="theater/plays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s v="US"/>
    <s v="USD"/>
    <n v="1427082912"/>
    <n v="1423198512"/>
    <d v="2015-03-23T03:55:12"/>
    <x v="3729"/>
    <b v="0"/>
    <n v="5"/>
    <b v="0"/>
    <s v="theater/plays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d v="2015-08-17T16:15:59"/>
    <x v="3730"/>
    <b v="0"/>
    <n v="1"/>
    <b v="0"/>
    <s v="theater/plays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s v="US"/>
    <s v="USD"/>
    <n v="1420860180"/>
    <n v="1418234646"/>
    <d v="2015-01-10T03:23:00"/>
    <x v="3731"/>
    <b v="0"/>
    <n v="12"/>
    <b v="0"/>
    <s v="theater/plays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n v="15.4"/>
    <x v="2"/>
    <s v="NL"/>
    <s v="EUR"/>
    <n v="1422100800"/>
    <n v="1416932133"/>
    <d v="2015-01-24T12:00:00"/>
    <x v="3732"/>
    <b v="0"/>
    <n v="4"/>
    <b v="0"/>
    <s v="theater/plays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d v="2015-04-18T22:30:00"/>
    <x v="3733"/>
    <b v="0"/>
    <n v="0"/>
    <b v="0"/>
    <s v="theater/plays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s v="US"/>
    <s v="USD"/>
    <n v="1432589896"/>
    <n v="1427405896"/>
    <d v="2015-05-25T21:38:16"/>
    <x v="3734"/>
    <b v="0"/>
    <n v="7"/>
    <b v="0"/>
    <s v="theater/plays"/>
    <n v="61"/>
    <x v="1"/>
    <s v="plays"/>
    <x v="0"/>
  </r>
  <r>
    <n v="3735"/>
    <s v="Women Beware Women"/>
    <s v="Young Actor's taking on a Jacobean tragedy. Family, betrayal, love, lust, sex and death."/>
    <n v="150"/>
    <n v="20"/>
    <n v="13.3"/>
    <x v="2"/>
    <s v="GB"/>
    <s v="GBP"/>
    <n v="1432831089"/>
    <n v="1430239089"/>
    <d v="2015-05-28T16:38:09"/>
    <x v="3735"/>
    <b v="0"/>
    <n v="2"/>
    <b v="0"/>
    <s v="theater/plays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s v="GB"/>
    <s v="GBP"/>
    <n v="1427133600"/>
    <n v="1423847093"/>
    <d v="2015-03-23T18:00:00"/>
    <x v="3736"/>
    <b v="0"/>
    <n v="1"/>
    <b v="0"/>
    <s v="theater/plays"/>
    <n v="10"/>
    <x v="1"/>
    <s v="plays"/>
    <x v="0"/>
  </r>
  <r>
    <n v="3737"/>
    <s v="Measure For Measure"/>
    <s v="The ASU Theatre and Shakespeare Club presents Measure For Measure directed by Jordyn Ochser."/>
    <n v="700"/>
    <n v="150"/>
    <n v="21.4"/>
    <x v="2"/>
    <s v="US"/>
    <s v="USD"/>
    <n v="1447311540"/>
    <n v="1445358903"/>
    <d v="2015-11-12T06:59:00"/>
    <x v="3737"/>
    <b v="0"/>
    <n v="4"/>
    <b v="0"/>
    <s v="theater/plays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d v="2014-07-15T22:00:00"/>
    <x v="3738"/>
    <b v="0"/>
    <n v="6"/>
    <b v="0"/>
    <s v="theater/plays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s v="GB"/>
    <s v="GBP"/>
    <n v="1468752468"/>
    <n v="1467024468"/>
    <d v="2016-07-17T10:47:48"/>
    <x v="3739"/>
    <b v="0"/>
    <n v="8"/>
    <b v="0"/>
    <s v="theater/plays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s v="US"/>
    <s v="USD"/>
    <n v="1407808438"/>
    <n v="1405217355"/>
    <d v="2014-08-12T01:53:58"/>
    <x v="3740"/>
    <b v="0"/>
    <n v="14"/>
    <b v="0"/>
    <s v="theater/plays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d v="2015-12-17T22:05:50"/>
    <x v="3741"/>
    <b v="0"/>
    <n v="0"/>
    <b v="0"/>
    <s v="theater/plays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d v="2014-09-06T05:09:04"/>
    <x v="3742"/>
    <b v="0"/>
    <n v="4"/>
    <b v="0"/>
    <s v="theater/plays"/>
    <n v="25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d v="2014-07-03T17:02:44"/>
    <x v="3743"/>
    <b v="0"/>
    <n v="0"/>
    <b v="0"/>
    <s v="theater/plays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d v="2014-07-05T03:59:00"/>
    <x v="3744"/>
    <b v="0"/>
    <n v="0"/>
    <b v="0"/>
    <s v="theater/plays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d v="2014-08-10T16:45:02"/>
    <x v="3745"/>
    <b v="0"/>
    <n v="1"/>
    <b v="0"/>
    <s v="theater/plays"/>
    <n v="10"/>
    <x v="1"/>
    <s v="plays"/>
    <x v="3"/>
  </r>
  <r>
    <n v="3746"/>
    <s v="Stage Play Production - &quot;I Love You to Death&quot;"/>
    <s v="Generational curses CAN be broken...right?"/>
    <n v="8500"/>
    <n v="202"/>
    <n v="2.4"/>
    <x v="2"/>
    <s v="US"/>
    <s v="USD"/>
    <n v="1475918439"/>
    <n v="1473326439"/>
    <d v="2016-10-08T09:20:39"/>
    <x v="3746"/>
    <b v="0"/>
    <n v="1"/>
    <b v="0"/>
    <s v="theater/plays"/>
    <n v="202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d v="2015-07-05T22:59:00"/>
    <x v="3747"/>
    <b v="0"/>
    <n v="1"/>
    <b v="0"/>
    <s v="theater/plays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s v="US"/>
    <s v="USD"/>
    <n v="1455602340"/>
    <n v="1453827436"/>
    <d v="2016-02-16T05:59:00"/>
    <x v="3748"/>
    <b v="0"/>
    <n v="52"/>
    <b v="1"/>
    <s v="theater/musical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d v="2016-04-29T03:59:00"/>
    <x v="3749"/>
    <b v="0"/>
    <n v="7"/>
    <b v="1"/>
    <s v="theater/musical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s v="US"/>
    <s v="USD"/>
    <n v="1423555140"/>
    <n v="1421105608"/>
    <d v="2015-02-10T07:59:00"/>
    <x v="3750"/>
    <b v="0"/>
    <n v="28"/>
    <b v="1"/>
    <s v="theater/musical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2.6"/>
    <x v="0"/>
    <s v="US"/>
    <s v="USD"/>
    <n v="1459641073"/>
    <n v="1454460673"/>
    <d v="2016-04-02T23:51:13"/>
    <x v="3751"/>
    <b v="0"/>
    <n v="11"/>
    <b v="1"/>
    <s v="theater/musical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d v="2016-10-16T21:00:00"/>
    <x v="3752"/>
    <b v="0"/>
    <n v="15"/>
    <b v="1"/>
    <s v="theater/musical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s v="US"/>
    <s v="USD"/>
    <n v="1433289600"/>
    <n v="1430768800"/>
    <d v="2015-06-03T00:00:00"/>
    <x v="3753"/>
    <b v="0"/>
    <n v="30"/>
    <b v="1"/>
    <s v="theater/musical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d v="2014-07-26T04:59:00"/>
    <x v="3754"/>
    <b v="0"/>
    <n v="27"/>
    <b v="1"/>
    <s v="theater/musical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29.6"/>
    <x v="0"/>
    <s v="GB"/>
    <s v="GBP"/>
    <n v="1460753307"/>
    <n v="1458161307"/>
    <d v="2016-04-15T20:48:27"/>
    <x v="3755"/>
    <b v="0"/>
    <n v="28"/>
    <b v="1"/>
    <s v="theater/musical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s v="US"/>
    <s v="USD"/>
    <n v="1402515198"/>
    <n v="1399923198"/>
    <d v="2014-06-11T19:33:18"/>
    <x v="3756"/>
    <b v="0"/>
    <n v="17"/>
    <b v="1"/>
    <s v="theater/musical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s v="US"/>
    <s v="USD"/>
    <n v="1417465515"/>
    <n v="1415737515"/>
    <d v="2014-12-01T20:25:15"/>
    <x v="3757"/>
    <b v="0"/>
    <n v="50"/>
    <b v="1"/>
    <s v="theater/musical"/>
    <n v="75.959999999999994"/>
    <x v="1"/>
    <s v="musical"/>
    <x v="3"/>
  </r>
  <r>
    <n v="3758"/>
    <s v="Luigi's Ladies"/>
    <s v="LUIGI'S LADIES: an original one-woman musical comedy"/>
    <n v="1500"/>
    <n v="1535"/>
    <n v="102.3"/>
    <x v="0"/>
    <s v="US"/>
    <s v="USD"/>
    <n v="1400475600"/>
    <n v="1397819938"/>
    <d v="2014-05-19T05:00:00"/>
    <x v="3758"/>
    <b v="0"/>
    <n v="26"/>
    <b v="1"/>
    <s v="theater/musical"/>
    <n v="59.04"/>
    <x v="1"/>
    <s v="musical"/>
    <x v="3"/>
  </r>
  <r>
    <n v="3759"/>
    <s v="Pared Down Productions"/>
    <s v="A production company specializing in small-scale musicals"/>
    <n v="4000"/>
    <n v="4409.7700000000004"/>
    <n v="110.2"/>
    <x v="0"/>
    <s v="US"/>
    <s v="USD"/>
    <n v="1440556553"/>
    <n v="1435372553"/>
    <d v="2015-08-26T02:35:53"/>
    <x v="3759"/>
    <b v="0"/>
    <n v="88"/>
    <b v="1"/>
    <s v="theater/musical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d v="2014-05-05T12:36:26"/>
    <x v="3760"/>
    <b v="0"/>
    <n v="91"/>
    <b v="1"/>
    <s v="theater/musical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d v="2015-08-10T23:00:00"/>
    <x v="3761"/>
    <b v="0"/>
    <n v="3"/>
    <b v="1"/>
    <s v="theater/musical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s v="GB"/>
    <s v="GBP"/>
    <n v="1438543889"/>
    <n v="1436383889"/>
    <d v="2015-08-02T19:31:29"/>
    <x v="3762"/>
    <b v="0"/>
    <n v="28"/>
    <b v="1"/>
    <s v="theater/musical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d v="2015-04-01T17:00:26"/>
    <x v="3763"/>
    <b v="0"/>
    <n v="77"/>
    <b v="1"/>
    <s v="theater/musical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d v="2016-05-29T00:36:00"/>
    <x v="3764"/>
    <b v="0"/>
    <n v="27"/>
    <b v="1"/>
    <s v="theater/musical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s v="US"/>
    <s v="USD"/>
    <n v="1406745482"/>
    <n v="1404153482"/>
    <d v="2014-07-30T18:38:02"/>
    <x v="3765"/>
    <b v="0"/>
    <n v="107"/>
    <b v="1"/>
    <s v="theater/musical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s v="US"/>
    <s v="USD"/>
    <n v="1404360045"/>
    <n v="1401336045"/>
    <d v="2014-07-03T04:00:45"/>
    <x v="3766"/>
    <b v="0"/>
    <n v="96"/>
    <b v="1"/>
    <s v="theater/musical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s v="US"/>
    <s v="USD"/>
    <n v="1425185940"/>
    <n v="1423960097"/>
    <d v="2015-03-01T04:59:00"/>
    <x v="3767"/>
    <b v="0"/>
    <n v="56"/>
    <b v="1"/>
    <s v="theater/musical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s v="US"/>
    <s v="USD"/>
    <n v="1402594090"/>
    <n v="1400002090"/>
    <d v="2014-06-12T17:28:10"/>
    <x v="3768"/>
    <b v="0"/>
    <n v="58"/>
    <b v="1"/>
    <s v="theater/musical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d v="2016-04-15T14:21:19"/>
    <x v="3769"/>
    <b v="0"/>
    <n v="15"/>
    <b v="1"/>
    <s v="theater/musical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d v="2015-06-13T22:20:10"/>
    <x v="3770"/>
    <b v="0"/>
    <n v="20"/>
    <b v="1"/>
    <s v="theater/musical"/>
    <n v="100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d v="2016-05-18T00:00:00"/>
    <x v="3771"/>
    <b v="0"/>
    <n v="38"/>
    <b v="1"/>
    <s v="theater/musical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s v="US"/>
    <s v="USD"/>
    <n v="1480399200"/>
    <n v="1478616506"/>
    <d v="2016-11-29T06:00:00"/>
    <x v="3772"/>
    <b v="0"/>
    <n v="33"/>
    <b v="1"/>
    <s v="theater/musical"/>
    <n v="166.97"/>
    <x v="1"/>
    <s v="musical"/>
    <x v="2"/>
  </r>
  <r>
    <n v="3773"/>
    <s v="Dundee: A Hip-Hopera"/>
    <s v="A dramatic hip-hopera, inspired from monologues written by the performers."/>
    <n v="5000"/>
    <n v="5410"/>
    <n v="108.2"/>
    <x v="0"/>
    <s v="US"/>
    <s v="USD"/>
    <n v="1479175680"/>
    <n v="1476317247"/>
    <d v="2016-11-15T02:08:00"/>
    <x v="3773"/>
    <b v="0"/>
    <n v="57"/>
    <b v="1"/>
    <s v="theater/musical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d v="2015-04-09T19:00:55"/>
    <x v="3774"/>
    <b v="0"/>
    <n v="25"/>
    <b v="1"/>
    <s v="theater/musical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s v="US"/>
    <s v="USD"/>
    <n v="1428552000"/>
    <n v="1426199843"/>
    <d v="2015-04-09T04:00:00"/>
    <x v="3775"/>
    <b v="0"/>
    <n v="14"/>
    <b v="1"/>
    <s v="theater/musical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s v="US"/>
    <s v="USD"/>
    <n v="1406854800"/>
    <n v="1403599778"/>
    <d v="2014-08-01T01:00:00"/>
    <x v="3776"/>
    <b v="0"/>
    <n v="94"/>
    <b v="1"/>
    <s v="theater/musical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s v="US"/>
    <s v="USD"/>
    <n v="1411790400"/>
    <n v="1409884821"/>
    <d v="2014-09-27T04:00:00"/>
    <x v="3777"/>
    <b v="0"/>
    <n v="59"/>
    <b v="1"/>
    <s v="theater/musical"/>
    <n v="48.54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d v="2015-02-14T19:39:40"/>
    <x v="3778"/>
    <b v="0"/>
    <n v="36"/>
    <b v="1"/>
    <s v="theater/musical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d v="2016-03-26T16:39:00"/>
    <x v="3779"/>
    <b v="0"/>
    <n v="115"/>
    <b v="1"/>
    <s v="theater/musical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d v="2015-07-13T20:06:00"/>
    <x v="3780"/>
    <b v="0"/>
    <n v="30"/>
    <b v="1"/>
    <s v="theater/musical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s v="US"/>
    <s v="USD"/>
    <n v="1410210685"/>
    <n v="1408050685"/>
    <d v="2014-09-08T21:11:25"/>
    <x v="3781"/>
    <b v="0"/>
    <n v="52"/>
    <b v="1"/>
    <s v="theater/musical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s v="GB"/>
    <s v="GBP"/>
    <n v="1469401200"/>
    <n v="1466887297"/>
    <d v="2016-07-24T23:00:00"/>
    <x v="3782"/>
    <b v="0"/>
    <n v="27"/>
    <b v="1"/>
    <s v="theater/musical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s v="US"/>
    <s v="USD"/>
    <n v="1458057600"/>
    <n v="1455938520"/>
    <d v="2016-03-15T16:00:00"/>
    <x v="3783"/>
    <b v="0"/>
    <n v="24"/>
    <b v="1"/>
    <s v="theater/musical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d v="2016-07-10T23:32:12"/>
    <x v="3784"/>
    <b v="0"/>
    <n v="10"/>
    <b v="1"/>
    <s v="theater/musical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s v="GB"/>
    <s v="GBP"/>
    <n v="1470132180"/>
    <n v="1467040769"/>
    <d v="2016-08-02T10:03:00"/>
    <x v="3785"/>
    <b v="0"/>
    <n v="30"/>
    <b v="1"/>
    <s v="theater/musical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d v="2016-05-27T00:54:35"/>
    <x v="3786"/>
    <b v="0"/>
    <n v="71"/>
    <b v="1"/>
    <s v="theater/musical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s v="US"/>
    <s v="USD"/>
    <n v="1436587140"/>
    <n v="1434113406"/>
    <d v="2015-07-11T03:59:00"/>
    <x v="3787"/>
    <b v="0"/>
    <n v="10"/>
    <b v="1"/>
    <s v="theater/musical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s v="US"/>
    <s v="USD"/>
    <n v="1450887480"/>
    <n v="1448469719"/>
    <d v="2015-12-23T16:18:00"/>
    <x v="3788"/>
    <b v="0"/>
    <n v="1"/>
    <b v="0"/>
    <s v="theater/musical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.3"/>
    <x v="2"/>
    <s v="GB"/>
    <s v="GBP"/>
    <n v="1434395418"/>
    <n v="1431630618"/>
    <d v="2015-06-15T19:10:18"/>
    <x v="3789"/>
    <b v="0"/>
    <n v="4"/>
    <b v="0"/>
    <s v="theater/musical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d v="2016-11-22T17:00:23"/>
    <x v="3790"/>
    <b v="0"/>
    <n v="0"/>
    <b v="0"/>
    <s v="theater/musical"/>
    <n v="0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d v="2014-07-06T16:36:32"/>
    <x v="3791"/>
    <b v="0"/>
    <n v="0"/>
    <b v="0"/>
    <s v="theater/musical"/>
    <n v="0"/>
    <x v="1"/>
    <s v="musical"/>
    <x v="3"/>
  </r>
  <r>
    <n v="3792"/>
    <s v="BorikÃ©n: The Show"/>
    <s v="A cultural and historic journey through Puerto Rico's music and dance!"/>
    <n v="12500"/>
    <n v="35"/>
    <n v="0.3"/>
    <x v="2"/>
    <s v="US"/>
    <s v="USD"/>
    <n v="1436957022"/>
    <n v="1434365022"/>
    <d v="2015-07-15T10:43:42"/>
    <x v="3792"/>
    <b v="0"/>
    <n v="2"/>
    <b v="0"/>
    <s v="theater/musical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s v="US"/>
    <s v="USD"/>
    <n v="1418769129"/>
    <n v="1416954729"/>
    <d v="2014-12-16T22:32:09"/>
    <x v="3793"/>
    <b v="0"/>
    <n v="24"/>
    <b v="0"/>
    <s v="theater/musical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d v="2015-06-07T13:55:54"/>
    <x v="3794"/>
    <b v="0"/>
    <n v="1"/>
    <b v="0"/>
    <s v="theater/musical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1.7"/>
    <x v="2"/>
    <s v="GB"/>
    <s v="GBP"/>
    <n v="1440801000"/>
    <n v="1437042490"/>
    <d v="2015-08-28T22:30:00"/>
    <x v="3795"/>
    <b v="0"/>
    <n v="2"/>
    <b v="0"/>
    <s v="theater/musical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d v="2017-01-14T00:42:36"/>
    <x v="3796"/>
    <b v="0"/>
    <n v="1"/>
    <b v="0"/>
    <s v="theater/musical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s v="US"/>
    <s v="USD"/>
    <n v="1429564165"/>
    <n v="1426972165"/>
    <d v="2015-04-20T21:09:25"/>
    <x v="3797"/>
    <b v="0"/>
    <n v="37"/>
    <b v="0"/>
    <s v="theater/musical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s v="US"/>
    <s v="USD"/>
    <n v="1407691248"/>
    <n v="1405099248"/>
    <d v="2014-08-10T17:20:48"/>
    <x v="3798"/>
    <b v="0"/>
    <n v="5"/>
    <b v="0"/>
    <s v="theater/musical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d v="2016-03-11T22:20:43"/>
    <x v="3799"/>
    <b v="0"/>
    <n v="4"/>
    <b v="0"/>
    <s v="theater/musical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d v="2015-01-11T04:59:00"/>
    <x v="3800"/>
    <b v="0"/>
    <n v="16"/>
    <b v="0"/>
    <s v="theater/musical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s v="US"/>
    <s v="USD"/>
    <n v="1420215216"/>
    <n v="1417536816"/>
    <d v="2015-01-02T16:13:36"/>
    <x v="3801"/>
    <b v="0"/>
    <n v="9"/>
    <b v="0"/>
    <s v="theater/musical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d v="2015-10-22T03:01:46"/>
    <x v="3802"/>
    <b v="0"/>
    <n v="0"/>
    <b v="0"/>
    <s v="theater/musical"/>
    <n v="0"/>
    <x v="1"/>
    <s v="musical"/>
    <x v="0"/>
  </r>
  <r>
    <n v="3803"/>
    <s v="Benjamin Button the Musical Concept Album"/>
    <s v="A fully orchestrated concept album of Benjamin Button the Musical!"/>
    <n v="12000"/>
    <n v="2358"/>
    <n v="19.7"/>
    <x v="2"/>
    <s v="US"/>
    <s v="USD"/>
    <n v="1457133568"/>
    <n v="1454541568"/>
    <d v="2016-03-04T23:19:28"/>
    <x v="3803"/>
    <b v="0"/>
    <n v="40"/>
    <b v="0"/>
    <s v="theater/musical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d v="2016-07-31T07:00:00"/>
    <x v="3804"/>
    <b v="0"/>
    <n v="0"/>
    <b v="0"/>
    <s v="theater/musical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d v="2014-09-27T21:17:20"/>
    <x v="3805"/>
    <b v="0"/>
    <n v="2"/>
    <b v="0"/>
    <s v="theater/musical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s v="AU"/>
    <s v="AUD"/>
    <n v="1404022381"/>
    <n v="1402294381"/>
    <d v="2014-06-29T06:13:01"/>
    <x v="3806"/>
    <b v="0"/>
    <n v="1"/>
    <b v="0"/>
    <s v="theater/musical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s v="US"/>
    <s v="USD"/>
    <n v="1428097739"/>
    <n v="1427492939"/>
    <d v="2015-04-03T21:48:59"/>
    <x v="3807"/>
    <b v="0"/>
    <n v="9"/>
    <b v="0"/>
    <s v="theater/musical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d v="2015-04-25T09:53:39"/>
    <x v="3808"/>
    <b v="0"/>
    <n v="24"/>
    <b v="1"/>
    <s v="theater/plays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s v="GB"/>
    <s v="GBP"/>
    <n v="1406761200"/>
    <n v="1402403907"/>
    <d v="2014-07-30T23:00:00"/>
    <x v="3809"/>
    <b v="0"/>
    <n v="38"/>
    <b v="1"/>
    <s v="theater/plays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1.7"/>
    <x v="0"/>
    <s v="US"/>
    <s v="USD"/>
    <n v="1426965758"/>
    <n v="1424377358"/>
    <d v="2015-03-21T19:22:38"/>
    <x v="3810"/>
    <b v="0"/>
    <n v="26"/>
    <b v="1"/>
    <s v="theater/plays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d v="2016-05-31T11:00:00"/>
    <x v="3811"/>
    <b v="0"/>
    <n v="19"/>
    <b v="1"/>
    <s v="theater/plays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s v="CA"/>
    <s v="CAD"/>
    <n v="1433131140"/>
    <n v="1429120908"/>
    <d v="2015-06-01T03:59:00"/>
    <x v="3812"/>
    <b v="0"/>
    <n v="11"/>
    <b v="1"/>
    <s v="theater/plays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d v="2016-06-14T21:43:00"/>
    <x v="3813"/>
    <b v="0"/>
    <n v="27"/>
    <b v="1"/>
    <s v="theater/plays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s v="US"/>
    <s v="USD"/>
    <n v="1427860740"/>
    <n v="1424727712"/>
    <d v="2015-04-01T03:59:00"/>
    <x v="3814"/>
    <b v="0"/>
    <n v="34"/>
    <b v="1"/>
    <s v="theater/plays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d v="2015-08-20T23:00:00"/>
    <x v="3815"/>
    <b v="0"/>
    <n v="20"/>
    <b v="1"/>
    <s v="theater/plays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s v="US"/>
    <s v="USD"/>
    <n v="1405614823"/>
    <n v="1403022823"/>
    <d v="2014-07-17T16:33:43"/>
    <x v="3816"/>
    <b v="0"/>
    <n v="37"/>
    <b v="1"/>
    <s v="theater/plays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s v="US"/>
    <s v="USD"/>
    <n v="1445659140"/>
    <n v="1444236216"/>
    <d v="2015-10-24T03:59:00"/>
    <x v="3817"/>
    <b v="0"/>
    <n v="20"/>
    <b v="1"/>
    <s v="theater/plays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d v="2015-03-12T19:13:02"/>
    <x v="3818"/>
    <b v="0"/>
    <n v="10"/>
    <b v="1"/>
    <s v="theater/plays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s v="US"/>
    <s v="USD"/>
    <n v="1437166920"/>
    <n v="1435554104"/>
    <d v="2015-07-17T21:02:00"/>
    <x v="3819"/>
    <b v="0"/>
    <n v="26"/>
    <b v="1"/>
    <s v="theater/plays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s v="GB"/>
    <s v="GBP"/>
    <n v="1436110717"/>
    <n v="1433518717"/>
    <d v="2015-07-05T15:38:37"/>
    <x v="3820"/>
    <b v="0"/>
    <n v="20"/>
    <b v="1"/>
    <s v="theater/plays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s v="US"/>
    <s v="USD"/>
    <n v="1451881207"/>
    <n v="1449116407"/>
    <d v="2016-01-04T04:20:07"/>
    <x v="3821"/>
    <b v="0"/>
    <n v="46"/>
    <b v="1"/>
    <s v="theater/plays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d v="2016-01-19T22:59:00"/>
    <x v="3822"/>
    <b v="0"/>
    <n v="76"/>
    <b v="1"/>
    <s v="theater/plays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d v="2015-07-20T03:59:00"/>
    <x v="3823"/>
    <b v="0"/>
    <n v="41"/>
    <b v="1"/>
    <s v="theater/plays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d v="2016-08-01T13:41:00"/>
    <x v="3824"/>
    <b v="0"/>
    <n v="7"/>
    <b v="1"/>
    <s v="theater/plays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s v="US"/>
    <s v="USD"/>
    <n v="1434505214"/>
    <n v="1432690814"/>
    <d v="2015-06-17T01:40:14"/>
    <x v="3825"/>
    <b v="0"/>
    <n v="49"/>
    <b v="1"/>
    <s v="theater/plays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.2"/>
    <x v="0"/>
    <s v="GB"/>
    <s v="GBP"/>
    <n v="1430993394"/>
    <n v="1428401394"/>
    <d v="2015-05-07T10:09:54"/>
    <x v="3826"/>
    <b v="0"/>
    <n v="26"/>
    <b v="1"/>
    <s v="theater/plays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s v="GB"/>
    <s v="GBP"/>
    <n v="1427414400"/>
    <n v="1422656201"/>
    <d v="2015-03-27T00:00:00"/>
    <x v="3827"/>
    <b v="0"/>
    <n v="65"/>
    <b v="1"/>
    <s v="theater/plays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d v="2014-12-31T13:39:47"/>
    <x v="3828"/>
    <b v="0"/>
    <n v="28"/>
    <b v="1"/>
    <s v="theater/plays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s v="US"/>
    <s v="USD"/>
    <n v="1472676371"/>
    <n v="1470948371"/>
    <d v="2016-08-31T20:46:11"/>
    <x v="3829"/>
    <b v="0"/>
    <n v="8"/>
    <b v="1"/>
    <s v="theater/plays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d v="2016-05-27T17:46:51"/>
    <x v="3830"/>
    <b v="0"/>
    <n v="3"/>
    <b v="1"/>
    <s v="theater/plays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d v="2014-11-05T21:22:25"/>
    <x v="3831"/>
    <b v="0"/>
    <n v="9"/>
    <b v="1"/>
    <s v="theater/plays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s v="US"/>
    <s v="USD"/>
    <n v="1455936335"/>
    <n v="1452048335"/>
    <d v="2016-02-20T02:45:35"/>
    <x v="3832"/>
    <b v="0"/>
    <n v="9"/>
    <b v="1"/>
    <s v="theater/plays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s v="CA"/>
    <s v="CAD"/>
    <n v="1417460940"/>
    <n v="1416516972"/>
    <d v="2014-12-01T19:09:00"/>
    <x v="3833"/>
    <b v="0"/>
    <n v="20"/>
    <b v="1"/>
    <s v="theater/plays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d v="2015-06-18T10:41:07"/>
    <x v="3834"/>
    <b v="0"/>
    <n v="57"/>
    <b v="1"/>
    <s v="theater/plays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d v="2016-04-21T22:36:48"/>
    <x v="3835"/>
    <b v="0"/>
    <n v="8"/>
    <b v="1"/>
    <s v="theater/plays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s v="US"/>
    <s v="USD"/>
    <n v="1470197340"/>
    <n v="1467497652"/>
    <d v="2016-08-03T04:09:00"/>
    <x v="3836"/>
    <b v="0"/>
    <n v="14"/>
    <b v="1"/>
    <s v="theater/plays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n v="102.1"/>
    <x v="0"/>
    <s v="GB"/>
    <s v="GBP"/>
    <n v="1435947758"/>
    <n v="1432837358"/>
    <d v="2015-07-03T18:22:38"/>
    <x v="3837"/>
    <b v="0"/>
    <n v="17"/>
    <b v="1"/>
    <s v="theater/plays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s v="SE"/>
    <s v="SEK"/>
    <n v="1432314209"/>
    <n v="1429722209"/>
    <d v="2015-05-22T17:03:29"/>
    <x v="3838"/>
    <b v="0"/>
    <n v="100"/>
    <b v="1"/>
    <s v="theater/plays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s v="US"/>
    <s v="USD"/>
    <n v="1438226724"/>
    <n v="1433042724"/>
    <d v="2015-07-30T03:25:24"/>
    <x v="3839"/>
    <b v="0"/>
    <n v="32"/>
    <b v="1"/>
    <s v="theater/plays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d v="2016-03-28T15:50:29"/>
    <x v="3840"/>
    <b v="0"/>
    <n v="3"/>
    <b v="1"/>
    <s v="theater/plays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s v="US"/>
    <s v="USD"/>
    <n v="1405882287"/>
    <n v="1400698287"/>
    <d v="2014-07-20T18:51:27"/>
    <x v="3841"/>
    <b v="1"/>
    <n v="34"/>
    <b v="0"/>
    <s v="theater/plays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s v="GB"/>
    <s v="GBP"/>
    <n v="1399809052"/>
    <n v="1397217052"/>
    <d v="2014-05-11T11:50:52"/>
    <x v="3842"/>
    <b v="1"/>
    <n v="23"/>
    <b v="0"/>
    <s v="theater/plays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s v="US"/>
    <s v="USD"/>
    <n v="1401587064"/>
    <n v="1399427064"/>
    <d v="2014-06-01T01:44:24"/>
    <x v="3843"/>
    <b v="1"/>
    <n v="19"/>
    <b v="0"/>
    <s v="theater/plays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s v="US"/>
    <s v="USD"/>
    <n v="1401778740"/>
    <n v="1399474134"/>
    <d v="2014-06-03T06:59:00"/>
    <x v="3844"/>
    <b v="1"/>
    <n v="50"/>
    <b v="0"/>
    <s v="theater/plays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s v="US"/>
    <s v="USD"/>
    <n v="1443711774"/>
    <n v="1441119774"/>
    <d v="2015-10-01T15:02:54"/>
    <x v="3845"/>
    <b v="1"/>
    <n v="12"/>
    <b v="0"/>
    <s v="theater/plays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2.7"/>
    <x v="2"/>
    <s v="US"/>
    <s v="USD"/>
    <n v="1412405940"/>
    <n v="1409721542"/>
    <d v="2014-10-04T06:59:00"/>
    <x v="3846"/>
    <b v="1"/>
    <n v="8"/>
    <b v="0"/>
    <s v="theater/plays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.2"/>
    <x v="2"/>
    <s v="US"/>
    <s v="USD"/>
    <n v="1437283391"/>
    <n v="1433395391"/>
    <d v="2015-07-19T05:23:11"/>
    <x v="3847"/>
    <b v="1"/>
    <n v="9"/>
    <b v="0"/>
    <s v="theater/plays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s v="US"/>
    <s v="USD"/>
    <n v="1445196989"/>
    <n v="1442604989"/>
    <d v="2015-10-18T19:36:29"/>
    <x v="3848"/>
    <b v="1"/>
    <n v="43"/>
    <b v="0"/>
    <s v="theater/plays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d v="2015-06-11T18:24:44"/>
    <x v="3849"/>
    <b v="1"/>
    <n v="28"/>
    <b v="0"/>
    <s v="theater/plays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n v="3.8"/>
    <x v="2"/>
    <s v="US"/>
    <s v="USD"/>
    <n v="1420081143"/>
    <n v="1417489143"/>
    <d v="2015-01-01T02:59:03"/>
    <x v="3850"/>
    <b v="1"/>
    <n v="4"/>
    <b v="0"/>
    <s v="theater/plays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n v="34.1"/>
    <x v="2"/>
    <s v="GB"/>
    <s v="GBP"/>
    <n v="1437129179"/>
    <n v="1434537179"/>
    <d v="2015-07-17T10:32:59"/>
    <x v="3851"/>
    <b v="1"/>
    <n v="24"/>
    <b v="0"/>
    <s v="theater/plays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s v="US"/>
    <s v="USD"/>
    <n v="1427427276"/>
    <n v="1425270876"/>
    <d v="2015-03-27T03:34:36"/>
    <x v="3852"/>
    <b v="0"/>
    <n v="2"/>
    <b v="0"/>
    <s v="theater/plays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d v="2014-09-01T20:09:38"/>
    <x v="3853"/>
    <b v="0"/>
    <n v="2"/>
    <b v="0"/>
    <s v="theater/plays"/>
    <n v="13"/>
    <x v="1"/>
    <s v="plays"/>
    <x v="3"/>
  </r>
  <r>
    <n v="3854"/>
    <s v="The Case Of Soghomon Tehlirian"/>
    <s v="A play dedicated to the 100th anniversary of the Armenian Genocide."/>
    <n v="11000"/>
    <n v="1788"/>
    <n v="16.3"/>
    <x v="2"/>
    <s v="US"/>
    <s v="USD"/>
    <n v="1431206058"/>
    <n v="1428614058"/>
    <d v="2015-05-09T21:14:18"/>
    <x v="3854"/>
    <b v="0"/>
    <n v="20"/>
    <b v="0"/>
    <s v="theater/plays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s v="US"/>
    <s v="USD"/>
    <n v="1427408271"/>
    <n v="1424819871"/>
    <d v="2015-03-26T22:17:51"/>
    <x v="3855"/>
    <b v="0"/>
    <n v="1"/>
    <b v="0"/>
    <s v="theater/plays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d v="2015-03-08T16:50:03"/>
    <x v="3856"/>
    <b v="0"/>
    <n v="1"/>
    <b v="0"/>
    <s v="theater/plays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s v="US"/>
    <s v="USD"/>
    <n v="1406913120"/>
    <n v="1404927690"/>
    <d v="2014-08-01T17:12:00"/>
    <x v="3857"/>
    <b v="0"/>
    <n v="4"/>
    <b v="0"/>
    <s v="theater/plays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d v="2015-05-22T21:00:00"/>
    <x v="3858"/>
    <b v="0"/>
    <n v="1"/>
    <b v="0"/>
    <s v="theater/plays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d v="2014-06-25T21:00:00"/>
    <x v="3859"/>
    <b v="0"/>
    <n v="1"/>
    <b v="0"/>
    <s v="theater/plays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s v="US"/>
    <s v="USD"/>
    <n v="1407858710"/>
    <n v="1405266710"/>
    <d v="2014-08-12T15:51:50"/>
    <x v="3860"/>
    <b v="0"/>
    <n v="13"/>
    <b v="0"/>
    <s v="theater/plays"/>
    <n v="81.540000000000006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n v="1412258977"/>
    <d v="2014-11-12T21:47:00"/>
    <x v="3861"/>
    <b v="0"/>
    <n v="1"/>
    <b v="0"/>
    <s v="theater/plays"/>
    <n v="100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d v="2016-09-12T16:59:00"/>
    <x v="3862"/>
    <b v="0"/>
    <n v="1"/>
    <b v="0"/>
    <s v="theater/plays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d v="2015-11-05T16:11:45"/>
    <x v="3863"/>
    <b v="0"/>
    <n v="0"/>
    <b v="0"/>
    <s v="theater/plays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s v="US"/>
    <s v="USD"/>
    <n v="1447799054"/>
    <n v="1445203454"/>
    <d v="2015-11-17T22:24:14"/>
    <x v="3864"/>
    <b v="0"/>
    <n v="3"/>
    <b v="0"/>
    <s v="theater/plays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s v="CA"/>
    <s v="CAD"/>
    <n v="1409376600"/>
    <n v="1405957098"/>
    <d v="2014-08-30T05:30:00"/>
    <x v="3865"/>
    <b v="0"/>
    <n v="14"/>
    <b v="0"/>
    <s v="theater/plays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0.6"/>
    <x v="2"/>
    <s v="US"/>
    <s v="USD"/>
    <n v="1458703740"/>
    <n v="1454453021"/>
    <d v="2016-03-23T03:29:00"/>
    <x v="3866"/>
    <b v="0"/>
    <n v="2"/>
    <b v="0"/>
    <s v="theater/plays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s v="US"/>
    <s v="USD"/>
    <n v="1466278339"/>
    <n v="1463686339"/>
    <d v="2016-06-18T19:32:19"/>
    <x v="3867"/>
    <b v="0"/>
    <n v="5"/>
    <b v="0"/>
    <s v="theater/plays"/>
    <n v="50.2"/>
    <x v="1"/>
    <s v="plays"/>
    <x v="2"/>
  </r>
  <r>
    <n v="3868"/>
    <s v="1000 words (Canceled)"/>
    <s v="New collection of music by Scott Evan Davis!"/>
    <n v="5000"/>
    <n v="10"/>
    <n v="0.2"/>
    <x v="1"/>
    <s v="GB"/>
    <s v="GBP"/>
    <n v="1410191405"/>
    <n v="1408031405"/>
    <d v="2014-09-08T15:50:05"/>
    <x v="3868"/>
    <b v="0"/>
    <n v="1"/>
    <b v="0"/>
    <s v="theater/musical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n v="3.4"/>
    <x v="1"/>
    <s v="US"/>
    <s v="USD"/>
    <n v="1426302660"/>
    <n v="1423761792"/>
    <d v="2015-03-14T03:11:00"/>
    <x v="3869"/>
    <b v="0"/>
    <n v="15"/>
    <b v="0"/>
    <s v="theater/musical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d v="2014-07-03T04:07:58"/>
    <x v="3870"/>
    <b v="0"/>
    <n v="10"/>
    <b v="0"/>
    <s v="theater/musical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2.7"/>
    <x v="1"/>
    <s v="US"/>
    <s v="USD"/>
    <n v="1490809450"/>
    <n v="1485629050"/>
    <d v="2017-03-29T17:44:10"/>
    <x v="3871"/>
    <b v="0"/>
    <n v="3"/>
    <b v="0"/>
    <s v="theater/musical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d v="2015-08-14T03:29:56"/>
    <x v="3872"/>
    <b v="0"/>
    <n v="0"/>
    <b v="0"/>
    <s v="theater/musical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d v="2015-10-08T16:42:15"/>
    <x v="3873"/>
    <b v="0"/>
    <n v="0"/>
    <b v="0"/>
    <s v="theater/musical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d v="2015-01-24T01:00:00"/>
    <x v="3874"/>
    <b v="0"/>
    <n v="0"/>
    <b v="0"/>
    <s v="theater/musical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d v="2016-09-03T10:00:00"/>
    <x v="3875"/>
    <b v="0"/>
    <n v="0"/>
    <b v="0"/>
    <s v="theater/musical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s v="GB"/>
    <s v="GBP"/>
    <n v="1454425128"/>
    <n v="1451833128"/>
    <d v="2016-02-02T14:58:48"/>
    <x v="3876"/>
    <b v="0"/>
    <n v="46"/>
    <b v="0"/>
    <s v="theater/musical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d v="2016-12-08T16:15:52"/>
    <x v="3877"/>
    <b v="0"/>
    <n v="14"/>
    <b v="0"/>
    <s v="theater/musical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s v="US"/>
    <s v="USD"/>
    <n v="1435636740"/>
    <n v="1433014746"/>
    <d v="2015-06-30T03:59:00"/>
    <x v="3878"/>
    <b v="0"/>
    <n v="1"/>
    <b v="0"/>
    <s v="theater/musical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d v="2015-01-25T20:39:56"/>
    <x v="3879"/>
    <b v="0"/>
    <n v="0"/>
    <b v="0"/>
    <s v="theater/musical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s v="GB"/>
    <s v="GBP"/>
    <n v="1406761200"/>
    <n v="1403724820"/>
    <d v="2014-07-30T23:00:00"/>
    <x v="3880"/>
    <b v="0"/>
    <n v="17"/>
    <b v="0"/>
    <s v="theater/musical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d v="2017-02-20T00:26:39"/>
    <x v="3881"/>
    <b v="0"/>
    <n v="1"/>
    <b v="0"/>
    <s v="theater/musical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d v="2016-01-31T23:03:00"/>
    <x v="3882"/>
    <b v="0"/>
    <n v="0"/>
    <b v="0"/>
    <s v="theater/musical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d v="2014-09-02T14:27:49"/>
    <x v="3883"/>
    <b v="0"/>
    <n v="0"/>
    <b v="0"/>
    <s v="theater/musical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d v="2015-03-27T17:59:52"/>
    <x v="3884"/>
    <b v="0"/>
    <n v="0"/>
    <b v="0"/>
    <s v="theater/musical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d v="2016-05-09T22:49:51"/>
    <x v="3885"/>
    <b v="0"/>
    <n v="0"/>
    <b v="0"/>
    <s v="theater/musical"/>
    <n v="0"/>
    <x v="1"/>
    <s v="musical"/>
    <x v="2"/>
  </r>
  <r>
    <n v="3886"/>
    <s v="a (Canceled)"/>
    <n v="1"/>
    <n v="10000"/>
    <n v="0"/>
    <n v="0"/>
    <x v="1"/>
    <s v="AU"/>
    <s v="AUD"/>
    <n v="1418275702"/>
    <n v="1415683702"/>
    <d v="2014-12-11T05:28:22"/>
    <x v="3886"/>
    <b v="0"/>
    <n v="0"/>
    <b v="0"/>
    <s v="theater/musical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s v="US"/>
    <s v="USD"/>
    <n v="1430517600"/>
    <n v="1426538129"/>
    <d v="2015-05-01T22:00:00"/>
    <x v="3887"/>
    <b v="0"/>
    <n v="2"/>
    <b v="0"/>
    <s v="theater/musical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s v="GB"/>
    <s v="GBP"/>
    <n v="1488114358"/>
    <n v="1485522358"/>
    <d v="2017-02-26T13:05:58"/>
    <x v="3888"/>
    <b v="0"/>
    <n v="14"/>
    <b v="0"/>
    <s v="theater/plays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s v="US"/>
    <s v="USD"/>
    <n v="1420413960"/>
    <n v="1417651630"/>
    <d v="2015-01-04T23:26:00"/>
    <x v="3889"/>
    <b v="0"/>
    <n v="9"/>
    <b v="0"/>
    <s v="theater/plays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s v="US"/>
    <s v="USD"/>
    <n v="1439662344"/>
    <n v="1434478344"/>
    <d v="2015-08-15T18:12:24"/>
    <x v="3890"/>
    <b v="0"/>
    <n v="8"/>
    <b v="0"/>
    <s v="theater/plays"/>
    <n v="315.5"/>
    <x v="1"/>
    <s v="plays"/>
    <x v="0"/>
  </r>
  <r>
    <n v="3891"/>
    <s v="Out of the Box: A Mime Story"/>
    <s v="A comedy about a mime who dreams of becoming a stand up comedian."/>
    <n v="800"/>
    <n v="260"/>
    <n v="32.5"/>
    <x v="2"/>
    <s v="US"/>
    <s v="USD"/>
    <n v="1427086740"/>
    <n v="1424488244"/>
    <d v="2015-03-23T04:59:00"/>
    <x v="3891"/>
    <b v="0"/>
    <n v="7"/>
    <b v="0"/>
    <s v="theater/plays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d v="2014-08-24T07:00:00"/>
    <x v="3892"/>
    <b v="0"/>
    <n v="0"/>
    <b v="0"/>
    <s v="theater/plays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s v="US"/>
    <s v="USD"/>
    <n v="1404194400"/>
    <n v="1400600840"/>
    <d v="2014-07-01T06:00:00"/>
    <x v="3893"/>
    <b v="0"/>
    <n v="84"/>
    <b v="0"/>
    <s v="theater/plays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s v="US"/>
    <s v="USD"/>
    <n v="1481000340"/>
    <n v="1478386812"/>
    <d v="2016-12-06T04:59:00"/>
    <x v="3894"/>
    <b v="0"/>
    <n v="11"/>
    <b v="0"/>
    <s v="theater/plays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d v="2015-02-28T06:00:18"/>
    <x v="3895"/>
    <b v="0"/>
    <n v="1"/>
    <b v="0"/>
    <s v="theater/plays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0.6"/>
    <x v="2"/>
    <s v="US"/>
    <s v="USD"/>
    <n v="1402979778"/>
    <n v="1401770178"/>
    <d v="2014-06-17T04:36:18"/>
    <x v="3896"/>
    <b v="0"/>
    <n v="4"/>
    <b v="0"/>
    <s v="theater/plays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s v="NZ"/>
    <s v="NZD"/>
    <n v="1420750683"/>
    <n v="1418158683"/>
    <d v="2015-01-08T20:58:03"/>
    <x v="3897"/>
    <b v="0"/>
    <n v="10"/>
    <b v="0"/>
    <s v="theater/plays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s v="GB"/>
    <s v="GBP"/>
    <n v="1439827200"/>
    <n v="1436355270"/>
    <d v="2015-08-17T16:00:00"/>
    <x v="3898"/>
    <b v="0"/>
    <n v="16"/>
    <b v="0"/>
    <s v="theater/plays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s v="US"/>
    <s v="USD"/>
    <n v="1407868561"/>
    <n v="1406140561"/>
    <d v="2014-08-12T18:36:01"/>
    <x v="3899"/>
    <b v="0"/>
    <n v="2"/>
    <b v="0"/>
    <s v="theater/plays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.4"/>
    <x v="2"/>
    <s v="US"/>
    <s v="USD"/>
    <n v="1433988791"/>
    <n v="1431396791"/>
    <d v="2015-06-11T02:13:11"/>
    <x v="3900"/>
    <b v="0"/>
    <n v="5"/>
    <b v="0"/>
    <s v="theater/plays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s v="US"/>
    <s v="USD"/>
    <n v="1450554599"/>
    <n v="1447098599"/>
    <d v="2015-12-19T19:49:59"/>
    <x v="3901"/>
    <b v="0"/>
    <n v="1"/>
    <b v="0"/>
    <s v="theater/plays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s v="GB"/>
    <s v="GBP"/>
    <n v="1479125642"/>
    <n v="1476962042"/>
    <d v="2016-11-14T12:14:02"/>
    <x v="3902"/>
    <b v="0"/>
    <n v="31"/>
    <b v="0"/>
    <s v="theater/plays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d v="2015-08-14T19:38:00"/>
    <x v="3903"/>
    <b v="0"/>
    <n v="0"/>
    <b v="0"/>
    <s v="theater/plays"/>
    <n v="0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d v="2015-04-15T05:04:00"/>
    <x v="3904"/>
    <b v="0"/>
    <n v="2"/>
    <b v="0"/>
    <s v="theater/plays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s v="GB"/>
    <s v="GBP"/>
    <n v="1434063600"/>
    <n v="1430405903"/>
    <d v="2015-06-11T23:00:00"/>
    <x v="3905"/>
    <b v="0"/>
    <n v="7"/>
    <b v="0"/>
    <s v="theater/plays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s v="GB"/>
    <s v="GBP"/>
    <n v="1435325100"/>
    <n v="1432072893"/>
    <d v="2015-06-26T13:25:00"/>
    <x v="3906"/>
    <b v="0"/>
    <n v="16"/>
    <b v="0"/>
    <s v="theater/plays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s v="US"/>
    <s v="USD"/>
    <n v="1414354080"/>
    <n v="1411587606"/>
    <d v="2014-10-26T20:08:00"/>
    <x v="3907"/>
    <b v="0"/>
    <n v="4"/>
    <b v="0"/>
    <s v="theater/plays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s v="US"/>
    <s v="USD"/>
    <n v="1406603696"/>
    <n v="1405307696"/>
    <d v="2014-07-29T03:14:56"/>
    <x v="3908"/>
    <b v="0"/>
    <n v="4"/>
    <b v="0"/>
    <s v="theater/plays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s v="US"/>
    <s v="USD"/>
    <n v="1410424642"/>
    <n v="1407832642"/>
    <d v="2014-09-11T08:37:22"/>
    <x v="3909"/>
    <b v="0"/>
    <n v="4"/>
    <b v="0"/>
    <s v="theater/plays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s v="US"/>
    <s v="USD"/>
    <n v="1441649397"/>
    <n v="1439057397"/>
    <d v="2015-09-07T18:09:57"/>
    <x v="3910"/>
    <b v="0"/>
    <n v="3"/>
    <b v="0"/>
    <s v="theater/plays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.4"/>
    <x v="2"/>
    <s v="US"/>
    <s v="USD"/>
    <n v="1417033777"/>
    <n v="1414438177"/>
    <d v="2014-11-26T20:29:37"/>
    <x v="3911"/>
    <b v="0"/>
    <n v="36"/>
    <b v="0"/>
    <s v="theater/plays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d v="2015-04-25T04:35:00"/>
    <x v="3912"/>
    <b v="0"/>
    <n v="1"/>
    <b v="0"/>
    <s v="theater/plays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d v="2015-11-30T06:04:09"/>
    <x v="3913"/>
    <b v="0"/>
    <n v="7"/>
    <b v="0"/>
    <s v="theater/plays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s v="GB"/>
    <s v="GBP"/>
    <n v="1431298740"/>
    <n v="1429558756"/>
    <d v="2015-05-10T22:59:00"/>
    <x v="3914"/>
    <b v="0"/>
    <n v="27"/>
    <b v="0"/>
    <s v="theater/plays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.3"/>
    <x v="2"/>
    <s v="GB"/>
    <s v="GBP"/>
    <n v="1464824309"/>
    <n v="1462232309"/>
    <d v="2016-06-01T23:38:29"/>
    <x v="3915"/>
    <b v="0"/>
    <n v="1"/>
    <b v="0"/>
    <s v="theater/plays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d v="2016-06-03T11:19:12"/>
    <x v="3916"/>
    <b v="0"/>
    <n v="0"/>
    <b v="0"/>
    <s v="theater/plays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s v="GB"/>
    <s v="GBP"/>
    <n v="1410439161"/>
    <n v="1407847161"/>
    <d v="2014-09-11T12:39:21"/>
    <x v="3917"/>
    <b v="0"/>
    <n v="1"/>
    <b v="0"/>
    <s v="theater/plays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s v="GB"/>
    <s v="GBP"/>
    <n v="1407168000"/>
    <n v="1406131023"/>
    <d v="2014-08-04T16:00:00"/>
    <x v="3918"/>
    <b v="0"/>
    <n v="3"/>
    <b v="0"/>
    <s v="theater/plays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1.8"/>
    <x v="2"/>
    <s v="GB"/>
    <s v="GBP"/>
    <n v="1453075200"/>
    <n v="1450628773"/>
    <d v="2016-01-18T00:00:00"/>
    <x v="3919"/>
    <b v="0"/>
    <n v="3"/>
    <b v="0"/>
    <s v="theater/plays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s v="GB"/>
    <s v="GBP"/>
    <n v="1479032260"/>
    <n v="1476436660"/>
    <d v="2016-11-13T10:17:40"/>
    <x v="3920"/>
    <b v="0"/>
    <n v="3"/>
    <b v="0"/>
    <s v="theater/plays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d v="2014-10-26T18:00:00"/>
    <x v="3921"/>
    <b v="0"/>
    <n v="0"/>
    <b v="0"/>
    <s v="theater/plays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s v="US"/>
    <s v="USD"/>
    <n v="1425337200"/>
    <n v="1421432810"/>
    <d v="2015-03-02T23:00:00"/>
    <x v="3922"/>
    <b v="0"/>
    <n v="6"/>
    <b v="0"/>
    <s v="theater/plays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d v="2015-04-09T23:31:11"/>
    <x v="3923"/>
    <b v="0"/>
    <n v="17"/>
    <b v="0"/>
    <s v="theater/plays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s v="US"/>
    <s v="USD"/>
    <n v="1403823722"/>
    <n v="1401231722"/>
    <d v="2014-06-26T23:02:02"/>
    <x v="3924"/>
    <b v="0"/>
    <n v="40"/>
    <b v="0"/>
    <s v="theater/plays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d v="2014-07-30T20:53:59"/>
    <x v="3925"/>
    <b v="0"/>
    <n v="3"/>
    <b v="0"/>
    <s v="theater/plays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.3"/>
    <x v="2"/>
    <s v="AU"/>
    <s v="AUD"/>
    <n v="1419645748"/>
    <n v="1417053748"/>
    <d v="2014-12-27T02:02:28"/>
    <x v="3926"/>
    <b v="0"/>
    <n v="1"/>
    <b v="0"/>
    <s v="theater/plays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d v="2014-08-09T06:25:04"/>
    <x v="3927"/>
    <b v="0"/>
    <n v="2"/>
    <b v="0"/>
    <s v="theater/plays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d v="2015-10-16T04:59:00"/>
    <x v="3928"/>
    <b v="0"/>
    <n v="7"/>
    <b v="0"/>
    <s v="theater/plays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s v="US"/>
    <s v="USD"/>
    <n v="1474228265"/>
    <n v="1471636265"/>
    <d v="2016-09-18T19:51:05"/>
    <x v="3929"/>
    <b v="0"/>
    <n v="14"/>
    <b v="0"/>
    <s v="theater/plays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d v="2016-04-01T06:00:00"/>
    <x v="3930"/>
    <b v="0"/>
    <n v="0"/>
    <b v="0"/>
    <s v="theater/plays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d v="2015-09-06T03:38:27"/>
    <x v="3931"/>
    <b v="0"/>
    <n v="0"/>
    <b v="0"/>
    <s v="theater/plays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d v="2016-03-16T03:02:44"/>
    <x v="3932"/>
    <b v="0"/>
    <n v="1"/>
    <b v="0"/>
    <s v="theater/plays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s v="US"/>
    <s v="USD"/>
    <n v="1468716180"/>
    <n v="1466205262"/>
    <d v="2016-07-17T00:43:00"/>
    <x v="3933"/>
    <b v="0"/>
    <n v="12"/>
    <b v="0"/>
    <s v="theater/plays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d v="2015-10-01T13:00:00"/>
    <x v="3934"/>
    <b v="0"/>
    <n v="12"/>
    <b v="0"/>
    <s v="theater/plays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s v="GB"/>
    <s v="GBP"/>
    <n v="1443973546"/>
    <n v="1438789546"/>
    <d v="2015-10-04T15:45:46"/>
    <x v="3935"/>
    <b v="0"/>
    <n v="23"/>
    <b v="0"/>
    <s v="theater/plays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d v="2016-12-01T07:18:40"/>
    <x v="3936"/>
    <b v="0"/>
    <n v="0"/>
    <b v="0"/>
    <s v="theater/plays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s v="US"/>
    <s v="USD"/>
    <n v="1468249760"/>
    <n v="1465830560"/>
    <d v="2016-07-11T15:09:20"/>
    <x v="3937"/>
    <b v="0"/>
    <n v="10"/>
    <b v="0"/>
    <s v="theater/plays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s v="US"/>
    <s v="USD"/>
    <n v="1435441454"/>
    <n v="1432763054"/>
    <d v="2015-06-27T21:44:14"/>
    <x v="3938"/>
    <b v="0"/>
    <n v="5"/>
    <b v="0"/>
    <s v="theater/plays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s v="AU"/>
    <s v="AUD"/>
    <n v="1412656200"/>
    <n v="1412328979"/>
    <d v="2014-10-07T04:30:00"/>
    <x v="3939"/>
    <b v="0"/>
    <n v="1"/>
    <b v="0"/>
    <s v="theater/plays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.2"/>
    <x v="2"/>
    <s v="US"/>
    <s v="USD"/>
    <n v="1420199351"/>
    <n v="1416311351"/>
    <d v="2015-01-02T11:49:11"/>
    <x v="3940"/>
    <b v="0"/>
    <n v="2"/>
    <b v="0"/>
    <s v="theater/plays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s v="US"/>
    <s v="USD"/>
    <n v="1416877200"/>
    <n v="1414505137"/>
    <d v="2014-11-25T01:00:00"/>
    <x v="3941"/>
    <b v="0"/>
    <n v="2"/>
    <b v="0"/>
    <s v="theater/plays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d v="2015-06-16T21:41:54"/>
    <x v="3942"/>
    <b v="0"/>
    <n v="0"/>
    <b v="0"/>
    <s v="theater/plays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s v="US"/>
    <s v="USD"/>
    <n v="1446483000"/>
    <n v="1443811268"/>
    <d v="2015-11-02T16:50:00"/>
    <x v="3943"/>
    <b v="0"/>
    <n v="13"/>
    <b v="0"/>
    <s v="theater/plays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d v="2015-08-27T15:54:35"/>
    <x v="3944"/>
    <b v="0"/>
    <n v="0"/>
    <b v="0"/>
    <s v="theater/plays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s v="US"/>
    <s v="USD"/>
    <n v="1431717268"/>
    <n v="1429125268"/>
    <d v="2015-05-15T19:14:28"/>
    <x v="3945"/>
    <b v="0"/>
    <n v="1"/>
    <b v="0"/>
    <s v="theater/plays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.3"/>
    <x v="2"/>
    <s v="US"/>
    <s v="USD"/>
    <n v="1425110400"/>
    <n v="1422388822"/>
    <d v="2015-02-28T08:00:00"/>
    <x v="3946"/>
    <b v="0"/>
    <n v="5"/>
    <b v="0"/>
    <s v="theater/plays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s v="US"/>
    <s v="USD"/>
    <n v="1475378744"/>
    <n v="1472786744"/>
    <d v="2016-10-02T03:25:44"/>
    <x v="3947"/>
    <b v="0"/>
    <n v="2"/>
    <b v="0"/>
    <s v="theater/plays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d v="2014-09-07T07:48:43"/>
    <x v="3948"/>
    <b v="0"/>
    <n v="0"/>
    <b v="0"/>
    <s v="theater/plays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s v="AU"/>
    <s v="AUD"/>
    <n v="1423623221"/>
    <n v="1421031221"/>
    <d v="2015-02-11T02:53:41"/>
    <x v="3949"/>
    <b v="0"/>
    <n v="32"/>
    <b v="0"/>
    <s v="theater/plays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s v="US"/>
    <s v="USD"/>
    <n v="1460140500"/>
    <n v="1457628680"/>
    <d v="2016-04-08T18:35:00"/>
    <x v="3950"/>
    <b v="0"/>
    <n v="1"/>
    <b v="0"/>
    <s v="theater/plays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d v="2016-05-03T18:49:02"/>
    <x v="3951"/>
    <b v="0"/>
    <n v="1"/>
    <b v="0"/>
    <s v="theater/plays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s v="US"/>
    <s v="USD"/>
    <n v="1445885890"/>
    <n v="1440701890"/>
    <d v="2015-10-26T18:58:10"/>
    <x v="3952"/>
    <b v="0"/>
    <n v="1"/>
    <b v="0"/>
    <s v="theater/plays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d v="2016-07-29T23:29:00"/>
    <x v="3953"/>
    <b v="0"/>
    <n v="0"/>
    <b v="0"/>
    <s v="theater/plays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d v="2014-07-14T15:37:44"/>
    <x v="3954"/>
    <b v="0"/>
    <n v="0"/>
    <b v="0"/>
    <s v="theater/plays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s v="US"/>
    <s v="USD"/>
    <n v="1448745741"/>
    <n v="1446150141"/>
    <d v="2015-11-28T21:22:21"/>
    <x v="3955"/>
    <b v="0"/>
    <n v="8"/>
    <b v="0"/>
    <s v="theater/plays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d v="2016-04-25T00:20:00"/>
    <x v="3956"/>
    <b v="0"/>
    <n v="0"/>
    <b v="0"/>
    <s v="theater/plays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d v="2016-07-08T23:25:54"/>
    <x v="3957"/>
    <b v="0"/>
    <n v="1"/>
    <b v="0"/>
    <s v="theater/plays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s v="US"/>
    <s v="USD"/>
    <n v="1406988000"/>
    <n v="1403822912"/>
    <d v="2014-08-02T14:00:00"/>
    <x v="3958"/>
    <b v="0"/>
    <n v="16"/>
    <b v="0"/>
    <s v="theater/plays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s v="US"/>
    <s v="USD"/>
    <n v="1411930556"/>
    <n v="1409338556"/>
    <d v="2014-09-28T18:55:56"/>
    <x v="3959"/>
    <b v="0"/>
    <n v="12"/>
    <b v="0"/>
    <s v="theater/plays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s v="US"/>
    <s v="USD"/>
    <n v="1451852256"/>
    <n v="1449260256"/>
    <d v="2016-01-03T20:17:36"/>
    <x v="3960"/>
    <b v="0"/>
    <n v="4"/>
    <b v="0"/>
    <s v="theater/plays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s v="GB"/>
    <s v="GBP"/>
    <n v="1399584210"/>
    <n v="1397683410"/>
    <d v="2014-05-08T21:23:30"/>
    <x v="3961"/>
    <b v="0"/>
    <n v="2"/>
    <b v="0"/>
    <s v="theater/plays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s v="GB"/>
    <s v="GBP"/>
    <n v="1448722494"/>
    <n v="1446562494"/>
    <d v="2015-11-28T14:54:54"/>
    <x v="3962"/>
    <b v="0"/>
    <n v="3"/>
    <b v="0"/>
    <s v="theater/plays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d v="2015-11-18T04:41:57"/>
    <x v="3963"/>
    <b v="0"/>
    <n v="0"/>
    <b v="0"/>
    <s v="theater/plays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s v="US"/>
    <s v="USD"/>
    <n v="1429460386"/>
    <n v="1424279986"/>
    <d v="2015-04-19T16:19:46"/>
    <x v="3964"/>
    <b v="0"/>
    <n v="3"/>
    <b v="0"/>
    <s v="theater/plays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s v="US"/>
    <s v="USD"/>
    <n v="1460608780"/>
    <n v="1455428380"/>
    <d v="2016-04-14T04:39:40"/>
    <x v="3965"/>
    <b v="0"/>
    <n v="4"/>
    <b v="0"/>
    <s v="theater/plays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s v="US"/>
    <s v="USD"/>
    <n v="1406170740"/>
    <n v="1402506278"/>
    <d v="2014-07-24T02:59:00"/>
    <x v="3966"/>
    <b v="0"/>
    <n v="2"/>
    <b v="0"/>
    <s v="theater/plays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s v="US"/>
    <s v="USD"/>
    <n v="1488783507"/>
    <n v="1486191507"/>
    <d v="2017-03-06T06:58:27"/>
    <x v="3967"/>
    <b v="0"/>
    <n v="10"/>
    <b v="0"/>
    <s v="theater/plays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s v="US"/>
    <s v="USD"/>
    <n v="1463945673"/>
    <n v="1458761673"/>
    <d v="2016-05-22T19:34:33"/>
    <x v="3968"/>
    <b v="0"/>
    <n v="11"/>
    <b v="0"/>
    <s v="theater/plays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s v="US"/>
    <s v="USD"/>
    <n v="1472442900"/>
    <n v="1471638646"/>
    <d v="2016-08-29T03:55:00"/>
    <x v="3969"/>
    <b v="0"/>
    <n v="6"/>
    <b v="0"/>
    <s v="theater/plays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s v="US"/>
    <s v="USD"/>
    <n v="1460925811"/>
    <n v="1458333811"/>
    <d v="2016-04-17T20:43:31"/>
    <x v="3970"/>
    <b v="0"/>
    <n v="2"/>
    <b v="0"/>
    <s v="theater/plays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d v="2014-07-21T12:52:06"/>
    <x v="3971"/>
    <b v="0"/>
    <n v="6"/>
    <b v="0"/>
    <s v="theater/plays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n v="21.1"/>
    <x v="2"/>
    <s v="US"/>
    <s v="USD"/>
    <n v="1423186634"/>
    <n v="1418002634"/>
    <d v="2015-02-06T01:37:14"/>
    <x v="3972"/>
    <b v="0"/>
    <n v="8"/>
    <b v="0"/>
    <s v="theater/plays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s v="US"/>
    <s v="USD"/>
    <n v="1462766400"/>
    <n v="1460219110"/>
    <d v="2016-05-09T04:00:00"/>
    <x v="3973"/>
    <b v="0"/>
    <n v="37"/>
    <b v="0"/>
    <s v="theater/plays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d v="2016-06-02T13:07:28"/>
    <x v="3974"/>
    <b v="0"/>
    <n v="11"/>
    <b v="0"/>
    <s v="theater/plays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d v="2016-07-13T20:48:18"/>
    <x v="3975"/>
    <b v="0"/>
    <n v="0"/>
    <b v="0"/>
    <s v="theater/plays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s v="US"/>
    <s v="USD"/>
    <n v="1406876400"/>
    <n v="1405024561"/>
    <d v="2014-08-01T07:00:00"/>
    <x v="3976"/>
    <b v="0"/>
    <n v="10"/>
    <b v="0"/>
    <s v="theater/plays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s v="US"/>
    <s v="USD"/>
    <n v="1469213732"/>
    <n v="1466621732"/>
    <d v="2016-07-22T18:55:32"/>
    <x v="3977"/>
    <b v="0"/>
    <n v="6"/>
    <b v="0"/>
    <s v="theater/plays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s v="US"/>
    <s v="USD"/>
    <n v="1422717953"/>
    <n v="1417533953"/>
    <d v="2015-01-31T15:25:53"/>
    <x v="3978"/>
    <b v="0"/>
    <n v="8"/>
    <b v="0"/>
    <s v="theater/plays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s v="GB"/>
    <s v="GBP"/>
    <n v="1427659200"/>
    <n v="1425678057"/>
    <d v="2015-03-29T20:00:00"/>
    <x v="3979"/>
    <b v="0"/>
    <n v="6"/>
    <b v="0"/>
    <s v="theater/plays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d v="2014-07-05T14:22:27"/>
    <x v="3980"/>
    <b v="0"/>
    <n v="7"/>
    <b v="0"/>
    <s v="theater/plays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n v="4.0999999999999996"/>
    <x v="2"/>
    <s v="US"/>
    <s v="USD"/>
    <n v="1468729149"/>
    <n v="1463545149"/>
    <d v="2016-07-17T04:19:09"/>
    <x v="3981"/>
    <b v="0"/>
    <n v="7"/>
    <b v="0"/>
    <s v="theater/plays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d v="2015-07-07T19:26:20"/>
    <x v="3982"/>
    <b v="0"/>
    <n v="5"/>
    <b v="0"/>
    <s v="theater/plays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s v="US"/>
    <s v="USD"/>
    <n v="1400569140"/>
    <n v="1397854356"/>
    <d v="2014-05-20T06:59:00"/>
    <x v="3983"/>
    <b v="0"/>
    <n v="46"/>
    <b v="0"/>
    <s v="theater/plays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s v="GB"/>
    <s v="GBP"/>
    <n v="1415404800"/>
    <n v="1412809644"/>
    <d v="2014-11-08T00:00:00"/>
    <x v="3984"/>
    <b v="0"/>
    <n v="10"/>
    <b v="0"/>
    <s v="theater/plays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s v="US"/>
    <s v="USD"/>
    <n v="1456002300"/>
    <n v="1454173120"/>
    <d v="2016-02-20T21:05:00"/>
    <x v="3985"/>
    <b v="0"/>
    <n v="19"/>
    <b v="0"/>
    <s v="theater/plays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s v="GB"/>
    <s v="GBP"/>
    <n v="1462539840"/>
    <n v="1460034594"/>
    <d v="2016-05-06T13:04:00"/>
    <x v="3986"/>
    <b v="0"/>
    <n v="13"/>
    <b v="0"/>
    <s v="theater/plays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n v="37.799999999999997"/>
    <x v="2"/>
    <s v="GB"/>
    <s v="GBP"/>
    <n v="1400278290"/>
    <n v="1399414290"/>
    <d v="2014-05-16T22:11:30"/>
    <x v="3987"/>
    <b v="0"/>
    <n v="13"/>
    <b v="0"/>
    <s v="theater/plays"/>
    <n v="11.62"/>
    <x v="1"/>
    <s v="plays"/>
    <x v="3"/>
  </r>
  <r>
    <n v="3988"/>
    <s v="Folk-Tales: What Stories Do Your Folks Tell?"/>
    <s v="An evening of of stories based both in myth and truth."/>
    <n v="1500"/>
    <n v="32"/>
    <n v="2.1"/>
    <x v="2"/>
    <s v="US"/>
    <s v="USD"/>
    <n v="1440813413"/>
    <n v="1439517413"/>
    <d v="2015-08-29T01:56:53"/>
    <x v="3988"/>
    <b v="0"/>
    <n v="4"/>
    <b v="0"/>
    <s v="theater/plays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d v="2015-11-08T18:59:41"/>
    <x v="3989"/>
    <b v="0"/>
    <n v="0"/>
    <b v="0"/>
    <s v="theater/plays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s v="GB"/>
    <s v="GBP"/>
    <n v="1456934893"/>
    <n v="1454342893"/>
    <d v="2016-03-02T16:08:13"/>
    <x v="3990"/>
    <b v="0"/>
    <n v="3"/>
    <b v="0"/>
    <s v="theater/plays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d v="2015-05-31T15:28:02"/>
    <x v="3991"/>
    <b v="0"/>
    <n v="1"/>
    <b v="0"/>
    <s v="theater/plays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s v="US"/>
    <s v="USD"/>
    <n v="1449876859"/>
    <n v="1444689259"/>
    <d v="2015-12-11T23:34:19"/>
    <x v="3992"/>
    <b v="0"/>
    <n v="9"/>
    <b v="0"/>
    <s v="theater/plays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d v="2015-05-13T20:45:12"/>
    <x v="3993"/>
    <b v="0"/>
    <n v="1"/>
    <b v="0"/>
    <s v="theater/plays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.3"/>
    <x v="2"/>
    <s v="US"/>
    <s v="USD"/>
    <n v="1405761690"/>
    <n v="1403169690"/>
    <d v="2014-07-19T09:21:30"/>
    <x v="3994"/>
    <b v="0"/>
    <n v="1"/>
    <b v="0"/>
    <s v="theater/plays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d v="2015-02-14T11:27:00"/>
    <x v="3995"/>
    <b v="0"/>
    <n v="4"/>
    <b v="0"/>
    <s v="theater/plays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s v="US"/>
    <s v="USD"/>
    <n v="1416499440"/>
    <n v="1415341464"/>
    <d v="2014-11-20T16:04:00"/>
    <x v="3996"/>
    <b v="0"/>
    <n v="17"/>
    <b v="0"/>
    <s v="theater/plays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d v="2015-04-05T08:23:41"/>
    <x v="3997"/>
    <b v="0"/>
    <n v="0"/>
    <b v="0"/>
    <s v="theater/plays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.2"/>
    <x v="2"/>
    <s v="US"/>
    <s v="USD"/>
    <n v="1427580426"/>
    <n v="1424992026"/>
    <d v="2015-03-28T22:07:06"/>
    <x v="3998"/>
    <b v="0"/>
    <n v="12"/>
    <b v="0"/>
    <s v="theater/plays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s v="US"/>
    <s v="USD"/>
    <n v="1409514709"/>
    <n v="1406058798"/>
    <d v="2014-08-31T19:51:49"/>
    <x v="3999"/>
    <b v="0"/>
    <n v="14"/>
    <b v="0"/>
    <s v="theater/plays"/>
    <n v="82.57"/>
    <x v="1"/>
    <s v="plays"/>
    <x v="3"/>
  </r>
  <r>
    <n v="4000"/>
    <s v="The Escorts"/>
    <s v="An Enticing Trip into the World of Assisted Dying"/>
    <n v="8000"/>
    <n v="10"/>
    <n v="0.1"/>
    <x v="2"/>
    <s v="US"/>
    <s v="USD"/>
    <n v="1462631358"/>
    <n v="1457450958"/>
    <d v="2016-05-07T14:29:18"/>
    <x v="4000"/>
    <b v="0"/>
    <n v="1"/>
    <b v="0"/>
    <s v="theater/plays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s v="GB"/>
    <s v="GBP"/>
    <n v="1488394800"/>
    <n v="1486681708"/>
    <d v="2017-03-01T19:00:00"/>
    <x v="4001"/>
    <b v="0"/>
    <n v="14"/>
    <b v="0"/>
    <s v="theater/plays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s v="US"/>
    <s v="USD"/>
    <n v="1411779761"/>
    <n v="1409187761"/>
    <d v="2014-09-27T01:02:41"/>
    <x v="4002"/>
    <b v="0"/>
    <n v="4"/>
    <b v="0"/>
    <s v="theater/plays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s v="US"/>
    <s v="USD"/>
    <n v="1424009147"/>
    <n v="1421417147"/>
    <d v="2015-02-15T14:05:47"/>
    <x v="4003"/>
    <b v="0"/>
    <n v="2"/>
    <b v="0"/>
    <s v="theater/plays"/>
    <n v="100.5"/>
    <x v="1"/>
    <s v="plays"/>
    <x v="0"/>
  </r>
  <r>
    <n v="4004"/>
    <s v="South Florida Tours"/>
    <s v="Help Launch The Queen Into South Florida!"/>
    <n v="500"/>
    <n v="1"/>
    <n v="0.2"/>
    <x v="2"/>
    <s v="US"/>
    <s v="USD"/>
    <n v="1412740457"/>
    <n v="1410148457"/>
    <d v="2014-10-08T03:54:17"/>
    <x v="4004"/>
    <b v="0"/>
    <n v="1"/>
    <b v="0"/>
    <s v="theater/plays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s v="US"/>
    <s v="USD"/>
    <n v="1413832985"/>
    <n v="1408648985"/>
    <d v="2014-10-20T19:23:05"/>
    <x v="4005"/>
    <b v="0"/>
    <n v="2"/>
    <b v="0"/>
    <s v="theater/plays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d v="2016-02-16T18:33:07"/>
    <x v="4006"/>
    <b v="0"/>
    <n v="1"/>
    <b v="0"/>
    <s v="theater/plays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s v="US"/>
    <s v="USD"/>
    <n v="1409070480"/>
    <n v="1406572381"/>
    <d v="2014-08-26T16:28:00"/>
    <x v="4007"/>
    <b v="0"/>
    <n v="1"/>
    <b v="0"/>
    <s v="theater/plays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d v="2015-07-22T23:08:27"/>
    <x v="4008"/>
    <b v="0"/>
    <n v="4"/>
    <b v="0"/>
    <s v="theater/plays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s v="GB"/>
    <s v="GBP"/>
    <n v="1410281360"/>
    <n v="1406825360"/>
    <d v="2014-09-09T16:49:20"/>
    <x v="4009"/>
    <b v="0"/>
    <n v="3"/>
    <b v="0"/>
    <s v="theater/plays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.2"/>
    <x v="2"/>
    <s v="US"/>
    <s v="USD"/>
    <n v="1414348166"/>
    <n v="1412879366"/>
    <d v="2014-10-26T18:29:26"/>
    <x v="4010"/>
    <b v="0"/>
    <n v="38"/>
    <b v="0"/>
    <s v="theater/plays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s v="GB"/>
    <s v="GBP"/>
    <n v="1422450278"/>
    <n v="1419858278"/>
    <d v="2015-01-28T13:04:38"/>
    <x v="4011"/>
    <b v="0"/>
    <n v="4"/>
    <b v="0"/>
    <s v="theater/plays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d v="2015-05-02T13:04:09"/>
    <x v="4012"/>
    <b v="0"/>
    <n v="0"/>
    <b v="0"/>
    <s v="theater/plays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s v="US"/>
    <s v="USD"/>
    <n v="1424070823"/>
    <n v="1421478823"/>
    <d v="2015-02-16T07:13:43"/>
    <x v="4013"/>
    <b v="0"/>
    <n v="2"/>
    <b v="0"/>
    <s v="theater/plays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d v="2016-03-05T05:54:29"/>
    <x v="4014"/>
    <b v="0"/>
    <n v="0"/>
    <b v="0"/>
    <s v="theater/plays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d v="2015-07-19T18:44:23"/>
    <x v="4015"/>
    <b v="0"/>
    <n v="1"/>
    <b v="0"/>
    <s v="theater/plays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d v="2014-09-17T20:56:40"/>
    <x v="4016"/>
    <b v="0"/>
    <n v="7"/>
    <b v="0"/>
    <s v="theater/plays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s v="US"/>
    <s v="USD"/>
    <n v="1409846874"/>
    <n v="1407254874"/>
    <d v="2014-09-04T16:07:54"/>
    <x v="4017"/>
    <b v="0"/>
    <n v="2"/>
    <b v="0"/>
    <s v="theater/plays"/>
    <n v="52.5"/>
    <x v="1"/>
    <s v="plays"/>
    <x v="3"/>
  </r>
  <r>
    <n v="4018"/>
    <s v="Time Please Fringe"/>
    <s v="Funding for a production of Time Please at the Brighton Fringe 2017... and beyond."/>
    <n v="1500"/>
    <n v="130"/>
    <n v="8.6999999999999993"/>
    <x v="2"/>
    <s v="GB"/>
    <s v="GBP"/>
    <n v="1475877108"/>
    <n v="1473285108"/>
    <d v="2016-10-07T21:51:48"/>
    <x v="4018"/>
    <b v="0"/>
    <n v="4"/>
    <b v="0"/>
    <s v="theater/plays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s v="US"/>
    <s v="USD"/>
    <n v="1460737680"/>
    <n v="1455725596"/>
    <d v="2016-04-15T16:28:00"/>
    <x v="4019"/>
    <b v="0"/>
    <n v="4"/>
    <b v="0"/>
    <s v="theater/plays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s v="US"/>
    <s v="USD"/>
    <n v="1427168099"/>
    <n v="1424579699"/>
    <d v="2015-03-24T03:34:59"/>
    <x v="4020"/>
    <b v="0"/>
    <n v="3"/>
    <b v="0"/>
    <s v="theater/plays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n v="0.8"/>
    <x v="2"/>
    <s v="US"/>
    <s v="USD"/>
    <n v="1414360358"/>
    <n v="1409176358"/>
    <d v="2014-10-26T21:52:38"/>
    <x v="4021"/>
    <b v="0"/>
    <n v="2"/>
    <b v="0"/>
    <s v="theater/plays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69.599999999999994"/>
    <x v="2"/>
    <s v="US"/>
    <s v="USD"/>
    <n v="1422759240"/>
    <n v="1418824867"/>
    <d v="2015-02-01T02:54:00"/>
    <x v="4022"/>
    <b v="0"/>
    <n v="197"/>
    <b v="0"/>
    <s v="theater/plays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d v="2016-03-24T22:59:23"/>
    <x v="4023"/>
    <b v="0"/>
    <n v="0"/>
    <b v="0"/>
    <s v="theater/plays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s v="US"/>
    <s v="USD"/>
    <n v="1441037097"/>
    <n v="1438445097"/>
    <d v="2015-08-31T16:04:57"/>
    <x v="4024"/>
    <b v="0"/>
    <n v="1"/>
    <b v="0"/>
    <s v="theater/plays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d v="2015-07-26T05:42:16"/>
    <x v="4025"/>
    <b v="0"/>
    <n v="4"/>
    <b v="0"/>
    <s v="theater/plays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d v="2015-12-04T16:43:59"/>
    <x v="4026"/>
    <b v="0"/>
    <n v="0"/>
    <b v="0"/>
    <s v="theater/plays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s v="US"/>
    <s v="USD"/>
    <n v="1487811600"/>
    <n v="1486077481"/>
    <d v="2017-02-23T01:00:00"/>
    <x v="4027"/>
    <b v="0"/>
    <n v="7"/>
    <b v="0"/>
    <s v="theater/plays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s v="US"/>
    <s v="USD"/>
    <n v="1402007500"/>
    <n v="1399415500"/>
    <d v="2014-06-05T22:31:40"/>
    <x v="4028"/>
    <b v="0"/>
    <n v="11"/>
    <b v="0"/>
    <s v="theater/plays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d v="2015-12-14T00:36:10"/>
    <x v="4029"/>
    <b v="0"/>
    <n v="0"/>
    <b v="0"/>
    <s v="theater/plays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d v="2016-02-03T18:49:00"/>
    <x v="4030"/>
    <b v="0"/>
    <n v="6"/>
    <b v="0"/>
    <s v="theater/plays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d v="2014-12-18T15:02:44"/>
    <x v="4031"/>
    <b v="0"/>
    <n v="0"/>
    <b v="0"/>
    <s v="theater/plays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s v="US"/>
    <s v="USD"/>
    <n v="1450211116"/>
    <n v="1445023516"/>
    <d v="2015-12-15T20:25:16"/>
    <x v="4032"/>
    <b v="0"/>
    <n v="7"/>
    <b v="0"/>
    <s v="theater/plays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s v="GB"/>
    <s v="GBP"/>
    <n v="1475398800"/>
    <n v="1472711224"/>
    <d v="2016-10-02T09:00:00"/>
    <x v="4033"/>
    <b v="0"/>
    <n v="94"/>
    <b v="0"/>
    <s v="theater/plays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s v="US"/>
    <s v="USD"/>
    <n v="1428097450"/>
    <n v="1425509050"/>
    <d v="2015-04-03T21:44:10"/>
    <x v="4034"/>
    <b v="0"/>
    <n v="2"/>
    <b v="0"/>
    <s v="theater/plays"/>
    <n v="100"/>
    <x v="1"/>
    <s v="plays"/>
    <x v="0"/>
  </r>
  <r>
    <n v="4035"/>
    <s v="The Lost Boy"/>
    <s v="&quot;Stories are where you go to look for the truth of your own life.&quot; (Frank Delaney)"/>
    <n v="10000"/>
    <n v="3685"/>
    <n v="36.9"/>
    <x v="2"/>
    <s v="US"/>
    <s v="USD"/>
    <n v="1413925887"/>
    <n v="1411333887"/>
    <d v="2014-10-21T21:11:27"/>
    <x v="4035"/>
    <b v="0"/>
    <n v="25"/>
    <b v="0"/>
    <s v="theater/plays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s v="US"/>
    <s v="USD"/>
    <n v="1404253800"/>
    <n v="1402784964"/>
    <d v="2014-07-01T22:30:00"/>
    <x v="4036"/>
    <b v="0"/>
    <n v="17"/>
    <b v="0"/>
    <s v="theater/plays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s v="US"/>
    <s v="USD"/>
    <n v="1464099900"/>
    <n v="1462585315"/>
    <d v="2016-05-24T14:25:00"/>
    <x v="4037"/>
    <b v="0"/>
    <n v="2"/>
    <b v="0"/>
    <s v="theater/plays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d v="2014-10-17T19:10:10"/>
    <x v="4038"/>
    <b v="0"/>
    <n v="4"/>
    <b v="0"/>
    <s v="theater/plays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d v="2015-12-01T05:59:00"/>
    <x v="4039"/>
    <b v="0"/>
    <n v="5"/>
    <b v="0"/>
    <s v="theater/plays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s v="US"/>
    <s v="USD"/>
    <n v="1437188400"/>
    <n v="1432100004"/>
    <d v="2015-07-18T03:00:00"/>
    <x v="4040"/>
    <b v="0"/>
    <n v="2"/>
    <b v="0"/>
    <s v="theater/plays"/>
    <n v="1250"/>
    <x v="1"/>
    <s v="plays"/>
    <x v="0"/>
  </r>
  <r>
    <n v="4041"/>
    <s v="In the Land of Gold"/>
    <s v="A bold, colouful, vibrant play centred around the last remaining monarchy of Africa."/>
    <n v="5000"/>
    <n v="21"/>
    <n v="0.4"/>
    <x v="2"/>
    <s v="GB"/>
    <s v="GBP"/>
    <n v="1473160954"/>
    <n v="1467976954"/>
    <d v="2016-09-06T11:22:34"/>
    <x v="4041"/>
    <b v="0"/>
    <n v="2"/>
    <b v="0"/>
    <s v="theater/plays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.2"/>
    <x v="2"/>
    <s v="US"/>
    <s v="USD"/>
    <n v="1421781360"/>
    <n v="1419213664"/>
    <d v="2015-01-20T19:16:00"/>
    <x v="4042"/>
    <b v="0"/>
    <n v="3"/>
    <b v="0"/>
    <s v="theater/plays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d v="2014-11-20T22:58:45"/>
    <x v="4043"/>
    <b v="0"/>
    <n v="0"/>
    <b v="0"/>
    <s v="theater/plays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s v="US"/>
    <s v="USD"/>
    <n v="1428642000"/>
    <n v="1426050982"/>
    <d v="2015-04-10T05:00:00"/>
    <x v="4044"/>
    <b v="0"/>
    <n v="4"/>
    <b v="0"/>
    <s v="theater/plays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d v="2014-08-21T04:49:49"/>
    <x v="4045"/>
    <b v="0"/>
    <n v="1"/>
    <b v="0"/>
    <s v="theater/plays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s v="US"/>
    <s v="USD"/>
    <n v="1413992210"/>
    <n v="1411400210"/>
    <d v="2014-10-22T15:36:50"/>
    <x v="4046"/>
    <b v="0"/>
    <n v="12"/>
    <b v="0"/>
    <s v="theater/plays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s v="US"/>
    <s v="USD"/>
    <n v="1420938000"/>
    <n v="1418862743"/>
    <d v="2015-01-11T01:00:00"/>
    <x v="4047"/>
    <b v="0"/>
    <n v="4"/>
    <b v="0"/>
    <s v="theater/plays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s v="GB"/>
    <s v="GBP"/>
    <n v="1460373187"/>
    <n v="1457352787"/>
    <d v="2016-04-11T11:13:07"/>
    <x v="4048"/>
    <b v="0"/>
    <n v="91"/>
    <b v="0"/>
    <s v="theater/plays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s v="US"/>
    <s v="USD"/>
    <n v="1436914815"/>
    <n v="1434322815"/>
    <d v="2015-07-14T23:00:15"/>
    <x v="4049"/>
    <b v="0"/>
    <n v="1"/>
    <b v="0"/>
    <s v="theater/plays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s v="US"/>
    <s v="USD"/>
    <n v="1414077391"/>
    <n v="1411485391"/>
    <d v="2014-10-23T15:16:31"/>
    <x v="4050"/>
    <b v="0"/>
    <n v="1"/>
    <b v="0"/>
    <s v="theater/plays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d v="2014-05-09T06:53:00"/>
    <x v="4051"/>
    <b v="0"/>
    <n v="0"/>
    <b v="0"/>
    <s v="theater/plays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s v="US"/>
    <s v="USD"/>
    <n v="1413234316"/>
    <n v="1408050316"/>
    <d v="2014-10-13T21:05:16"/>
    <x v="4052"/>
    <b v="0"/>
    <n v="13"/>
    <b v="0"/>
    <s v="theater/plays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d v="2014-11-15T20:00:00"/>
    <x v="4053"/>
    <b v="0"/>
    <n v="2"/>
    <b v="0"/>
    <s v="theater/plays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d v="2016-10-01T04:00:00"/>
    <x v="4054"/>
    <b v="0"/>
    <n v="0"/>
    <b v="0"/>
    <s v="theater/plays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s v="GB"/>
    <s v="GBP"/>
    <n v="1403192031"/>
    <n v="1400600031"/>
    <d v="2014-06-19T15:33:51"/>
    <x v="4055"/>
    <b v="0"/>
    <n v="21"/>
    <b v="0"/>
    <s v="theater/plays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d v="2016-07-03T19:59:00"/>
    <x v="4056"/>
    <b v="0"/>
    <n v="9"/>
    <b v="0"/>
    <s v="theater/plays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s v="GB"/>
    <s v="GBP"/>
    <n v="1448492400"/>
    <n v="1446506080"/>
    <d v="2015-11-25T23:00:00"/>
    <x v="4057"/>
    <b v="0"/>
    <n v="6"/>
    <b v="0"/>
    <s v="theater/plays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s v="US"/>
    <s v="USD"/>
    <n v="1459483140"/>
    <n v="1458178044"/>
    <d v="2016-04-01T03:59:00"/>
    <x v="4058"/>
    <b v="0"/>
    <n v="4"/>
    <b v="0"/>
    <s v="theater/plays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2.5"/>
    <x v="2"/>
    <s v="CA"/>
    <s v="CAD"/>
    <n v="1410836400"/>
    <n v="1408116152"/>
    <d v="2014-09-16T03:00:00"/>
    <x v="4059"/>
    <b v="0"/>
    <n v="7"/>
    <b v="0"/>
    <s v="theater/plays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s v="CA"/>
    <s v="CAD"/>
    <n v="1403539200"/>
    <n v="1400604056"/>
    <d v="2014-06-23T16:00:00"/>
    <x v="4060"/>
    <b v="0"/>
    <n v="5"/>
    <b v="0"/>
    <s v="theater/plays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d v="2016-04-21T02:23:43"/>
    <x v="4061"/>
    <b v="0"/>
    <n v="0"/>
    <b v="0"/>
    <s v="theater/plays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s v="US"/>
    <s v="USD"/>
    <n v="1467481468"/>
    <n v="1464889468"/>
    <d v="2016-07-02T17:44:28"/>
    <x v="4062"/>
    <b v="0"/>
    <n v="3"/>
    <b v="0"/>
    <s v="theater/plays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s v="GB"/>
    <s v="GBP"/>
    <n v="1403886084"/>
    <n v="1401294084"/>
    <d v="2014-06-27T16:21:24"/>
    <x v="4063"/>
    <b v="0"/>
    <n v="9"/>
    <b v="0"/>
    <s v="theater/plays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s v="AU"/>
    <s v="AUD"/>
    <n v="1430316426"/>
    <n v="1427724426"/>
    <d v="2015-04-29T14:07:06"/>
    <x v="4064"/>
    <b v="0"/>
    <n v="6"/>
    <b v="0"/>
    <s v="theater/plays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n v="0.7"/>
    <x v="2"/>
    <s v="US"/>
    <s v="USD"/>
    <n v="1407883811"/>
    <n v="1405291811"/>
    <d v="2014-08-12T22:50:11"/>
    <x v="4065"/>
    <b v="0"/>
    <n v="4"/>
    <b v="0"/>
    <s v="theater/plays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s v="US"/>
    <s v="USD"/>
    <n v="1463619388"/>
    <n v="1461027388"/>
    <d v="2016-05-19T00:56:28"/>
    <x v="4066"/>
    <b v="0"/>
    <n v="1"/>
    <b v="0"/>
    <s v="theater/plays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s v="US"/>
    <s v="USD"/>
    <n v="1443408550"/>
    <n v="1439952550"/>
    <d v="2015-09-28T02:49:10"/>
    <x v="4067"/>
    <b v="0"/>
    <n v="17"/>
    <b v="0"/>
    <s v="theater/plays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d v="2017-01-13T23:05:00"/>
    <x v="4068"/>
    <b v="0"/>
    <n v="1"/>
    <b v="0"/>
    <s v="theater/plays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n v="34.4"/>
    <x v="2"/>
    <s v="GB"/>
    <s v="GBP"/>
    <n v="1425124800"/>
    <n v="1421596356"/>
    <d v="2015-02-28T12:00:00"/>
    <x v="4069"/>
    <b v="0"/>
    <n v="13"/>
    <b v="0"/>
    <s v="theater/plays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6.5"/>
    <x v="2"/>
    <s v="US"/>
    <s v="USD"/>
    <n v="1425178800"/>
    <n v="1422374420"/>
    <d v="2015-03-01T03:00:00"/>
    <x v="4070"/>
    <b v="0"/>
    <n v="6"/>
    <b v="0"/>
    <s v="theater/plays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d v="2016-12-26T19:18:51"/>
    <x v="4071"/>
    <b v="0"/>
    <n v="0"/>
    <b v="0"/>
    <s v="theater/plays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s v="GB"/>
    <s v="GBP"/>
    <n v="1408646111"/>
    <n v="1403462111"/>
    <d v="2014-08-21T18:35:11"/>
    <x v="4072"/>
    <b v="0"/>
    <n v="2"/>
    <b v="0"/>
    <s v="theater/plays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s v="US"/>
    <s v="USD"/>
    <n v="1431144000"/>
    <n v="1426407426"/>
    <d v="2015-05-09T04:00:00"/>
    <x v="4073"/>
    <b v="0"/>
    <n v="2"/>
    <b v="0"/>
    <s v="theater/plays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s v="GB"/>
    <s v="GBP"/>
    <n v="1446732975"/>
    <n v="1444137375"/>
    <d v="2015-11-05T14:16:15"/>
    <x v="4074"/>
    <b v="0"/>
    <n v="21"/>
    <b v="0"/>
    <s v="theater/plays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s v="GB"/>
    <s v="GBP"/>
    <n v="1404149280"/>
    <n v="1400547969"/>
    <d v="2014-06-30T17:28:00"/>
    <x v="4075"/>
    <b v="0"/>
    <n v="13"/>
    <b v="0"/>
    <s v="theater/plays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d v="2014-10-21T19:51:00"/>
    <x v="4076"/>
    <b v="0"/>
    <n v="0"/>
    <b v="0"/>
    <s v="theater/plays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s v="US"/>
    <s v="USD"/>
    <n v="1482339794"/>
    <n v="1479747794"/>
    <d v="2016-12-21T17:03:14"/>
    <x v="4077"/>
    <b v="0"/>
    <n v="6"/>
    <b v="0"/>
    <s v="theater/plays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d v="2017-01-27T18:54:02"/>
    <x v="4078"/>
    <b v="0"/>
    <n v="0"/>
    <b v="0"/>
    <s v="theater/plays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s v="US"/>
    <s v="USD"/>
    <n v="1466375521"/>
    <n v="1463783521"/>
    <d v="2016-06-19T22:32:01"/>
    <x v="4079"/>
    <b v="0"/>
    <n v="1"/>
    <b v="0"/>
    <s v="theater/plays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d v="2016-06-14T18:54:00"/>
    <x v="4080"/>
    <b v="0"/>
    <n v="0"/>
    <b v="0"/>
    <s v="theater/plays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s v="US"/>
    <s v="USD"/>
    <n v="1425819425"/>
    <n v="1423231025"/>
    <d v="2015-03-08T12:57:05"/>
    <x v="4081"/>
    <b v="0"/>
    <n v="12"/>
    <b v="0"/>
    <s v="theater/plays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d v="2015-11-14T23:00:00"/>
    <x v="4082"/>
    <b v="0"/>
    <n v="2"/>
    <b v="0"/>
    <s v="theater/plays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s v="US"/>
    <s v="USD"/>
    <n v="1452795416"/>
    <n v="1450203416"/>
    <d v="2016-01-14T18:16:56"/>
    <x v="4083"/>
    <b v="0"/>
    <n v="6"/>
    <b v="0"/>
    <s v="theater/plays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s v="IT"/>
    <s v="EUR"/>
    <n v="1476008906"/>
    <n v="1473416906"/>
    <d v="2016-10-09T10:28:26"/>
    <x v="4084"/>
    <b v="0"/>
    <n v="1"/>
    <b v="0"/>
    <s v="theater/plays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s v="US"/>
    <s v="USD"/>
    <n v="1427169540"/>
    <n v="1424701775"/>
    <d v="2015-03-24T03:59:00"/>
    <x v="4085"/>
    <b v="0"/>
    <n v="1"/>
    <b v="0"/>
    <s v="theater/plays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s v="US"/>
    <s v="USD"/>
    <n v="1448078400"/>
    <n v="1445985299"/>
    <d v="2015-11-21T04:00:00"/>
    <x v="4086"/>
    <b v="0"/>
    <n v="5"/>
    <b v="0"/>
    <s v="theater/plays"/>
    <n v="9.4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d v="2016-07-17T17:49:46"/>
    <x v="4087"/>
    <b v="0"/>
    <n v="0"/>
    <b v="0"/>
    <s v="theater/plays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s v="GB"/>
    <s v="GBP"/>
    <n v="1421403960"/>
    <n v="1418827324"/>
    <d v="2015-01-16T10:26:00"/>
    <x v="4088"/>
    <b v="0"/>
    <n v="3"/>
    <b v="0"/>
    <s v="theater/plays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s v="US"/>
    <s v="USD"/>
    <n v="1433093700"/>
    <n v="1430242488"/>
    <d v="2015-05-31T17:35:00"/>
    <x v="4089"/>
    <b v="0"/>
    <n v="8"/>
    <b v="0"/>
    <s v="theater/plays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s v="US"/>
    <s v="USD"/>
    <n v="1438959600"/>
    <n v="1437754137"/>
    <d v="2015-08-07T15:00:00"/>
    <x v="4090"/>
    <b v="0"/>
    <n v="3"/>
    <b v="0"/>
    <s v="theater/plays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s v="US"/>
    <s v="USD"/>
    <n v="1421410151"/>
    <n v="1418818151"/>
    <d v="2015-01-16T12:09:11"/>
    <x v="4091"/>
    <b v="0"/>
    <n v="8"/>
    <b v="0"/>
    <s v="theater/plays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d v="2015-04-05T03:40:47"/>
    <x v="4092"/>
    <b v="0"/>
    <n v="1"/>
    <b v="0"/>
    <s v="theater/plays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s v="GB"/>
    <s v="GBP"/>
    <n v="1440272093"/>
    <n v="1435088093"/>
    <d v="2015-08-22T19:34:53"/>
    <x v="4093"/>
    <b v="0"/>
    <n v="4"/>
    <b v="0"/>
    <s v="theater/plays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s v="US"/>
    <s v="USD"/>
    <n v="1413953940"/>
    <n v="1410141900"/>
    <d v="2014-10-22T04:59:00"/>
    <x v="4094"/>
    <b v="0"/>
    <n v="8"/>
    <b v="0"/>
    <s v="theater/plays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n v="2.7"/>
    <x v="2"/>
    <s v="MX"/>
    <s v="MXN"/>
    <n v="1482108350"/>
    <n v="1479516350"/>
    <d v="2016-12-19T00:45:50"/>
    <x v="4095"/>
    <b v="0"/>
    <n v="1"/>
    <b v="0"/>
    <s v="theater/plays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s v="GB"/>
    <s v="GBP"/>
    <n v="1488271860"/>
    <n v="1484484219"/>
    <d v="2017-02-28T08:51:00"/>
    <x v="4096"/>
    <b v="0"/>
    <n v="5"/>
    <b v="0"/>
    <s v="theater/plays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d v="2016-01-31T23:55:00"/>
    <x v="4097"/>
    <b v="0"/>
    <n v="0"/>
    <b v="0"/>
    <s v="theater/plays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d v="2016-06-04T17:19:57"/>
    <x v="4098"/>
    <b v="0"/>
    <n v="0"/>
    <b v="0"/>
    <s v="theater/plays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s v="US"/>
    <s v="USD"/>
    <n v="1472847873"/>
    <n v="1468959873"/>
    <d v="2016-09-02T20:24:33"/>
    <x v="4099"/>
    <b v="0"/>
    <n v="1"/>
    <b v="0"/>
    <s v="theater/plays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d v="2014-10-25T02:59:50"/>
    <x v="4100"/>
    <b v="0"/>
    <n v="0"/>
    <b v="0"/>
    <s v="theater/plays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d v="2017-01-25T21:41:22"/>
    <x v="4101"/>
    <b v="0"/>
    <n v="0"/>
    <b v="0"/>
    <s v="theater/plays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n v="27.4"/>
    <x v="2"/>
    <s v="US"/>
    <s v="USD"/>
    <n v="1463343673"/>
    <n v="1460751673"/>
    <d v="2016-05-15T20:21:13"/>
    <x v="4102"/>
    <b v="0"/>
    <n v="6"/>
    <b v="0"/>
    <s v="theater/plays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d v="2015-08-26T18:32:00"/>
    <x v="4103"/>
    <b v="0"/>
    <n v="6"/>
    <b v="0"/>
    <s v="theater/plays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s v="AU"/>
    <s v="AUD"/>
    <n v="1477550434"/>
    <n v="1474958434"/>
    <d v="2016-10-27T06:40:34"/>
    <x v="4104"/>
    <b v="0"/>
    <n v="14"/>
    <b v="0"/>
    <s v="theater/plays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d v="2016-12-26T00:15:09"/>
    <x v="4105"/>
    <b v="0"/>
    <n v="6"/>
    <b v="0"/>
    <s v="theater/plays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s v="US"/>
    <s v="USD"/>
    <n v="1427936400"/>
    <n v="1424221866"/>
    <d v="2015-04-02T01:00:00"/>
    <x v="4106"/>
    <b v="0"/>
    <n v="33"/>
    <b v="0"/>
    <s v="theater/plays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.1"/>
    <x v="2"/>
    <s v="US"/>
    <s v="USD"/>
    <n v="1411596001"/>
    <n v="1409608801"/>
    <d v="2014-09-24T22:00:01"/>
    <x v="4107"/>
    <b v="0"/>
    <n v="4"/>
    <b v="0"/>
    <s v="theater/plays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d v="2017-03-03T05:00:00"/>
    <x v="4108"/>
    <b v="0"/>
    <n v="1"/>
    <b v="0"/>
    <s v="theater/plays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d v="2015-11-29T13:56:44"/>
    <x v="4109"/>
    <b v="0"/>
    <n v="0"/>
    <b v="0"/>
    <s v="theater/plays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s v="GB"/>
    <s v="GBP"/>
    <n v="1469113351"/>
    <n v="1463929351"/>
    <d v="2016-07-21T15:02:31"/>
    <x v="4110"/>
    <b v="0"/>
    <n v="6"/>
    <b v="0"/>
    <s v="theater/plays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.1"/>
    <x v="2"/>
    <s v="US"/>
    <s v="USD"/>
    <n v="1424747740"/>
    <n v="1422155740"/>
    <d v="2015-02-24T03:15:40"/>
    <x v="4111"/>
    <b v="0"/>
    <n v="6"/>
    <b v="0"/>
    <s v="theater/plays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d v="2016-02-28T00:00:00"/>
    <x v="4112"/>
    <b v="0"/>
    <n v="1"/>
    <b v="0"/>
    <s v="theater/plays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s v="US"/>
    <s v="USD"/>
    <n v="1452234840"/>
    <n v="1450619123"/>
    <d v="2016-01-08T06:34:00"/>
    <x v="4113"/>
    <b v="0"/>
    <n v="3"/>
    <b v="0"/>
    <s v="theater/plays"/>
    <n v="1"/>
    <x v="1"/>
    <s v="plays"/>
    <x v="0"/>
  </r>
  <r>
    <m/>
    <m/>
    <m/>
    <m/>
    <m/>
    <m/>
    <x v="4"/>
    <m/>
    <m/>
    <m/>
    <m/>
    <m/>
    <x v="4114"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63AF0-4F25-4250-82B1-631B14E1C6B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55462-631C-4402-BEA4-08AD0E17448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7" item="20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E48ED-A4F9-40D1-816F-7E58EDE89D42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item="20" hier="-1"/>
    <pageField fld="18" hier="-1"/>
  </pageFields>
  <dataFields count="1">
    <dataField name="Count of outcomes" fld="6" subtotal="count" baseField="0" baseItem="0"/>
  </dataFields>
  <formats count="11"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6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2" type="button" dataOnly="0" labelOnly="1" outline="0" axis="axisRow" fieldPosition="0"/>
    </format>
    <format dxfId="55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6" count="0"/>
        </references>
      </pivotArea>
    </format>
    <format dxfId="52">
      <pivotArea dataOnly="0" labelOnly="1" grandCol="1" outline="0" fieldPosition="0"/>
    </format>
    <format dxfId="51">
      <pivotArea type="origin" dataOnly="0" labelOnly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C529-0060-442C-85A3-9762D1887FB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Months 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0" hier="-1"/>
  </pageFields>
  <dataFields count="1">
    <dataField name="Count of outcomes" fld="6" subtotal="count" baseField="0" baseItem="0"/>
  </dataFields>
  <formats count="13">
    <format dxfId="50">
      <pivotArea collapsedLevelsAreSubtotals="1" fieldPosition="0">
        <references count="1">
          <reference field="12" count="1">
            <x v="0"/>
          </reference>
        </references>
      </pivotArea>
    </format>
    <format dxfId="49">
      <pivotArea dataOnly="0" labelOnly="1" fieldPosition="0">
        <references count="1">
          <reference field="12" count="1">
            <x v="0"/>
          </reference>
        </references>
      </pivotArea>
    </format>
    <format dxfId="48">
      <pivotArea type="origin" dataOnly="0" labelOnly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6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2" type="button" dataOnly="0" labelOnly="1" outline="0" axis="axisRow" fieldPosition="0"/>
    </format>
    <format dxfId="41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6" count="0"/>
        </references>
      </pivotArea>
    </format>
    <format dxfId="38">
      <pivotArea dataOnly="0" labelOnly="1" grandCol="1" outline="0" fieldPosition="0"/>
    </format>
  </format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925915-B291-456D-BA00-2CB3F14A3256}" name="Table3" displayName="Table3" ref="A1:D6" totalsRowShown="0">
  <autoFilter ref="A1:D6" xr:uid="{19730D28-3C37-44DB-B116-EEDA6C774F0E}"/>
  <tableColumns count="4">
    <tableColumn id="1" xr3:uid="{FA7AB804-8693-48CC-8949-4132B1D0A272}" name="Name"/>
    <tableColumn id="2" xr3:uid="{FE87BFC3-6266-4614-9BE8-9DC127B60A21}" name="Blurb">
      <calculatedColumnFormula>VLOOKUP(Table3[[#This Row],[Name]],Kickstarter!B:C,2,FALSE)</calculatedColumnFormula>
    </tableColumn>
    <tableColumn id="3" xr3:uid="{35215924-87D6-434B-B514-D4B10D11402B}" name="Goal">
      <calculatedColumnFormula>VLOOKUP(Table3[[#This Row],[Name]],Kickstarter!B:D,3,FALSE)</calculatedColumnFormula>
    </tableColumn>
    <tableColumn id="4" xr3:uid="{CF99E69E-568A-4A0D-96BF-6874154E5E05}" name="Pledge">
      <calculatedColumnFormula>VLOOKUP(Table3[[#This Row],[Name]],Kickstarter!B:E,4,FALSE)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62D42B-114F-422C-9EA1-A596F2D95A9F}" name="Table2" displayName="Table2" ref="A1:H13" totalsRowShown="0">
  <autoFilter ref="A1:H13" xr:uid="{99933415-6F3D-4A31-888D-3EA59E1FB86F}"/>
  <tableColumns count="8">
    <tableColumn id="1" xr3:uid="{34FEF781-CBDE-4ACB-A329-76C56CB929A6}" name="Goal"/>
    <tableColumn id="2" xr3:uid="{0B4C5CE4-56C4-468E-A5BA-D99809D4A057}" name="Number Successful"/>
    <tableColumn id="3" xr3:uid="{74BD5BC8-9346-4D5E-B6F8-800682E6C159}" name="Number Failed"/>
    <tableColumn id="4" xr3:uid="{D6C2E422-2794-4FDC-9062-EFBD0D92BFAC}" name="Number Canceled"/>
    <tableColumn id="5" xr3:uid="{48EFA3FB-BD36-4B36-AB78-A90BAF506F21}" name="Total Projects"/>
    <tableColumn id="6" xr3:uid="{71D7A339-6187-4C31-ACDB-27CC1BD71A3E}" name="Percentage Successful" dataCellStyle="Percent">
      <calculatedColumnFormula>ROUND(Table2[[#This Row],[Number Successful]]/Table2[[#This Row],[Total Projects]], 2)</calculatedColumnFormula>
    </tableColumn>
    <tableColumn id="7" xr3:uid="{7ACE77BD-A543-469A-BDEF-9518724B0E94}" name="Percentage Failed" dataCellStyle="Percent">
      <calculatedColumnFormula>ROUND(Table2[[#This Row],[Number Failed]]/Table2[[#This Row],[Total Projects]],2)</calculatedColumnFormula>
    </tableColumn>
    <tableColumn id="8" xr3:uid="{6CA0BCEC-2DD4-4EFA-B319-3F51D3C612D9}" name="Percentage Canceled" dataCellStyle="Percent">
      <calculatedColumnFormula>ROUND(Table2[[#This Row],[Number Canceled]]/Table2[[#This Row],[Total Projects]],2)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C4A91-3ADC-4277-8106-D0A3F3E6D586}" name="Table1" displayName="Table1" ref="A1:U4115" totalsRowShown="0" headerRowDxfId="33">
  <autoFilter ref="A1:U4115" xr:uid="{CA9CF2C1-1614-4755-B347-D1411D9D7ED6}"/>
  <sortState xmlns:xlrd2="http://schemas.microsoft.com/office/spreadsheetml/2017/richdata2" ref="A2:Q4115">
    <sortCondition ref="A1:A4115"/>
  </sortState>
  <tableColumns count="21">
    <tableColumn id="1" xr3:uid="{BEE06269-CD09-4346-9DE1-E60F7360911E}" name="id"/>
    <tableColumn id="2" xr3:uid="{870F72A0-0233-4D0F-BCB3-E70988BFA2FE}" name="name" dataDxfId="32"/>
    <tableColumn id="3" xr3:uid="{DB56CB33-EBE2-4042-989A-1C35656431CD}" name="blurb" dataDxfId="31"/>
    <tableColumn id="4" xr3:uid="{23F768F3-0B4F-4445-B0B1-7B9C6ABBB47B}" name="goal" dataDxfId="30"/>
    <tableColumn id="5" xr3:uid="{85DDAACF-5C53-4F62-BBDA-EF7AE9C25437}" name="pledged" dataDxfId="29"/>
    <tableColumn id="16" xr3:uid="{5DB17E7B-9453-465B-8C54-9B3CCED34E77}" name="P fund" dataDxfId="28" dataCellStyle="Percent">
      <calculatedColumnFormula>ROUND(Table1[[#This Row],[pledged]]/Table1[[#This Row],[goal]] *100,1)</calculatedColumnFormula>
    </tableColumn>
    <tableColumn id="6" xr3:uid="{18D60F49-B8D9-4EF4-860B-A41A107D6FF5}" name="outcomes" dataDxfId="27"/>
    <tableColumn id="7" xr3:uid="{D3082923-FBF7-4E85-808D-46ECC1B7FC33}" name="country"/>
    <tableColumn id="8" xr3:uid="{A3CE9776-4E6F-4CB6-991C-8D1A0DB8FCCD}" name="currency"/>
    <tableColumn id="9" xr3:uid="{E9111A40-B589-4091-9026-45831C9031E1}" name="deadline"/>
    <tableColumn id="10" xr3:uid="{217037B1-6C4A-4814-8E39-BC20DF3E87DC}" name="launched_at"/>
    <tableColumn id="22" xr3:uid="{E7825234-EABC-47CF-A6A5-63304FAE8305}" name="Date Ended Conversion" dataDxfId="26">
      <calculatedColumnFormula>(((J2/60)/60)/24)+DATE(1970,1,1)</calculatedColumnFormula>
    </tableColumn>
    <tableColumn id="21" xr3:uid="{4A2BC710-7085-441F-A741-C2F4BCE4DE1B}" name="Date Created Conversion" dataDxfId="25">
      <calculatedColumnFormula>(((K2/60)/60)/24)+DATE(1970,1,1)</calculatedColumnFormula>
    </tableColumn>
    <tableColumn id="11" xr3:uid="{F4701FC6-0B5E-4C8D-AF0B-E59CE4E3E1A8}" name="staff_pick"/>
    <tableColumn id="12" xr3:uid="{8F521328-C925-4754-BBDE-5644BF69CE33}" name="backers_count"/>
    <tableColumn id="13" xr3:uid="{E4E38A24-CC12-4799-9A60-7B0E5EC9C3FB}" name="spotlight"/>
    <tableColumn id="14" xr3:uid="{E5642228-0B2B-457C-AD27-DDA19057DE37}" name="Category and Subcategory"/>
    <tableColumn id="17" xr3:uid="{9FA6D0F1-45E8-42CF-80F7-376E96B3DAA9}" name="Average donation" dataDxfId="24">
      <calculatedColumnFormula>IFERROR(ROUND(E2/O2,2),0)</calculatedColumnFormula>
    </tableColumn>
    <tableColumn id="19" xr3:uid="{9A66F9DA-EA3D-4B4E-9C2C-4057D4443E23}" name="Parent Category" dataDxfId="23"/>
    <tableColumn id="20" xr3:uid="{58F2E2A3-7833-4375-8E64-F3E2FADE1EE2}" name="Subcategory"/>
    <tableColumn id="15" xr3:uid="{D96B7AB6-82C4-42CA-AF03-0C2BB2E5D0B7}" name="Years" dataDxfId="22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0B1B-271C-401A-8CD4-7798D4DC2B19}">
  <dimension ref="A1:F14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5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5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5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15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5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5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5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5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5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408F-AB42-4C6E-A289-492E1053D523}">
  <dimension ref="A1:E7"/>
  <sheetViews>
    <sheetView topLeftCell="B1" workbookViewId="0">
      <selection activeCell="K31" sqref="K3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7" width="10.710937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8222</v>
      </c>
      <c r="B2" t="s">
        <v>8223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6740-B7DE-4B6B-AF7F-78D8F59FD3C0}">
  <dimension ref="A1:F18"/>
  <sheetViews>
    <sheetView zoomScale="120" zoomScaleNormal="120" workbookViewId="0">
      <selection activeCell="A2" sqref="A2"/>
    </sheetView>
  </sheetViews>
  <sheetFormatPr defaultColWidth="8.85546875" defaultRowHeight="15" x14ac:dyDescent="0.25"/>
  <cols>
    <col min="1" max="2" width="18.5703125" style="18" bestFit="1" customWidth="1"/>
    <col min="3" max="3" width="6.140625" style="18" bestFit="1" customWidth="1"/>
    <col min="4" max="4" width="10.140625" style="18" bestFit="1" customWidth="1"/>
    <col min="5" max="5" width="11.5703125" style="18" bestFit="1" customWidth="1"/>
    <col min="6" max="6" width="10.7109375" style="18" bestFit="1" customWidth="1"/>
    <col min="7" max="16384" width="8.85546875" style="18"/>
  </cols>
  <sheetData>
    <row r="1" spans="1:6" x14ac:dyDescent="0.25">
      <c r="A1" s="19" t="s">
        <v>8222</v>
      </c>
      <c r="B1" s="18" t="s">
        <v>8223</v>
      </c>
    </row>
    <row r="2" spans="1:6" x14ac:dyDescent="0.25">
      <c r="A2" s="19" t="s">
        <v>8358</v>
      </c>
      <c r="B2" s="18" t="s">
        <v>8364</v>
      </c>
    </row>
    <row r="4" spans="1:6" x14ac:dyDescent="0.25">
      <c r="A4" s="22" t="s">
        <v>8363</v>
      </c>
      <c r="B4" s="19" t="s">
        <v>8362</v>
      </c>
      <c r="F4"/>
    </row>
    <row r="5" spans="1:6" x14ac:dyDescent="0.25">
      <c r="A5" s="19" t="s">
        <v>8360</v>
      </c>
      <c r="B5" s="18" t="s">
        <v>8219</v>
      </c>
      <c r="C5" s="18" t="s">
        <v>8220</v>
      </c>
      <c r="D5" s="18" t="s">
        <v>8218</v>
      </c>
      <c r="E5" s="18" t="s">
        <v>8361</v>
      </c>
      <c r="F5"/>
    </row>
    <row r="6" spans="1:6" x14ac:dyDescent="0.25">
      <c r="A6" s="20" t="s">
        <v>8373</v>
      </c>
      <c r="B6" s="21">
        <v>21</v>
      </c>
      <c r="C6" s="21">
        <v>97</v>
      </c>
      <c r="D6" s="21">
        <v>141</v>
      </c>
      <c r="E6" s="21">
        <v>259</v>
      </c>
      <c r="F6"/>
    </row>
    <row r="7" spans="1:6" x14ac:dyDescent="0.25">
      <c r="A7" s="20" t="s">
        <v>8374</v>
      </c>
      <c r="B7" s="21">
        <v>22</v>
      </c>
      <c r="C7" s="21">
        <v>84</v>
      </c>
      <c r="D7" s="21">
        <v>150</v>
      </c>
      <c r="E7" s="21">
        <v>256</v>
      </c>
      <c r="F7"/>
    </row>
    <row r="8" spans="1:6" x14ac:dyDescent="0.25">
      <c r="A8" s="20" t="s">
        <v>8375</v>
      </c>
      <c r="B8" s="21">
        <v>22</v>
      </c>
      <c r="C8" s="21">
        <v>80</v>
      </c>
      <c r="D8" s="21">
        <v>137</v>
      </c>
      <c r="E8" s="21">
        <v>239</v>
      </c>
      <c r="F8"/>
    </row>
    <row r="9" spans="1:6" x14ac:dyDescent="0.25">
      <c r="A9" s="20" t="s">
        <v>8376</v>
      </c>
      <c r="B9" s="21">
        <v>18</v>
      </c>
      <c r="C9" s="21">
        <v>69</v>
      </c>
      <c r="D9" s="21">
        <v>146</v>
      </c>
      <c r="E9" s="21">
        <v>233</v>
      </c>
      <c r="F9"/>
    </row>
    <row r="10" spans="1:6" x14ac:dyDescent="0.25">
      <c r="A10" s="20" t="s">
        <v>8367</v>
      </c>
      <c r="B10" s="21">
        <v>19</v>
      </c>
      <c r="C10" s="21">
        <v>81</v>
      </c>
      <c r="D10" s="21">
        <v>166</v>
      </c>
      <c r="E10" s="21">
        <v>266</v>
      </c>
      <c r="F10"/>
    </row>
    <row r="11" spans="1:6" x14ac:dyDescent="0.25">
      <c r="A11" s="20" t="s">
        <v>8377</v>
      </c>
      <c r="B11" s="21">
        <v>22</v>
      </c>
      <c r="C11" s="21">
        <v>108</v>
      </c>
      <c r="D11" s="21">
        <v>151</v>
      </c>
      <c r="E11" s="21">
        <v>281</v>
      </c>
      <c r="F11"/>
    </row>
    <row r="12" spans="1:6" x14ac:dyDescent="0.25">
      <c r="A12" s="20" t="s">
        <v>8368</v>
      </c>
      <c r="B12" s="21">
        <v>36</v>
      </c>
      <c r="C12" s="21">
        <v>108</v>
      </c>
      <c r="D12" s="21">
        <v>146</v>
      </c>
      <c r="E12" s="21">
        <v>290</v>
      </c>
      <c r="F12"/>
    </row>
    <row r="13" spans="1:6" x14ac:dyDescent="0.25">
      <c r="A13" s="20" t="s">
        <v>8369</v>
      </c>
      <c r="B13" s="21">
        <v>25</v>
      </c>
      <c r="C13" s="21">
        <v>108</v>
      </c>
      <c r="D13" s="21">
        <v>130</v>
      </c>
      <c r="E13" s="21">
        <v>263</v>
      </c>
      <c r="F13"/>
    </row>
    <row r="14" spans="1:6" x14ac:dyDescent="0.25">
      <c r="A14" s="20" t="s">
        <v>8370</v>
      </c>
      <c r="B14" s="21">
        <v>18</v>
      </c>
      <c r="C14" s="21">
        <v>97</v>
      </c>
      <c r="D14" s="21">
        <v>117</v>
      </c>
      <c r="E14" s="21">
        <v>232</v>
      </c>
      <c r="F14"/>
    </row>
    <row r="15" spans="1:6" x14ac:dyDescent="0.25">
      <c r="A15" s="20" t="s">
        <v>8371</v>
      </c>
      <c r="B15" s="21">
        <v>15</v>
      </c>
      <c r="C15" s="21">
        <v>111</v>
      </c>
      <c r="D15" s="21">
        <v>148</v>
      </c>
      <c r="E15" s="21">
        <v>274</v>
      </c>
      <c r="F15"/>
    </row>
    <row r="16" spans="1:6" x14ac:dyDescent="0.25">
      <c r="A16" s="20" t="s">
        <v>8372</v>
      </c>
      <c r="B16" s="21">
        <v>25</v>
      </c>
      <c r="C16" s="21">
        <v>72</v>
      </c>
      <c r="D16" s="21">
        <v>130</v>
      </c>
      <c r="E16" s="21">
        <v>227</v>
      </c>
      <c r="F16"/>
    </row>
    <row r="17" spans="1:6" x14ac:dyDescent="0.25">
      <c r="A17" s="20" t="s">
        <v>8378</v>
      </c>
      <c r="B17" s="21">
        <v>14</v>
      </c>
      <c r="C17" s="21">
        <v>82</v>
      </c>
      <c r="D17" s="21">
        <v>89</v>
      </c>
      <c r="E17" s="21">
        <v>185</v>
      </c>
      <c r="F17"/>
    </row>
    <row r="18" spans="1:6" x14ac:dyDescent="0.25">
      <c r="A18" s="20" t="s">
        <v>8361</v>
      </c>
      <c r="B18" s="21">
        <v>257</v>
      </c>
      <c r="C18" s="21">
        <v>1097</v>
      </c>
      <c r="D18" s="21">
        <v>1651</v>
      </c>
      <c r="E18" s="21">
        <v>3005</v>
      </c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094E-845D-4CA9-AC3E-64C72E822A29}">
  <dimension ref="A1:D6"/>
  <sheetViews>
    <sheetView workbookViewId="0">
      <selection activeCell="B33" sqref="B33"/>
    </sheetView>
  </sheetViews>
  <sheetFormatPr defaultRowHeight="15" x14ac:dyDescent="0.25"/>
  <cols>
    <col min="1" max="1" width="38.28515625" customWidth="1"/>
    <col min="2" max="2" width="107.5703125" customWidth="1"/>
    <col min="8" max="8" width="10.4257812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VLOOKUP(Table3[[#This Row],[Name]],Kickstarter!B:C,2,FALSE)</f>
        <v>Help us get actor-writer Ian Bonar's debut play - a hilarious, heartbreaking story of grief and loss - to the 2016 Edinburgh Fringe.</v>
      </c>
      <c r="C2">
        <f>VLOOKUP(Table3[[#This Row],[Name]],Kickstarter!B:D,3,FALSE)</f>
        <v>2000</v>
      </c>
      <c r="D2">
        <f>VLOOKUP(Table3[[#This Row],[Name]],Kickstarter!B:E,4,FALSE)</f>
        <v>2020</v>
      </c>
    </row>
    <row r="3" spans="1:4" x14ac:dyDescent="0.25">
      <c r="A3" t="s">
        <v>3616</v>
      </c>
      <c r="B3" t="str">
        <f>VLOOKUP(Table3[[#This Row],[Name]],Kickstarter!B:C,2,FALSE)</f>
        <v>The play yet to be described as "A surefire Edinburgh Fringe Festival Cult Hit". Coming to the Underbelly, Edinburgh, 5th-30th August.</v>
      </c>
      <c r="C3">
        <f>VLOOKUP(Table3[[#This Row],[Name]],Kickstarter!B:D,3,FALSE)</f>
        <v>2000</v>
      </c>
      <c r="D3">
        <f>VLOOKUP(Table3[[#This Row],[Name]],Kickstarter!B:E,4,FALSE)</f>
        <v>2020</v>
      </c>
    </row>
    <row r="4" spans="1:4" x14ac:dyDescent="0.25">
      <c r="A4" t="s">
        <v>3178</v>
      </c>
      <c r="B4" t="str">
        <f>VLOOKUP(Table3[[#This Row],[Name]],Kickstarter!B:C,2,FALSE)</f>
        <v>Cutting Off Kate Bush is a one-woman show written &amp; performed by Lucy Benson-Brown, premiering at the Edinburgh Fringe Festival 2014</v>
      </c>
      <c r="C4">
        <f>VLOOKUP(Table3[[#This Row],[Name]],Kickstarter!B:D,3,FALSE)</f>
        <v>1500</v>
      </c>
      <c r="D4">
        <f>VLOOKUP(Table3[[#This Row],[Name]],Kickstarter!B:E,4,FALSE)</f>
        <v>2576</v>
      </c>
    </row>
    <row r="5" spans="1:4" x14ac:dyDescent="0.25">
      <c r="A5" t="s">
        <v>3329</v>
      </c>
      <c r="B5" t="str">
        <f>VLOOKUP(Table3[[#This Row],[Name]],Kickstarter!B:C,2,FALSE)</f>
        <v>Jestia and Raedon is a brand new romantic comedy play going to the Edinburgh Fringe Festival this summer.</v>
      </c>
      <c r="C5">
        <f>VLOOKUP(Table3[[#This Row],[Name]],Kickstarter!B:D,3,FALSE)</f>
        <v>1000</v>
      </c>
      <c r="D5">
        <f>VLOOKUP(Table3[[#This Row],[Name]],Kickstarter!B:E,4,FALSE)</f>
        <v>1168</v>
      </c>
    </row>
    <row r="6" spans="1:4" x14ac:dyDescent="0.25">
      <c r="A6" t="s">
        <v>3221</v>
      </c>
      <c r="B6" t="str">
        <f>VLOOKUP(Table3[[#This Row],[Name]],Kickstarter!B:C,2,FALSE)</f>
        <v>A one-man show about love, loss, and motorways, written &amp; performed by Ben Norris. Help us get to the 2015 Edinburgh Fringe and beyond!</v>
      </c>
      <c r="C6">
        <f>VLOOKUP(Table3[[#This Row],[Name]],Kickstarter!B:D,3,FALSE)</f>
        <v>4000</v>
      </c>
      <c r="D6">
        <f>VLOOKUP(Table3[[#This Row],[Name]],Kickstarter!B:E,4,FALSE)</f>
        <v>4137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55172-2CC2-4BF0-93A0-A6757BE86F16}">
  <dimension ref="A1:G18"/>
  <sheetViews>
    <sheetView workbookViewId="0">
      <selection activeCell="J32" sqref="J32"/>
    </sheetView>
  </sheetViews>
  <sheetFormatPr defaultRowHeight="15" x14ac:dyDescent="0.25"/>
  <cols>
    <col min="1" max="1" width="18" style="18" bestFit="1" customWidth="1"/>
    <col min="2" max="2" width="16.28515625" style="18" bestFit="1" customWidth="1"/>
    <col min="3" max="3" width="6.140625" style="18" bestFit="1" customWidth="1"/>
    <col min="4" max="4" width="8.85546875" style="18" bestFit="1" customWidth="1"/>
    <col min="5" max="5" width="11.28515625" style="18" bestFit="1" customWidth="1"/>
    <col min="6" max="6" width="7.28515625" style="18" bestFit="1" customWidth="1"/>
    <col min="7" max="7" width="11.28515625" style="18" bestFit="1" customWidth="1"/>
    <col min="8" max="16384" width="9.140625" style="18"/>
  </cols>
  <sheetData>
    <row r="1" spans="1:7" x14ac:dyDescent="0.25">
      <c r="A1" s="19" t="s">
        <v>8358</v>
      </c>
      <c r="B1" s="18" t="s">
        <v>8315</v>
      </c>
    </row>
    <row r="2" spans="1:7" x14ac:dyDescent="0.25">
      <c r="A2" s="19" t="s">
        <v>8383</v>
      </c>
      <c r="B2" s="18" t="s">
        <v>8364</v>
      </c>
    </row>
    <row r="4" spans="1:7" x14ac:dyDescent="0.25">
      <c r="A4" s="22" t="s">
        <v>8363</v>
      </c>
      <c r="B4" s="19" t="s">
        <v>8362</v>
      </c>
    </row>
    <row r="5" spans="1:7" x14ac:dyDescent="0.25">
      <c r="A5" s="19" t="s">
        <v>8385</v>
      </c>
      <c r="B5" s="18" t="s">
        <v>8218</v>
      </c>
      <c r="C5" s="18" t="s">
        <v>8220</v>
      </c>
      <c r="D5" s="18" t="s">
        <v>8219</v>
      </c>
      <c r="E5" s="18" t="s">
        <v>8361</v>
      </c>
    </row>
    <row r="6" spans="1:7" s="21" customFormat="1" x14ac:dyDescent="0.25">
      <c r="A6" s="18" t="s">
        <v>8373</v>
      </c>
      <c r="B6" s="21">
        <v>56</v>
      </c>
      <c r="C6" s="21">
        <v>33</v>
      </c>
      <c r="D6" s="21">
        <v>7</v>
      </c>
      <c r="E6" s="21">
        <v>96</v>
      </c>
      <c r="F6" s="18"/>
      <c r="G6" s="18"/>
    </row>
    <row r="7" spans="1:7" x14ac:dyDescent="0.25">
      <c r="A7" s="18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7" x14ac:dyDescent="0.25">
      <c r="A8" s="18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7" x14ac:dyDescent="0.25">
      <c r="A9" s="18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7" x14ac:dyDescent="0.25">
      <c r="A10" s="18" t="s">
        <v>8367</v>
      </c>
      <c r="B10" s="21">
        <v>111</v>
      </c>
      <c r="C10" s="21">
        <v>52</v>
      </c>
      <c r="D10" s="21">
        <v>3</v>
      </c>
      <c r="E10" s="21">
        <v>166</v>
      </c>
    </row>
    <row r="11" spans="1:7" x14ac:dyDescent="0.25">
      <c r="A11" s="18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7" x14ac:dyDescent="0.25">
      <c r="A12" s="18" t="s">
        <v>8368</v>
      </c>
      <c r="B12" s="21">
        <v>87</v>
      </c>
      <c r="C12" s="21">
        <v>50</v>
      </c>
      <c r="D12" s="21">
        <v>1</v>
      </c>
      <c r="E12" s="21">
        <v>138</v>
      </c>
    </row>
    <row r="13" spans="1:7" x14ac:dyDescent="0.25">
      <c r="A13" s="18" t="s">
        <v>8369</v>
      </c>
      <c r="B13" s="21">
        <v>72</v>
      </c>
      <c r="C13" s="21">
        <v>47</v>
      </c>
      <c r="D13" s="21">
        <v>4</v>
      </c>
      <c r="E13" s="21">
        <v>123</v>
      </c>
    </row>
    <row r="14" spans="1:7" x14ac:dyDescent="0.25">
      <c r="A14" s="18" t="s">
        <v>8370</v>
      </c>
      <c r="B14" s="21">
        <v>59</v>
      </c>
      <c r="C14" s="21">
        <v>34</v>
      </c>
      <c r="D14" s="21">
        <v>4</v>
      </c>
      <c r="E14" s="21">
        <v>97</v>
      </c>
    </row>
    <row r="15" spans="1:7" x14ac:dyDescent="0.25">
      <c r="A15" s="18" t="s">
        <v>8371</v>
      </c>
      <c r="B15" s="21">
        <v>65</v>
      </c>
      <c r="C15" s="21">
        <v>50</v>
      </c>
      <c r="D15" s="21"/>
      <c r="E15" s="21">
        <v>115</v>
      </c>
    </row>
    <row r="16" spans="1:7" x14ac:dyDescent="0.25">
      <c r="A16" s="18" t="s">
        <v>8372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5">
      <c r="A17" s="18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5">
      <c r="A18" s="18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3676-509E-47F0-8379-0AD2BC9B48BA}">
  <dimension ref="A1:H13"/>
  <sheetViews>
    <sheetView workbookViewId="0">
      <selection activeCell="B2" sqref="B2"/>
    </sheetView>
  </sheetViews>
  <sheetFormatPr defaultRowHeight="15" x14ac:dyDescent="0.25"/>
  <cols>
    <col min="1" max="1" width="30.85546875" customWidth="1"/>
    <col min="2" max="3" width="20" customWidth="1"/>
    <col min="4" max="4" width="19" customWidth="1"/>
    <col min="5" max="5" width="15.140625" customWidth="1"/>
    <col min="6" max="6" width="24" style="23" customWidth="1"/>
    <col min="7" max="7" width="22.7109375" style="23" customWidth="1"/>
    <col min="8" max="8" width="26.5703125" style="23" customWidth="1"/>
  </cols>
  <sheetData>
    <row r="1" spans="1:8" x14ac:dyDescent="0.25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s="23" t="s">
        <v>8390</v>
      </c>
      <c r="G1" s="23" t="s">
        <v>8391</v>
      </c>
      <c r="H1" s="23" t="s">
        <v>8392</v>
      </c>
    </row>
    <row r="2" spans="1:8" x14ac:dyDescent="0.25">
      <c r="A2" t="s">
        <v>8393</v>
      </c>
      <c r="B2">
        <f>COUNTIFS(Kickstarter!$G:$G, "successful",Kickstarter!$D:$D, "&lt;1000", Kickstarter!$T:$T, "plays")</f>
        <v>141</v>
      </c>
      <c r="C2">
        <f>COUNTIFS(Kickstarter!$G:$G, "failed",Kickstarter!$D:$D, "&lt;1000", Kickstarter!$T:$T, "plays")</f>
        <v>45</v>
      </c>
      <c r="D2">
        <f>COUNTIFS(Kickstarter!$G:$G, "canceled",Kickstarter!$D:$D, "&lt;1000", Kickstarter!$T:$T, "plays")</f>
        <v>0</v>
      </c>
      <c r="E2">
        <f>SUM(B2:D2)</f>
        <v>186</v>
      </c>
      <c r="F2" s="23">
        <f>ROUND(Table2[[#This Row],[Number Successful]]/Table2[[#This Row],[Total Projects]], 2)</f>
        <v>0.76</v>
      </c>
      <c r="G2" s="23">
        <f>ROUND(Table2[[#This Row],[Number Failed]]/Table2[[#This Row],[Total Projects]],2)</f>
        <v>0.24</v>
      </c>
      <c r="H2" s="23">
        <f>ROUND(Table2[[#This Row],[Number Canceled]]/Table2[[#This Row],[Total Projects]],2)</f>
        <v>0</v>
      </c>
    </row>
    <row r="3" spans="1:8" x14ac:dyDescent="0.25">
      <c r="A3" t="s">
        <v>8394</v>
      </c>
      <c r="B3">
        <f>COUNTIFS(Kickstarter!$G:$G, "successful",Kickstarter!$D:$D, "&gt;=1000",Kickstarter!$D:$D, "&lt;=4999",Kickstarter!$T:$T, "plays")</f>
        <v>388</v>
      </c>
      <c r="C3">
        <f>COUNTIFS(Kickstarter!$G:$G, "failed",Kickstarter!$D:$D, "&gt;=1000",Kickstarter!$D:$D, "&lt;=4999",Kickstarter!$T:$T, "plays")</f>
        <v>146</v>
      </c>
      <c r="D3">
        <f>COUNTIFS(Kickstarter!$G:$G, "canceled",Kickstarter!$D:$D, "&gt;=1000",Kickstarter!$D:$D, "&lt;=4999",Kickstarter!$T:$T, "plays")</f>
        <v>0</v>
      </c>
      <c r="E3">
        <f t="shared" ref="E3:E13" si="0">SUM(B3:D3)</f>
        <v>534</v>
      </c>
      <c r="F3" s="23">
        <f>ROUND(Table2[[#This Row],[Number Successful]]/Table2[[#This Row],[Total Projects]], 2)</f>
        <v>0.73</v>
      </c>
      <c r="G3" s="23">
        <f>ROUND(Table2[[#This Row],[Number Failed]]/Table2[[#This Row],[Total Projects]],2)</f>
        <v>0.27</v>
      </c>
      <c r="H3" s="23">
        <f>ROUND(Table2[[#This Row],[Number Canceled]]/Table2[[#This Row],[Total Projects]],2)</f>
        <v>0</v>
      </c>
    </row>
    <row r="4" spans="1:8" x14ac:dyDescent="0.25">
      <c r="A4" t="s">
        <v>8395</v>
      </c>
      <c r="B4">
        <f>COUNTIFS(Kickstarter!$G:$G, "successful",Kickstarter!$D:$D, "&gt;=5000",Kickstarter!$D:$D, "&lt;=9999",Kickstarter!$T:$T, "plays")</f>
        <v>93</v>
      </c>
      <c r="C4">
        <f>COUNTIFS(Kickstarter!$G:$G, "failed",Kickstarter!$D:$D, "&gt;=5000",Kickstarter!$D:$D, "&lt;=9999",Kickstarter!$T:$T, "plays")</f>
        <v>76</v>
      </c>
      <c r="D4">
        <f>COUNTIFS(Kickstarter!$G:$G, "canceled",Kickstarter!$D:$D, "&gt;=5000",Kickstarter!$D:$D, "&lt;=9999",Kickstarter!$T:$T, "plays")</f>
        <v>0</v>
      </c>
      <c r="E4">
        <f t="shared" si="0"/>
        <v>169</v>
      </c>
      <c r="F4" s="23">
        <f>ROUND(Table2[[#This Row],[Number Successful]]/Table2[[#This Row],[Total Projects]], 2)</f>
        <v>0.55000000000000004</v>
      </c>
      <c r="G4" s="23">
        <f>ROUND(Table2[[#This Row],[Number Failed]]/Table2[[#This Row],[Total Projects]],2)</f>
        <v>0.45</v>
      </c>
      <c r="H4" s="23">
        <f>ROUND(Table2[[#This Row],[Number Canceled]]/Table2[[#This Row],[Total Projects]],2)</f>
        <v>0</v>
      </c>
    </row>
    <row r="5" spans="1:8" x14ac:dyDescent="0.25">
      <c r="A5" t="s">
        <v>8396</v>
      </c>
      <c r="B5">
        <f>COUNTIFS(Kickstarter!$G:$G, "successful",Kickstarter!$D:$D, "&gt;=10000",Kickstarter!$D:$D, "&lt;=14999",Kickstarter!$T:$T, "plays")</f>
        <v>39</v>
      </c>
      <c r="C5">
        <f>COUNTIFS(Kickstarter!$G:$G, "failed",Kickstarter!$D:$D, "&gt;=10000",Kickstarter!$D:$D, "&lt;=14999",Kickstarter!$T:$T, "plays")</f>
        <v>33</v>
      </c>
      <c r="D5">
        <f>COUNTIFS(Kickstarter!$G:$G, "canceled",Kickstarter!$D:$D, "&gt;=10000",Kickstarter!$D:$D, "&lt;=14999",Kickstarter!$T:$T, "plays")</f>
        <v>0</v>
      </c>
      <c r="E5">
        <f t="shared" si="0"/>
        <v>72</v>
      </c>
      <c r="F5" s="23">
        <f>ROUND(Table2[[#This Row],[Number Successful]]/Table2[[#This Row],[Total Projects]], 2)</f>
        <v>0.54</v>
      </c>
      <c r="G5" s="23">
        <f>ROUND(Table2[[#This Row],[Number Failed]]/Table2[[#This Row],[Total Projects]],2)</f>
        <v>0.46</v>
      </c>
      <c r="H5" s="23">
        <f>ROUND(Table2[[#This Row],[Number Canceled]]/Table2[[#This Row],[Total Projects]],2)</f>
        <v>0</v>
      </c>
    </row>
    <row r="6" spans="1:8" x14ac:dyDescent="0.25">
      <c r="A6" t="s">
        <v>8404</v>
      </c>
      <c r="B6">
        <f>COUNTIFS(Kickstarter!$G:$G, "successful",Kickstarter!$D:$D, "&gt;=15000",Kickstarter!$D:$D, "&lt;=19999",Kickstarter!$T:$T, "plays")</f>
        <v>12</v>
      </c>
      <c r="C6">
        <f>COUNTIFS(Kickstarter!$G:$G, "failed",Kickstarter!$D:$D, "&gt;=15000",Kickstarter!$D:$D, "&lt;=19999",Kickstarter!$T:$T, "plays")</f>
        <v>12</v>
      </c>
      <c r="D6">
        <f>COUNTIFS(Kickstarter!$G:$G, "canceled",Kickstarter!$D:$D, "&gt;=15000",Kickstarter!$D:$D, "&lt;=19999",Kickstarter!$T:$T, "plays")</f>
        <v>0</v>
      </c>
      <c r="E6">
        <f t="shared" si="0"/>
        <v>24</v>
      </c>
      <c r="F6" s="23">
        <f>ROUND(Table2[[#This Row],[Number Successful]]/Table2[[#This Row],[Total Projects]], 2)</f>
        <v>0.5</v>
      </c>
      <c r="G6" s="23">
        <f>ROUND(Table2[[#This Row],[Number Failed]]/Table2[[#This Row],[Total Projects]],2)</f>
        <v>0.5</v>
      </c>
      <c r="H6" s="23">
        <f>ROUND(Table2[[#This Row],[Number Canceled]]/Table2[[#This Row],[Total Projects]],2)</f>
        <v>0</v>
      </c>
    </row>
    <row r="7" spans="1:8" x14ac:dyDescent="0.25">
      <c r="A7" t="s">
        <v>8397</v>
      </c>
      <c r="B7">
        <f>COUNTIFS(Kickstarter!$G:$G, "successful",Kickstarter!$D:$D, "&gt;=20000",Kickstarter!$D:$D, "&lt;=24999",Kickstarter!$T:$T, "plays")</f>
        <v>9</v>
      </c>
      <c r="C7">
        <f>COUNTIFS(Kickstarter!$G:$G, "failed",Kickstarter!$D:$D, "&gt;=20000",Kickstarter!$D:$D, "&lt;=24999",Kickstarter!$T:$T, "plays")</f>
        <v>11</v>
      </c>
      <c r="D7">
        <f>COUNTIFS(Kickstarter!$G:$G, "canceled",Kickstarter!$D:$D, "&gt;=20000",Kickstarter!$D:$D, "&lt;=24999",Kickstarter!$T:$T, "plays")</f>
        <v>0</v>
      </c>
      <c r="E7">
        <f t="shared" si="0"/>
        <v>20</v>
      </c>
      <c r="F7" s="23">
        <f>ROUND(Table2[[#This Row],[Number Successful]]/Table2[[#This Row],[Total Projects]], 2)</f>
        <v>0.45</v>
      </c>
      <c r="G7" s="23">
        <f>ROUND(Table2[[#This Row],[Number Failed]]/Table2[[#This Row],[Total Projects]],2)</f>
        <v>0.55000000000000004</v>
      </c>
      <c r="H7" s="23">
        <f>ROUND(Table2[[#This Row],[Number Canceled]]/Table2[[#This Row],[Total Projects]],2)</f>
        <v>0</v>
      </c>
    </row>
    <row r="8" spans="1:8" x14ac:dyDescent="0.25">
      <c r="A8" t="s">
        <v>8398</v>
      </c>
      <c r="B8">
        <f>COUNTIFS(Kickstarter!$G:$G, "successful",Kickstarter!$D:$D, "&gt;=25000",Kickstarter!$D:$D, "&lt;=29999",Kickstarter!$T:$T, "plays")</f>
        <v>1</v>
      </c>
      <c r="C8">
        <f>COUNTIFS(Kickstarter!$G:$G, "failed",Kickstarter!$D:$D, "&gt;=25000",Kickstarter!$D:$D, "&lt;=29999",Kickstarter!$T:$T, "plays")</f>
        <v>4</v>
      </c>
      <c r="D8">
        <f>COUNTIFS(Kickstarter!$G:$G, "canceled",Kickstarter!$D:$D, "&gt;=25000",Kickstarter!$D:$D, "&lt;=29999",Kickstarter!$T:$T, "plays")</f>
        <v>0</v>
      </c>
      <c r="E8">
        <f t="shared" si="0"/>
        <v>5</v>
      </c>
      <c r="F8" s="23">
        <f>ROUND(Table2[[#This Row],[Number Successful]]/Table2[[#This Row],[Total Projects]], 2)</f>
        <v>0.2</v>
      </c>
      <c r="G8" s="23">
        <f>ROUND(Table2[[#This Row],[Number Failed]]/Table2[[#This Row],[Total Projects]],2)</f>
        <v>0.8</v>
      </c>
      <c r="H8" s="23">
        <f>ROUND(Table2[[#This Row],[Number Canceled]]/Table2[[#This Row],[Total Projects]],2)</f>
        <v>0</v>
      </c>
    </row>
    <row r="9" spans="1:8" x14ac:dyDescent="0.25">
      <c r="A9" t="s">
        <v>8399</v>
      </c>
      <c r="B9">
        <f>COUNTIFS(Kickstarter!$G:$G, "successful",Kickstarter!$D:$D, "&gt;=30000",Kickstarter!$D:$D, "&lt;=34999",Kickstarter!$T:$T, "plays")</f>
        <v>3</v>
      </c>
      <c r="C9">
        <f>COUNTIFS(Kickstarter!$G:$G, "failed",Kickstarter!$D:$D, "&gt;=30000",Kickstarter!$D:$D, "&lt;=34999",Kickstarter!$T:$T, "plays")</f>
        <v>8</v>
      </c>
      <c r="D9">
        <f>COUNTIFS(Kickstarter!$G:$G, "canceled",Kickstarter!$D:$D, "&gt;=30000",Kickstarter!$D:$D, "&lt;=34999",Kickstarter!$T:$T, "plays")</f>
        <v>0</v>
      </c>
      <c r="E9">
        <f t="shared" si="0"/>
        <v>11</v>
      </c>
      <c r="F9" s="23">
        <f>ROUND(Table2[[#This Row],[Number Successful]]/Table2[[#This Row],[Total Projects]], 2)</f>
        <v>0.27</v>
      </c>
      <c r="G9" s="23">
        <f>ROUND(Table2[[#This Row],[Number Failed]]/Table2[[#This Row],[Total Projects]],2)</f>
        <v>0.73</v>
      </c>
      <c r="H9" s="23">
        <f>ROUND(Table2[[#This Row],[Number Canceled]]/Table2[[#This Row],[Total Projects]],2)</f>
        <v>0</v>
      </c>
    </row>
    <row r="10" spans="1:8" x14ac:dyDescent="0.25">
      <c r="A10" t="s">
        <v>8400</v>
      </c>
      <c r="B10">
        <f>COUNTIFS(Kickstarter!$G:$G, "successful",Kickstarter!$D:$D, "&gt;=35000",Kickstarter!$D:$D, "&lt;=39999",Kickstarter!$T:$T, "plays")</f>
        <v>4</v>
      </c>
      <c r="C10">
        <f>COUNTIFS(Kickstarter!$G:$G, "failed",Kickstarter!$D:$D, "&gt;=35000",Kickstarter!$D:$D, "&lt;=39999",Kickstarter!$T:$T, "plays")</f>
        <v>2</v>
      </c>
      <c r="D10">
        <f>COUNTIFS(Kickstarter!$G:$G, "canceled",Kickstarter!$D:$D, "&gt;=35000",Kickstarter!$D:$D, "&lt;=39999",Kickstarter!$T:$T, "plays")</f>
        <v>0</v>
      </c>
      <c r="E10">
        <f t="shared" si="0"/>
        <v>6</v>
      </c>
      <c r="F10" s="23">
        <f>ROUND(Table2[[#This Row],[Number Successful]]/Table2[[#This Row],[Total Projects]], 2)</f>
        <v>0.67</v>
      </c>
      <c r="G10" s="23">
        <f>ROUND(Table2[[#This Row],[Number Failed]]/Table2[[#This Row],[Total Projects]],2)</f>
        <v>0.33</v>
      </c>
      <c r="H10" s="23">
        <f>ROUND(Table2[[#This Row],[Number Canceled]]/Table2[[#This Row],[Total Projects]],2)</f>
        <v>0</v>
      </c>
    </row>
    <row r="11" spans="1:8" x14ac:dyDescent="0.25">
      <c r="A11" t="s">
        <v>8401</v>
      </c>
      <c r="B11">
        <f>COUNTIFS(Kickstarter!$G:$G, "successful",Kickstarter!$D:$D, "&gt;=40000",Kickstarter!$D:$D, "&lt;=45999",Kickstarter!$T:$T, "plays")</f>
        <v>2</v>
      </c>
      <c r="C11">
        <f>COUNTIFS(Kickstarter!$G:$G, "failed",Kickstarter!$D:$D, "&gt;=40000",Kickstarter!$D:$D, "&lt;=44999",Kickstarter!$T:$T, "plays")</f>
        <v>1</v>
      </c>
      <c r="D11">
        <f>COUNTIFS(Kickstarter!$G:$G, "canceled",Kickstarter!$D:$D, "&gt;=40000",Kickstarter!$D:$D, "&lt;=45999",Kickstarter!$T:$T, "plays")</f>
        <v>0</v>
      </c>
      <c r="E11">
        <f t="shared" si="0"/>
        <v>3</v>
      </c>
      <c r="F11" s="23">
        <f>ROUND(Table2[[#This Row],[Number Successful]]/Table2[[#This Row],[Total Projects]], 2)</f>
        <v>0.67</v>
      </c>
      <c r="G11" s="23">
        <f>ROUND(Table2[[#This Row],[Number Failed]]/Table2[[#This Row],[Total Projects]],2)</f>
        <v>0.33</v>
      </c>
      <c r="H11" s="23">
        <f>ROUND(Table2[[#This Row],[Number Canceled]]/Table2[[#This Row],[Total Projects]],2)</f>
        <v>0</v>
      </c>
    </row>
    <row r="12" spans="1:8" x14ac:dyDescent="0.25">
      <c r="A12" t="s">
        <v>8402</v>
      </c>
      <c r="B12">
        <f>COUNTIFS(Kickstarter!$G:$G, "successful",Kickstarter!$D:$D, "&gt;=45000",Kickstarter!$D:$D, "&lt;=49999",Kickstarter!$T:$T, "plays")</f>
        <v>0</v>
      </c>
      <c r="C12">
        <f>COUNTIFS(Kickstarter!$G:$G, "failed",Kickstarter!$D:$D, "&gt;=45000",Kickstarter!$D:$D, "&lt;=49999",Kickstarter!$T:$T, "plays")</f>
        <v>1</v>
      </c>
      <c r="D12">
        <f>COUNTIFS(Kickstarter!$G:$G, "canceled",Kickstarter!$D:$D, "&gt;=45000",Kickstarter!$D:$D, "&lt;=49999",Kickstarter!$T:$T, "plays")</f>
        <v>0</v>
      </c>
      <c r="E12">
        <f t="shared" si="0"/>
        <v>1</v>
      </c>
      <c r="F12" s="23">
        <f>ROUND(Table2[[#This Row],[Number Successful]]/Table2[[#This Row],[Total Projects]], 2)</f>
        <v>0</v>
      </c>
      <c r="G12" s="23">
        <f>ROUND(Table2[[#This Row],[Number Failed]]/Table2[[#This Row],[Total Projects]],2)</f>
        <v>1</v>
      </c>
      <c r="H12" s="23">
        <f>ROUND(Table2[[#This Row],[Number Canceled]]/Table2[[#This Row],[Total Projects]],2)</f>
        <v>0</v>
      </c>
    </row>
    <row r="13" spans="1:8" x14ac:dyDescent="0.25">
      <c r="A13" t="s">
        <v>8403</v>
      </c>
      <c r="B13">
        <f>COUNTIFS(Kickstarter!$G:$G, "successful",Kickstarter!$D:$D, "&gt;=50000",Kickstarter!$T:$T, "plays")</f>
        <v>2</v>
      </c>
      <c r="C13">
        <f>COUNTIFS(Kickstarter!$G:$G, "failed",Kickstarter!$D:$D, "&gt;=50000",Kickstarter!$T:$T, "plays")</f>
        <v>14</v>
      </c>
      <c r="D13">
        <f>COUNTIFS(Kickstarter!$G:$G, "canceled",Kickstarter!$D:$D, "&gt;=50000",Kickstarter!$T:$T, "plays")</f>
        <v>0</v>
      </c>
      <c r="E13">
        <f t="shared" si="0"/>
        <v>16</v>
      </c>
      <c r="F13" s="23">
        <f>ROUND(Table2[[#This Row],[Number Successful]]/Table2[[#This Row],[Total Projects]], 2)</f>
        <v>0.13</v>
      </c>
      <c r="G13" s="23">
        <f>ROUND(Table2[[#This Row],[Number Failed]]/Table2[[#This Row],[Total Projects]],2)</f>
        <v>0.88</v>
      </c>
      <c r="H13" s="23">
        <f>ROUND(Table2[[#This Row],[Number Canceled]]/Table2[[#This Row],[Total Projects]],2)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B1" sqref="B1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1" customWidth="1"/>
    <col min="7" max="7" width="21.28515625" style="13" customWidth="1"/>
    <col min="8" max="8" width="17.7109375" customWidth="1"/>
    <col min="9" max="9" width="19.7109375" customWidth="1"/>
    <col min="10" max="10" width="19.28515625" customWidth="1"/>
    <col min="11" max="11" width="17.7109375" customWidth="1"/>
    <col min="12" max="13" width="17.7109375" style="16" customWidth="1"/>
    <col min="14" max="14" width="15.42578125" customWidth="1"/>
    <col min="15" max="15" width="24.42578125" customWidth="1"/>
    <col min="16" max="16" width="36.42578125" customWidth="1"/>
    <col min="17" max="17" width="41.140625" customWidth="1"/>
    <col min="18" max="18" width="15.42578125" customWidth="1"/>
    <col min="19" max="19" width="41.140625" customWidth="1"/>
    <col min="20" max="20" width="19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2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8366</v>
      </c>
      <c r="M1" s="17" t="s">
        <v>8365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8307</v>
      </c>
      <c r="S1" s="12" t="s">
        <v>8384</v>
      </c>
      <c r="T1" s="1" t="s">
        <v>8359</v>
      </c>
      <c r="U1" s="1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ROUND(Table1[[#This Row],[pledged]]/Table1[[#This Row],[goal]] *100,1)</f>
        <v>136.9</v>
      </c>
      <c r="G2" s="13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 t="shared" ref="L2:M65" si="0">(((J2/60)/60)/24)+DATE(1970,1,1)</f>
        <v>42208.125</v>
      </c>
      <c r="M2" s="16">
        <f t="shared" si="0"/>
        <v>42177.007071759261</v>
      </c>
      <c r="N2" t="b">
        <v>0</v>
      </c>
      <c r="O2">
        <v>182</v>
      </c>
      <c r="P2" t="b">
        <v>1</v>
      </c>
      <c r="Q2" t="s">
        <v>8263</v>
      </c>
      <c r="R2">
        <f t="shared" ref="R2:R65" si="1">IFERROR(ROUND(E2/O2,2),0)</f>
        <v>63.92</v>
      </c>
      <c r="S2" s="13" t="s">
        <v>8308</v>
      </c>
      <c r="T2" t="s">
        <v>8309</v>
      </c>
      <c r="U2">
        <f>YEAR(Table1[[#This Row],[Date Created Conversion]])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>ROUND(Table1[[#This Row],[pledged]]/Table1[[#This Row],[goal]] *100,1)</f>
        <v>142.6</v>
      </c>
      <c r="G3" s="1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" si="2">(((J3/60)/60)/24)+DATE(1970,1,1)</f>
        <v>42796.600497685184</v>
      </c>
      <c r="M3" s="16">
        <f t="shared" si="0"/>
        <v>42766.600497685184</v>
      </c>
      <c r="N3" t="b">
        <v>0</v>
      </c>
      <c r="O3">
        <v>79</v>
      </c>
      <c r="P3" t="b">
        <v>1</v>
      </c>
      <c r="Q3" t="s">
        <v>8263</v>
      </c>
      <c r="R3">
        <f t="shared" si="1"/>
        <v>185.48</v>
      </c>
      <c r="S3" s="13" t="s">
        <v>8308</v>
      </c>
      <c r="T3" t="s">
        <v>8309</v>
      </c>
      <c r="U3">
        <f>YEAR(Table1[[#This Row],[Date Created Conversion]])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>ROUND(Table1[[#This Row],[pledged]]/Table1[[#This Row],[goal]] *100,1)</f>
        <v>105</v>
      </c>
      <c r="G4" s="13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ref="L4" si="3">(((J4/60)/60)/24)+DATE(1970,1,1)</f>
        <v>42415.702349537038</v>
      </c>
      <c r="M4" s="16">
        <f t="shared" si="0"/>
        <v>42405.702349537038</v>
      </c>
      <c r="N4" t="b">
        <v>0</v>
      </c>
      <c r="O4">
        <v>35</v>
      </c>
      <c r="P4" t="b">
        <v>1</v>
      </c>
      <c r="Q4" t="s">
        <v>8263</v>
      </c>
      <c r="R4">
        <f t="shared" si="1"/>
        <v>15</v>
      </c>
      <c r="S4" s="13" t="s">
        <v>8308</v>
      </c>
      <c r="T4" t="s">
        <v>8309</v>
      </c>
      <c r="U4">
        <f>YEAR(Table1[[#This Row],[Date Created Conversion]])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>ROUND(Table1[[#This Row],[pledged]]/Table1[[#This Row],[goal]] *100,1)</f>
        <v>103.9</v>
      </c>
      <c r="G5" s="13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ref="L5" si="4">(((J5/60)/60)/24)+DATE(1970,1,1)</f>
        <v>41858.515127314815</v>
      </c>
      <c r="M5" s="16">
        <f t="shared" si="0"/>
        <v>41828.515127314815</v>
      </c>
      <c r="N5" t="b">
        <v>0</v>
      </c>
      <c r="O5">
        <v>150</v>
      </c>
      <c r="P5" t="b">
        <v>1</v>
      </c>
      <c r="Q5" t="s">
        <v>8263</v>
      </c>
      <c r="R5">
        <f t="shared" si="1"/>
        <v>69.27</v>
      </c>
      <c r="S5" s="13" t="s">
        <v>8308</v>
      </c>
      <c r="T5" t="s">
        <v>8309</v>
      </c>
      <c r="U5">
        <f>YEAR(Table1[[#This Row],[Date Created Conversion]])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>ROUND(Table1[[#This Row],[pledged]]/Table1[[#This Row],[goal]] *100,1)</f>
        <v>123</v>
      </c>
      <c r="G6" s="13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ref="L6" si="5">(((J6/60)/60)/24)+DATE(1970,1,1)</f>
        <v>42357.834247685183</v>
      </c>
      <c r="M6" s="16">
        <f t="shared" si="0"/>
        <v>42327.834247685183</v>
      </c>
      <c r="N6" t="b">
        <v>0</v>
      </c>
      <c r="O6">
        <v>284</v>
      </c>
      <c r="P6" t="b">
        <v>1</v>
      </c>
      <c r="Q6" t="s">
        <v>8263</v>
      </c>
      <c r="R6">
        <f t="shared" si="1"/>
        <v>190.55</v>
      </c>
      <c r="S6" s="13" t="s">
        <v>8308</v>
      </c>
      <c r="T6" t="s">
        <v>8309</v>
      </c>
      <c r="U6">
        <f>YEAR(Table1[[#This Row],[Date Created Conversion]])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>ROUND(Table1[[#This Row],[pledged]]/Table1[[#This Row],[goal]] *100,1)</f>
        <v>109.8</v>
      </c>
      <c r="G7" s="13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ref="L7" si="6">(((J7/60)/60)/24)+DATE(1970,1,1)</f>
        <v>42580.232638888891</v>
      </c>
      <c r="M7" s="16">
        <f t="shared" si="0"/>
        <v>42563.932951388888</v>
      </c>
      <c r="N7" t="b">
        <v>0</v>
      </c>
      <c r="O7">
        <v>47</v>
      </c>
      <c r="P7" t="b">
        <v>1</v>
      </c>
      <c r="Q7" t="s">
        <v>8263</v>
      </c>
      <c r="R7">
        <f t="shared" si="1"/>
        <v>93.4</v>
      </c>
      <c r="S7" s="13" t="s">
        <v>8308</v>
      </c>
      <c r="T7" t="s">
        <v>8309</v>
      </c>
      <c r="U7">
        <f>YEAR(Table1[[#This Row],[Date Created Conversion]])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>ROUND(Table1[[#This Row],[pledged]]/Table1[[#This Row],[goal]] *100,1)</f>
        <v>106.5</v>
      </c>
      <c r="G8" s="13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ref="L8" si="7">(((J8/60)/60)/24)+DATE(1970,1,1)</f>
        <v>41804.072337962964</v>
      </c>
      <c r="M8" s="16">
        <f t="shared" si="0"/>
        <v>41794.072337962964</v>
      </c>
      <c r="N8" t="b">
        <v>0</v>
      </c>
      <c r="O8">
        <v>58</v>
      </c>
      <c r="P8" t="b">
        <v>1</v>
      </c>
      <c r="Q8" t="s">
        <v>8263</v>
      </c>
      <c r="R8">
        <f t="shared" si="1"/>
        <v>146.88</v>
      </c>
      <c r="S8" s="13" t="s">
        <v>8308</v>
      </c>
      <c r="T8" t="s">
        <v>8309</v>
      </c>
      <c r="U8">
        <f>YEAR(Table1[[#This Row],[Date Created Conversion]])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>ROUND(Table1[[#This Row],[pledged]]/Table1[[#This Row],[goal]] *100,1)</f>
        <v>101.2</v>
      </c>
      <c r="G9" s="13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ref="L9" si="8">(((J9/60)/60)/24)+DATE(1970,1,1)</f>
        <v>42556.047071759262</v>
      </c>
      <c r="M9" s="16">
        <f t="shared" si="0"/>
        <v>42516.047071759262</v>
      </c>
      <c r="N9" t="b">
        <v>0</v>
      </c>
      <c r="O9">
        <v>57</v>
      </c>
      <c r="P9" t="b">
        <v>1</v>
      </c>
      <c r="Q9" t="s">
        <v>8263</v>
      </c>
      <c r="R9">
        <f t="shared" si="1"/>
        <v>159.82</v>
      </c>
      <c r="S9" s="13" t="s">
        <v>8308</v>
      </c>
      <c r="T9" t="s">
        <v>8309</v>
      </c>
      <c r="U9">
        <f>YEAR(Table1[[#This Row],[Date Created Conversion]])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>ROUND(Table1[[#This Row],[pledged]]/Table1[[#This Row],[goal]] *100,1)</f>
        <v>100</v>
      </c>
      <c r="G10" s="13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ref="L10" si="9">(((J10/60)/60)/24)+DATE(1970,1,1)</f>
        <v>42475.875</v>
      </c>
      <c r="M10" s="16">
        <f t="shared" si="0"/>
        <v>42468.94458333333</v>
      </c>
      <c r="N10" t="b">
        <v>0</v>
      </c>
      <c r="O10">
        <v>12</v>
      </c>
      <c r="P10" t="b">
        <v>1</v>
      </c>
      <c r="Q10" t="s">
        <v>8263</v>
      </c>
      <c r="R10">
        <f t="shared" si="1"/>
        <v>291.79000000000002</v>
      </c>
      <c r="S10" s="13" t="s">
        <v>8308</v>
      </c>
      <c r="T10" t="s">
        <v>8309</v>
      </c>
      <c r="U10">
        <f>YEAR(Table1[[#This Row],[Date Created Conversion]])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>ROUND(Table1[[#This Row],[pledged]]/Table1[[#This Row],[goal]] *100,1)</f>
        <v>126</v>
      </c>
      <c r="G11" s="13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ref="L11" si="10">(((J11/60)/60)/24)+DATE(1970,1,1)</f>
        <v>42477.103518518517</v>
      </c>
      <c r="M11" s="16">
        <f t="shared" si="0"/>
        <v>42447.103518518517</v>
      </c>
      <c r="N11" t="b">
        <v>0</v>
      </c>
      <c r="O11">
        <v>20</v>
      </c>
      <c r="P11" t="b">
        <v>1</v>
      </c>
      <c r="Q11" t="s">
        <v>8263</v>
      </c>
      <c r="R11">
        <f t="shared" si="1"/>
        <v>31.5</v>
      </c>
      <c r="S11" s="13" t="s">
        <v>8308</v>
      </c>
      <c r="T11" t="s">
        <v>8309</v>
      </c>
      <c r="U11">
        <f>YEAR(Table1[[#This Row],[Date Created Conversion]])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>ROUND(Table1[[#This Row],[pledged]]/Table1[[#This Row],[goal]] *100,1)</f>
        <v>100.5</v>
      </c>
      <c r="G12" s="13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ref="L12" si="11">(((J12/60)/60)/24)+DATE(1970,1,1)</f>
        <v>41815.068043981482</v>
      </c>
      <c r="M12" s="16">
        <f t="shared" si="0"/>
        <v>41780.068043981482</v>
      </c>
      <c r="N12" t="b">
        <v>0</v>
      </c>
      <c r="O12">
        <v>19</v>
      </c>
      <c r="P12" t="b">
        <v>1</v>
      </c>
      <c r="Q12" t="s">
        <v>8263</v>
      </c>
      <c r="R12">
        <f t="shared" si="1"/>
        <v>158.68</v>
      </c>
      <c r="S12" s="13" t="s">
        <v>8308</v>
      </c>
      <c r="T12" t="s">
        <v>8309</v>
      </c>
      <c r="U12">
        <f>YEAR(Table1[[#This Row],[Date Created Conversion]])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>ROUND(Table1[[#This Row],[pledged]]/Table1[[#This Row],[goal]] *100,1)</f>
        <v>120.5</v>
      </c>
      <c r="G13" s="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ref="L13" si="12">(((J13/60)/60)/24)+DATE(1970,1,1)</f>
        <v>42604.125</v>
      </c>
      <c r="M13" s="16">
        <f t="shared" si="0"/>
        <v>42572.778495370367</v>
      </c>
      <c r="N13" t="b">
        <v>0</v>
      </c>
      <c r="O13">
        <v>75</v>
      </c>
      <c r="P13" t="b">
        <v>1</v>
      </c>
      <c r="Q13" t="s">
        <v>8263</v>
      </c>
      <c r="R13">
        <f t="shared" si="1"/>
        <v>80.33</v>
      </c>
      <c r="S13" s="13" t="s">
        <v>8308</v>
      </c>
      <c r="T13" t="s">
        <v>8309</v>
      </c>
      <c r="U13">
        <f>YEAR(Table1[[#This Row],[Date Created Conversion]])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>ROUND(Table1[[#This Row],[pledged]]/Table1[[#This Row],[goal]] *100,1)</f>
        <v>165.3</v>
      </c>
      <c r="G14" s="13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ref="L14" si="13">(((J14/60)/60)/24)+DATE(1970,1,1)</f>
        <v>41836.125</v>
      </c>
      <c r="M14" s="16">
        <f t="shared" si="0"/>
        <v>41791.713252314818</v>
      </c>
      <c r="N14" t="b">
        <v>0</v>
      </c>
      <c r="O14">
        <v>827</v>
      </c>
      <c r="P14" t="b">
        <v>1</v>
      </c>
      <c r="Q14" t="s">
        <v>8263</v>
      </c>
      <c r="R14">
        <f t="shared" si="1"/>
        <v>59.96</v>
      </c>
      <c r="S14" s="13" t="s">
        <v>8308</v>
      </c>
      <c r="T14" t="s">
        <v>8309</v>
      </c>
      <c r="U14">
        <f>YEAR(Table1[[#This Row],[Date Created Conversion]])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>ROUND(Table1[[#This Row],[pledged]]/Table1[[#This Row],[goal]] *100,1)</f>
        <v>160</v>
      </c>
      <c r="G15" s="13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ref="L15" si="14">(((J15/60)/60)/24)+DATE(1970,1,1)</f>
        <v>42544.852083333331</v>
      </c>
      <c r="M15" s="16">
        <f t="shared" si="0"/>
        <v>42508.677187499998</v>
      </c>
      <c r="N15" t="b">
        <v>0</v>
      </c>
      <c r="O15">
        <v>51</v>
      </c>
      <c r="P15" t="b">
        <v>1</v>
      </c>
      <c r="Q15" t="s">
        <v>8263</v>
      </c>
      <c r="R15">
        <f t="shared" si="1"/>
        <v>109.78</v>
      </c>
      <c r="S15" s="13" t="s">
        <v>8308</v>
      </c>
      <c r="T15" t="s">
        <v>8309</v>
      </c>
      <c r="U15">
        <f>YEAR(Table1[[#This Row],[Date Created Conversion]])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>ROUND(Table1[[#This Row],[pledged]]/Table1[[#This Row],[goal]] *100,1)</f>
        <v>100.9</v>
      </c>
      <c r="G16" s="13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ref="L16" si="15">(((J16/60)/60)/24)+DATE(1970,1,1)</f>
        <v>41833.582638888889</v>
      </c>
      <c r="M16" s="16">
        <f t="shared" si="0"/>
        <v>41808.02648148148</v>
      </c>
      <c r="N16" t="b">
        <v>0</v>
      </c>
      <c r="O16">
        <v>41</v>
      </c>
      <c r="P16" t="b">
        <v>1</v>
      </c>
      <c r="Q16" t="s">
        <v>8263</v>
      </c>
      <c r="R16">
        <f t="shared" si="1"/>
        <v>147.71</v>
      </c>
      <c r="S16" s="13" t="s">
        <v>8308</v>
      </c>
      <c r="T16" t="s">
        <v>8309</v>
      </c>
      <c r="U16">
        <f>YEAR(Table1[[#This Row],[Date Created Conversion]])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>ROUND(Table1[[#This Row],[pledged]]/Table1[[#This Row],[goal]] *100,1)</f>
        <v>106.6</v>
      </c>
      <c r="G17" s="13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ref="L17" si="16">(((J17/60)/60)/24)+DATE(1970,1,1)</f>
        <v>42274.843055555553</v>
      </c>
      <c r="M17" s="16">
        <f t="shared" si="0"/>
        <v>42256.391875000001</v>
      </c>
      <c r="N17" t="b">
        <v>0</v>
      </c>
      <c r="O17">
        <v>98</v>
      </c>
      <c r="P17" t="b">
        <v>1</v>
      </c>
      <c r="Q17" t="s">
        <v>8263</v>
      </c>
      <c r="R17">
        <f t="shared" si="1"/>
        <v>21.76</v>
      </c>
      <c r="S17" s="13" t="s">
        <v>8308</v>
      </c>
      <c r="T17" t="s">
        <v>8309</v>
      </c>
      <c r="U17">
        <f>YEAR(Table1[[#This Row],[Date Created Conversion]])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>ROUND(Table1[[#This Row],[pledged]]/Table1[[#This Row],[goal]] *100,1)</f>
        <v>100.2</v>
      </c>
      <c r="G18" s="13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ref="L18" si="17">(((J18/60)/60)/24)+DATE(1970,1,1)</f>
        <v>41806.229166666664</v>
      </c>
      <c r="M18" s="16">
        <f t="shared" si="0"/>
        <v>41760.796423611115</v>
      </c>
      <c r="N18" t="b">
        <v>0</v>
      </c>
      <c r="O18">
        <v>70</v>
      </c>
      <c r="P18" t="b">
        <v>1</v>
      </c>
      <c r="Q18" t="s">
        <v>8263</v>
      </c>
      <c r="R18">
        <f t="shared" si="1"/>
        <v>171.84</v>
      </c>
      <c r="S18" s="13" t="s">
        <v>8308</v>
      </c>
      <c r="T18" t="s">
        <v>8309</v>
      </c>
      <c r="U18">
        <f>YEAR(Table1[[#This Row],[Date Created Conversion]])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>ROUND(Table1[[#This Row],[pledged]]/Table1[[#This Row],[goal]] *100,1)</f>
        <v>100.7</v>
      </c>
      <c r="G19" s="13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ref="L19" si="18">(((J19/60)/60)/24)+DATE(1970,1,1)</f>
        <v>41947.773402777777</v>
      </c>
      <c r="M19" s="16">
        <f t="shared" si="0"/>
        <v>41917.731736111113</v>
      </c>
      <c r="N19" t="b">
        <v>0</v>
      </c>
      <c r="O19">
        <v>36</v>
      </c>
      <c r="P19" t="b">
        <v>1</v>
      </c>
      <c r="Q19" t="s">
        <v>8263</v>
      </c>
      <c r="R19">
        <f t="shared" si="1"/>
        <v>41.94</v>
      </c>
      <c r="S19" s="13" t="s">
        <v>8308</v>
      </c>
      <c r="T19" t="s">
        <v>8309</v>
      </c>
      <c r="U19">
        <f>YEAR(Table1[[#This Row],[Date Created Conversion]])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>ROUND(Table1[[#This Row],[pledged]]/Table1[[#This Row],[goal]] *100,1)</f>
        <v>106.3</v>
      </c>
      <c r="G20" s="13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ref="L20" si="19">(((J20/60)/60)/24)+DATE(1970,1,1)</f>
        <v>41899.542314814818</v>
      </c>
      <c r="M20" s="16">
        <f t="shared" si="0"/>
        <v>41869.542314814818</v>
      </c>
      <c r="N20" t="b">
        <v>0</v>
      </c>
      <c r="O20">
        <v>342</v>
      </c>
      <c r="P20" t="b">
        <v>1</v>
      </c>
      <c r="Q20" t="s">
        <v>8263</v>
      </c>
      <c r="R20">
        <f t="shared" si="1"/>
        <v>93.26</v>
      </c>
      <c r="S20" s="13" t="s">
        <v>8308</v>
      </c>
      <c r="T20" t="s">
        <v>8309</v>
      </c>
      <c r="U20">
        <f>YEAR(Table1[[#This Row],[Date Created Conversion]])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>ROUND(Table1[[#This Row],[pledged]]/Table1[[#This Row],[goal]] *100,1)</f>
        <v>145.30000000000001</v>
      </c>
      <c r="G21" s="13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ref="L21" si="20">(((J21/60)/60)/24)+DATE(1970,1,1)</f>
        <v>42205.816365740742</v>
      </c>
      <c r="M21" s="16">
        <f t="shared" si="0"/>
        <v>42175.816365740742</v>
      </c>
      <c r="N21" t="b">
        <v>0</v>
      </c>
      <c r="O21">
        <v>22</v>
      </c>
      <c r="P21" t="b">
        <v>1</v>
      </c>
      <c r="Q21" t="s">
        <v>8263</v>
      </c>
      <c r="R21">
        <f t="shared" si="1"/>
        <v>56.14</v>
      </c>
      <c r="S21" s="13" t="s">
        <v>8308</v>
      </c>
      <c r="T21" t="s">
        <v>8309</v>
      </c>
      <c r="U21">
        <f>YEAR(Table1[[#This Row],[Date Created Conversion]])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>ROUND(Table1[[#This Row],[pledged]]/Table1[[#This Row],[goal]] *100,1)</f>
        <v>100.2</v>
      </c>
      <c r="G22" s="13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ref="L22" si="21">(((J22/60)/60)/24)+DATE(1970,1,1)</f>
        <v>42260.758240740746</v>
      </c>
      <c r="M22" s="16">
        <f t="shared" si="0"/>
        <v>42200.758240740746</v>
      </c>
      <c r="N22" t="b">
        <v>0</v>
      </c>
      <c r="O22">
        <v>25</v>
      </c>
      <c r="P22" t="b">
        <v>1</v>
      </c>
      <c r="Q22" t="s">
        <v>8263</v>
      </c>
      <c r="R22">
        <f t="shared" si="1"/>
        <v>80.16</v>
      </c>
      <c r="S22" s="13" t="s">
        <v>8308</v>
      </c>
      <c r="T22" t="s">
        <v>8309</v>
      </c>
      <c r="U22">
        <f>YEAR(Table1[[#This Row],[Date Created Conversion]])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>ROUND(Table1[[#This Row],[pledged]]/Table1[[#This Row],[goal]] *100,1)</f>
        <v>109.1</v>
      </c>
      <c r="G23" s="1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ref="L23" si="22">(((J23/60)/60)/24)+DATE(1970,1,1)</f>
        <v>41908.627187500002</v>
      </c>
      <c r="M23" s="16">
        <f t="shared" si="0"/>
        <v>41878.627187500002</v>
      </c>
      <c r="N23" t="b">
        <v>0</v>
      </c>
      <c r="O23">
        <v>101</v>
      </c>
      <c r="P23" t="b">
        <v>1</v>
      </c>
      <c r="Q23" t="s">
        <v>8263</v>
      </c>
      <c r="R23">
        <f t="shared" si="1"/>
        <v>199.9</v>
      </c>
      <c r="S23" s="13" t="s">
        <v>8308</v>
      </c>
      <c r="T23" t="s">
        <v>8309</v>
      </c>
      <c r="U23">
        <f>YEAR(Table1[[#This Row],[Date Created Conversion]])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>ROUND(Table1[[#This Row],[pledged]]/Table1[[#This Row],[goal]] *100,1)</f>
        <v>117.1</v>
      </c>
      <c r="G24" s="13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ref="L24" si="23">(((J24/60)/60)/24)+DATE(1970,1,1)</f>
        <v>42005.332638888889</v>
      </c>
      <c r="M24" s="16">
        <f t="shared" si="0"/>
        <v>41989.91134259259</v>
      </c>
      <c r="N24" t="b">
        <v>0</v>
      </c>
      <c r="O24">
        <v>8</v>
      </c>
      <c r="P24" t="b">
        <v>1</v>
      </c>
      <c r="Q24" t="s">
        <v>8263</v>
      </c>
      <c r="R24">
        <f t="shared" si="1"/>
        <v>51.25</v>
      </c>
      <c r="S24" s="13" t="s">
        <v>8308</v>
      </c>
      <c r="T24" t="s">
        <v>8309</v>
      </c>
      <c r="U24">
        <f>YEAR(Table1[[#This Row],[Date Created Conversion]])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>ROUND(Table1[[#This Row],[pledged]]/Table1[[#This Row],[goal]] *100,1)</f>
        <v>118.5</v>
      </c>
      <c r="G25" s="13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ref="L25" si="24">(((J25/60)/60)/24)+DATE(1970,1,1)</f>
        <v>42124.638888888891</v>
      </c>
      <c r="M25" s="16">
        <f t="shared" si="0"/>
        <v>42097.778946759259</v>
      </c>
      <c r="N25" t="b">
        <v>0</v>
      </c>
      <c r="O25">
        <v>23</v>
      </c>
      <c r="P25" t="b">
        <v>1</v>
      </c>
      <c r="Q25" t="s">
        <v>8263</v>
      </c>
      <c r="R25">
        <f t="shared" si="1"/>
        <v>103.04</v>
      </c>
      <c r="S25" s="13" t="s">
        <v>8308</v>
      </c>
      <c r="T25" t="s">
        <v>8309</v>
      </c>
      <c r="U25">
        <f>YEAR(Table1[[#This Row],[Date Created Conversion]])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>ROUND(Table1[[#This Row],[pledged]]/Table1[[#This Row],[goal]] *100,1)</f>
        <v>108.8</v>
      </c>
      <c r="G26" s="13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ref="L26" si="25">(((J26/60)/60)/24)+DATE(1970,1,1)</f>
        <v>42262.818750000006</v>
      </c>
      <c r="M26" s="16">
        <f t="shared" si="0"/>
        <v>42229.820173611108</v>
      </c>
      <c r="N26" t="b">
        <v>0</v>
      </c>
      <c r="O26">
        <v>574</v>
      </c>
      <c r="P26" t="b">
        <v>1</v>
      </c>
      <c r="Q26" t="s">
        <v>8263</v>
      </c>
      <c r="R26">
        <f t="shared" si="1"/>
        <v>66.349999999999994</v>
      </c>
      <c r="S26" s="13" t="s">
        <v>8308</v>
      </c>
      <c r="T26" t="s">
        <v>8309</v>
      </c>
      <c r="U26">
        <f>YEAR(Table1[[#This Row],[Date Created Conversion]])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>ROUND(Table1[[#This Row],[pledged]]/Table1[[#This Row],[goal]] *100,1)</f>
        <v>133.30000000000001</v>
      </c>
      <c r="G27" s="13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ref="L27" si="26">(((J27/60)/60)/24)+DATE(1970,1,1)</f>
        <v>42378.025011574078</v>
      </c>
      <c r="M27" s="16">
        <f t="shared" si="0"/>
        <v>42318.025011574078</v>
      </c>
      <c r="N27" t="b">
        <v>0</v>
      </c>
      <c r="O27">
        <v>14</v>
      </c>
      <c r="P27" t="b">
        <v>1</v>
      </c>
      <c r="Q27" t="s">
        <v>8263</v>
      </c>
      <c r="R27">
        <f t="shared" si="1"/>
        <v>57.14</v>
      </c>
      <c r="S27" s="13" t="s">
        <v>8308</v>
      </c>
      <c r="T27" t="s">
        <v>8309</v>
      </c>
      <c r="U27">
        <f>YEAR(Table1[[#This Row],[Date Created Conversion]])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>ROUND(Table1[[#This Row],[pledged]]/Table1[[#This Row],[goal]] *100,1)</f>
        <v>155.19999999999999</v>
      </c>
      <c r="G28" s="13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ref="L28" si="27">(((J28/60)/60)/24)+DATE(1970,1,1)</f>
        <v>41868.515555555554</v>
      </c>
      <c r="M28" s="16">
        <f t="shared" si="0"/>
        <v>41828.515555555554</v>
      </c>
      <c r="N28" t="b">
        <v>0</v>
      </c>
      <c r="O28">
        <v>19</v>
      </c>
      <c r="P28" t="b">
        <v>1</v>
      </c>
      <c r="Q28" t="s">
        <v>8263</v>
      </c>
      <c r="R28">
        <f t="shared" si="1"/>
        <v>102.11</v>
      </c>
      <c r="S28" s="13" t="s">
        <v>8308</v>
      </c>
      <c r="T28" t="s">
        <v>8309</v>
      </c>
      <c r="U28">
        <f>YEAR(Table1[[#This Row],[Date Created Conversion]])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>ROUND(Table1[[#This Row],[pledged]]/Table1[[#This Row],[goal]] *100,1)</f>
        <v>111.7</v>
      </c>
      <c r="G29" s="13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ref="L29" si="28">(((J29/60)/60)/24)+DATE(1970,1,1)</f>
        <v>41959.206400462965</v>
      </c>
      <c r="M29" s="16">
        <f t="shared" si="0"/>
        <v>41929.164733796293</v>
      </c>
      <c r="N29" t="b">
        <v>0</v>
      </c>
      <c r="O29">
        <v>150</v>
      </c>
      <c r="P29" t="b">
        <v>1</v>
      </c>
      <c r="Q29" t="s">
        <v>8263</v>
      </c>
      <c r="R29">
        <f t="shared" si="1"/>
        <v>148.97</v>
      </c>
      <c r="S29" s="13" t="s">
        <v>8308</v>
      </c>
      <c r="T29" t="s">
        <v>8309</v>
      </c>
      <c r="U29">
        <f>YEAR(Table1[[#This Row],[Date Created Conversion]])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>ROUND(Table1[[#This Row],[pledged]]/Table1[[#This Row],[goal]] *100,1)</f>
        <v>100.4</v>
      </c>
      <c r="G30" s="13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ref="L30" si="29">(((J30/60)/60)/24)+DATE(1970,1,1)</f>
        <v>42354.96393518518</v>
      </c>
      <c r="M30" s="16">
        <f t="shared" si="0"/>
        <v>42324.96393518518</v>
      </c>
      <c r="N30" t="b">
        <v>0</v>
      </c>
      <c r="O30">
        <v>71</v>
      </c>
      <c r="P30" t="b">
        <v>1</v>
      </c>
      <c r="Q30" t="s">
        <v>8263</v>
      </c>
      <c r="R30">
        <f t="shared" si="1"/>
        <v>169.61</v>
      </c>
      <c r="S30" s="13" t="s">
        <v>8308</v>
      </c>
      <c r="T30" t="s">
        <v>8309</v>
      </c>
      <c r="U30">
        <f>YEAR(Table1[[#This Row],[Date Created Conversion]])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>ROUND(Table1[[#This Row],[pledged]]/Table1[[#This Row],[goal]] *100,1)</f>
        <v>123.3</v>
      </c>
      <c r="G31" s="13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ref="L31" si="30">(((J31/60)/60)/24)+DATE(1970,1,1)</f>
        <v>41842.67324074074</v>
      </c>
      <c r="M31" s="16">
        <f t="shared" si="0"/>
        <v>41812.67324074074</v>
      </c>
      <c r="N31" t="b">
        <v>0</v>
      </c>
      <c r="O31">
        <v>117</v>
      </c>
      <c r="P31" t="b">
        <v>1</v>
      </c>
      <c r="Q31" t="s">
        <v>8263</v>
      </c>
      <c r="R31">
        <f t="shared" si="1"/>
        <v>31.62</v>
      </c>
      <c r="S31" s="13" t="s">
        <v>8308</v>
      </c>
      <c r="T31" t="s">
        <v>8309</v>
      </c>
      <c r="U31">
        <f>YEAR(Table1[[#This Row],[Date Created Conversion]])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>ROUND(Table1[[#This Row],[pledged]]/Table1[[#This Row],[goal]] *100,1)</f>
        <v>101.3</v>
      </c>
      <c r="G32" s="13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ref="L32" si="31">(((J32/60)/60)/24)+DATE(1970,1,1)</f>
        <v>41872.292997685188</v>
      </c>
      <c r="M32" s="16">
        <f t="shared" si="0"/>
        <v>41842.292997685188</v>
      </c>
      <c r="N32" t="b">
        <v>0</v>
      </c>
      <c r="O32">
        <v>53</v>
      </c>
      <c r="P32" t="b">
        <v>1</v>
      </c>
      <c r="Q32" t="s">
        <v>8263</v>
      </c>
      <c r="R32">
        <f t="shared" si="1"/>
        <v>76.45</v>
      </c>
      <c r="S32" s="13" t="s">
        <v>8308</v>
      </c>
      <c r="T32" t="s">
        <v>8309</v>
      </c>
      <c r="U32">
        <f>YEAR(Table1[[#This Row],[Date Created Conversion]])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>ROUND(Table1[[#This Row],[pledged]]/Table1[[#This Row],[goal]] *100,1)</f>
        <v>100</v>
      </c>
      <c r="G33" s="1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ref="L33" si="32">(((J33/60)/60)/24)+DATE(1970,1,1)</f>
        <v>42394.79206018518</v>
      </c>
      <c r="M33" s="16">
        <f t="shared" si="0"/>
        <v>42376.79206018518</v>
      </c>
      <c r="N33" t="b">
        <v>0</v>
      </c>
      <c r="O33">
        <v>1</v>
      </c>
      <c r="P33" t="b">
        <v>1</v>
      </c>
      <c r="Q33" t="s">
        <v>8263</v>
      </c>
      <c r="R33">
        <f t="shared" si="1"/>
        <v>13</v>
      </c>
      <c r="S33" s="13" t="s">
        <v>8308</v>
      </c>
      <c r="T33" t="s">
        <v>8309</v>
      </c>
      <c r="U33">
        <f>YEAR(Table1[[#This Row],[Date Created Conversion]])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>ROUND(Table1[[#This Row],[pledged]]/Table1[[#This Row],[goal]] *100,1)</f>
        <v>100.2</v>
      </c>
      <c r="G34" s="13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ref="L34" si="33">(((J34/60)/60)/24)+DATE(1970,1,1)</f>
        <v>42503.165972222225</v>
      </c>
      <c r="M34" s="16">
        <f t="shared" si="0"/>
        <v>42461.627511574072</v>
      </c>
      <c r="N34" t="b">
        <v>0</v>
      </c>
      <c r="O34">
        <v>89</v>
      </c>
      <c r="P34" t="b">
        <v>1</v>
      </c>
      <c r="Q34" t="s">
        <v>8263</v>
      </c>
      <c r="R34">
        <f t="shared" si="1"/>
        <v>320.45</v>
      </c>
      <c r="S34" s="13" t="s">
        <v>8308</v>
      </c>
      <c r="T34" t="s">
        <v>8309</v>
      </c>
      <c r="U34">
        <f>YEAR(Table1[[#This Row],[Date Created Conversion]])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>ROUND(Table1[[#This Row],[pledged]]/Table1[[#This Row],[goal]] *100,1)</f>
        <v>102.1</v>
      </c>
      <c r="G35" s="13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ref="L35" si="34">(((J35/60)/60)/24)+DATE(1970,1,1)</f>
        <v>42316.702557870376</v>
      </c>
      <c r="M35" s="16">
        <f t="shared" si="0"/>
        <v>42286.660891203705</v>
      </c>
      <c r="N35" t="b">
        <v>0</v>
      </c>
      <c r="O35">
        <v>64</v>
      </c>
      <c r="P35" t="b">
        <v>1</v>
      </c>
      <c r="Q35" t="s">
        <v>8263</v>
      </c>
      <c r="R35">
        <f t="shared" si="1"/>
        <v>83.75</v>
      </c>
      <c r="S35" s="13" t="s">
        <v>8308</v>
      </c>
      <c r="T35" t="s">
        <v>8309</v>
      </c>
      <c r="U35">
        <f>YEAR(Table1[[#This Row],[Date Created Conversion]])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>ROUND(Table1[[#This Row],[pledged]]/Table1[[#This Row],[goal]] *100,1)</f>
        <v>130.5</v>
      </c>
      <c r="G36" s="13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ref="L36" si="35">(((J36/60)/60)/24)+DATE(1970,1,1)</f>
        <v>41856.321770833332</v>
      </c>
      <c r="M36" s="16">
        <f t="shared" si="0"/>
        <v>41841.321770833332</v>
      </c>
      <c r="N36" t="b">
        <v>0</v>
      </c>
      <c r="O36">
        <v>68</v>
      </c>
      <c r="P36" t="b">
        <v>1</v>
      </c>
      <c r="Q36" t="s">
        <v>8263</v>
      </c>
      <c r="R36">
        <f t="shared" si="1"/>
        <v>49.88</v>
      </c>
      <c r="S36" s="13" t="s">
        <v>8308</v>
      </c>
      <c r="T36" t="s">
        <v>8309</v>
      </c>
      <c r="U36">
        <f>YEAR(Table1[[#This Row],[Date Created Conversion]])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>ROUND(Table1[[#This Row],[pledged]]/Table1[[#This Row],[goal]] *100,1)</f>
        <v>166.5</v>
      </c>
      <c r="G37" s="13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ref="L37" si="36">(((J37/60)/60)/24)+DATE(1970,1,1)</f>
        <v>42122</v>
      </c>
      <c r="M37" s="16">
        <f t="shared" si="0"/>
        <v>42098.291828703703</v>
      </c>
      <c r="N37" t="b">
        <v>0</v>
      </c>
      <c r="O37">
        <v>28</v>
      </c>
      <c r="P37" t="b">
        <v>1</v>
      </c>
      <c r="Q37" t="s">
        <v>8263</v>
      </c>
      <c r="R37">
        <f t="shared" si="1"/>
        <v>59.46</v>
      </c>
      <c r="S37" s="13" t="s">
        <v>8308</v>
      </c>
      <c r="T37" t="s">
        <v>8309</v>
      </c>
      <c r="U37">
        <f>YEAR(Table1[[#This Row],[Date Created Conversion]])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>ROUND(Table1[[#This Row],[pledged]]/Table1[[#This Row],[goal]] *100,1)</f>
        <v>142.19999999999999</v>
      </c>
      <c r="G38" s="13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ref="L38" si="37">(((J38/60)/60)/24)+DATE(1970,1,1)</f>
        <v>42098.265335648146</v>
      </c>
      <c r="M38" s="16">
        <f t="shared" si="0"/>
        <v>42068.307002314818</v>
      </c>
      <c r="N38" t="b">
        <v>0</v>
      </c>
      <c r="O38">
        <v>44</v>
      </c>
      <c r="P38" t="b">
        <v>1</v>
      </c>
      <c r="Q38" t="s">
        <v>8263</v>
      </c>
      <c r="R38">
        <f t="shared" si="1"/>
        <v>193.84</v>
      </c>
      <c r="S38" s="13" t="s">
        <v>8308</v>
      </c>
      <c r="T38" t="s">
        <v>8309</v>
      </c>
      <c r="U38">
        <f>YEAR(Table1[[#This Row],[Date Created Conversion]])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>ROUND(Table1[[#This Row],[pledged]]/Table1[[#This Row],[goal]] *100,1)</f>
        <v>183.4</v>
      </c>
      <c r="G39" s="13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ref="L39" si="38">(((J39/60)/60)/24)+DATE(1970,1,1)</f>
        <v>42062.693043981482</v>
      </c>
      <c r="M39" s="16">
        <f t="shared" si="0"/>
        <v>42032.693043981482</v>
      </c>
      <c r="N39" t="b">
        <v>0</v>
      </c>
      <c r="O39">
        <v>253</v>
      </c>
      <c r="P39" t="b">
        <v>1</v>
      </c>
      <c r="Q39" t="s">
        <v>8263</v>
      </c>
      <c r="R39">
        <f t="shared" si="1"/>
        <v>159.51</v>
      </c>
      <c r="S39" s="13" t="s">
        <v>8308</v>
      </c>
      <c r="T39" t="s">
        <v>8309</v>
      </c>
      <c r="U39">
        <f>YEAR(Table1[[#This Row],[Date Created Conversion]])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>ROUND(Table1[[#This Row],[pledged]]/Table1[[#This Row],[goal]] *100,1)</f>
        <v>110</v>
      </c>
      <c r="G40" s="13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ref="L40" si="39">(((J40/60)/60)/24)+DATE(1970,1,1)</f>
        <v>41405.057222222218</v>
      </c>
      <c r="M40" s="16">
        <f t="shared" si="0"/>
        <v>41375.057222222218</v>
      </c>
      <c r="N40" t="b">
        <v>0</v>
      </c>
      <c r="O40">
        <v>66</v>
      </c>
      <c r="P40" t="b">
        <v>1</v>
      </c>
      <c r="Q40" t="s">
        <v>8263</v>
      </c>
      <c r="R40">
        <f t="shared" si="1"/>
        <v>41.68</v>
      </c>
      <c r="S40" s="13" t="s">
        <v>8308</v>
      </c>
      <c r="T40" t="s">
        <v>8309</v>
      </c>
      <c r="U40">
        <f>YEAR(Table1[[#This Row],[Date Created Conversion]])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>ROUND(Table1[[#This Row],[pledged]]/Table1[[#This Row],[goal]] *100,1)</f>
        <v>131</v>
      </c>
      <c r="G41" s="13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ref="L41" si="40">(((J41/60)/60)/24)+DATE(1970,1,1)</f>
        <v>41784.957638888889</v>
      </c>
      <c r="M41" s="16">
        <f t="shared" si="0"/>
        <v>41754.047083333331</v>
      </c>
      <c r="N41" t="b">
        <v>0</v>
      </c>
      <c r="O41">
        <v>217</v>
      </c>
      <c r="P41" t="b">
        <v>1</v>
      </c>
      <c r="Q41" t="s">
        <v>8263</v>
      </c>
      <c r="R41">
        <f t="shared" si="1"/>
        <v>150.9</v>
      </c>
      <c r="S41" s="13" t="s">
        <v>8308</v>
      </c>
      <c r="T41" t="s">
        <v>8309</v>
      </c>
      <c r="U41">
        <f>YEAR(Table1[[#This Row],[Date Created Conversion]])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>ROUND(Table1[[#This Row],[pledged]]/Table1[[#This Row],[goal]] *100,1)</f>
        <v>101.4</v>
      </c>
      <c r="G42" s="13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ref="L42" si="41">(((J42/60)/60)/24)+DATE(1970,1,1)</f>
        <v>41809.166666666664</v>
      </c>
      <c r="M42" s="16">
        <f t="shared" si="0"/>
        <v>41789.21398148148</v>
      </c>
      <c r="N42" t="b">
        <v>0</v>
      </c>
      <c r="O42">
        <v>16</v>
      </c>
      <c r="P42" t="b">
        <v>1</v>
      </c>
      <c r="Q42" t="s">
        <v>8263</v>
      </c>
      <c r="R42">
        <f t="shared" si="1"/>
        <v>126.69</v>
      </c>
      <c r="S42" s="13" t="s">
        <v>8308</v>
      </c>
      <c r="T42" t="s">
        <v>8309</v>
      </c>
      <c r="U42">
        <f>YEAR(Table1[[#This Row],[Date Created Conversion]])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>ROUND(Table1[[#This Row],[pledged]]/Table1[[#This Row],[goal]] *100,1)</f>
        <v>100</v>
      </c>
      <c r="G43" s="1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ref="L43" si="42">(((J43/60)/60)/24)+DATE(1970,1,1)</f>
        <v>41917.568912037037</v>
      </c>
      <c r="M43" s="16">
        <f t="shared" si="0"/>
        <v>41887.568912037037</v>
      </c>
      <c r="N43" t="b">
        <v>0</v>
      </c>
      <c r="O43">
        <v>19</v>
      </c>
      <c r="P43" t="b">
        <v>1</v>
      </c>
      <c r="Q43" t="s">
        <v>8263</v>
      </c>
      <c r="R43">
        <f t="shared" si="1"/>
        <v>105.26</v>
      </c>
      <c r="S43" s="13" t="s">
        <v>8308</v>
      </c>
      <c r="T43" t="s">
        <v>8309</v>
      </c>
      <c r="U43">
        <f>YEAR(Table1[[#This Row],[Date Created Conversion]])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>ROUND(Table1[[#This Row],[pledged]]/Table1[[#This Row],[goal]] *100,1)</f>
        <v>141.9</v>
      </c>
      <c r="G44" s="13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ref="L44" si="43">(((J44/60)/60)/24)+DATE(1970,1,1)</f>
        <v>42001.639189814814</v>
      </c>
      <c r="M44" s="16">
        <f t="shared" si="0"/>
        <v>41971.639189814814</v>
      </c>
      <c r="N44" t="b">
        <v>0</v>
      </c>
      <c r="O44">
        <v>169</v>
      </c>
      <c r="P44" t="b">
        <v>1</v>
      </c>
      <c r="Q44" t="s">
        <v>8263</v>
      </c>
      <c r="R44">
        <f t="shared" si="1"/>
        <v>117.51</v>
      </c>
      <c r="S44" s="13" t="s">
        <v>8308</v>
      </c>
      <c r="T44" t="s">
        <v>8309</v>
      </c>
      <c r="U44">
        <f>YEAR(Table1[[#This Row],[Date Created Conversion]])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>ROUND(Table1[[#This Row],[pledged]]/Table1[[#This Row],[goal]] *100,1)</f>
        <v>308.7</v>
      </c>
      <c r="G45" s="13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ref="L45" si="44">(((J45/60)/60)/24)+DATE(1970,1,1)</f>
        <v>41833</v>
      </c>
      <c r="M45" s="16">
        <f t="shared" si="0"/>
        <v>41802.790347222224</v>
      </c>
      <c r="N45" t="b">
        <v>0</v>
      </c>
      <c r="O45">
        <v>263</v>
      </c>
      <c r="P45" t="b">
        <v>1</v>
      </c>
      <c r="Q45" t="s">
        <v>8263</v>
      </c>
      <c r="R45">
        <f t="shared" si="1"/>
        <v>117.36</v>
      </c>
      <c r="S45" s="13" t="s">
        <v>8308</v>
      </c>
      <c r="T45" t="s">
        <v>8309</v>
      </c>
      <c r="U45">
        <f>YEAR(Table1[[#This Row],[Date Created Conversion]])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>ROUND(Table1[[#This Row],[pledged]]/Table1[[#This Row],[goal]] *100,1)</f>
        <v>100</v>
      </c>
      <c r="G46" s="13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ref="L46" si="45">(((J46/60)/60)/24)+DATE(1970,1,1)</f>
        <v>41919.098807870374</v>
      </c>
      <c r="M46" s="16">
        <f t="shared" si="0"/>
        <v>41874.098807870374</v>
      </c>
      <c r="N46" t="b">
        <v>0</v>
      </c>
      <c r="O46">
        <v>15</v>
      </c>
      <c r="P46" t="b">
        <v>1</v>
      </c>
      <c r="Q46" t="s">
        <v>8263</v>
      </c>
      <c r="R46">
        <f t="shared" si="1"/>
        <v>133.33000000000001</v>
      </c>
      <c r="S46" s="13" t="s">
        <v>8308</v>
      </c>
      <c r="T46" t="s">
        <v>8309</v>
      </c>
      <c r="U46">
        <f>YEAR(Table1[[#This Row],[Date Created Conversion]])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>ROUND(Table1[[#This Row],[pledged]]/Table1[[#This Row],[goal]] *100,1)</f>
        <v>120</v>
      </c>
      <c r="G47" s="13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ref="L47" si="46">(((J47/60)/60)/24)+DATE(1970,1,1)</f>
        <v>42487.623923611114</v>
      </c>
      <c r="M47" s="16">
        <f t="shared" si="0"/>
        <v>42457.623923611114</v>
      </c>
      <c r="N47" t="b">
        <v>0</v>
      </c>
      <c r="O47">
        <v>61</v>
      </c>
      <c r="P47" t="b">
        <v>1</v>
      </c>
      <c r="Q47" t="s">
        <v>8263</v>
      </c>
      <c r="R47">
        <f t="shared" si="1"/>
        <v>98.36</v>
      </c>
      <c r="S47" s="13" t="s">
        <v>8308</v>
      </c>
      <c r="T47" t="s">
        <v>8309</v>
      </c>
      <c r="U47">
        <f>YEAR(Table1[[#This Row],[Date Created Conversion]])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>ROUND(Table1[[#This Row],[pledged]]/Table1[[#This Row],[goal]] *100,1)</f>
        <v>104.2</v>
      </c>
      <c r="G48" s="13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ref="L48" si="47">(((J48/60)/60)/24)+DATE(1970,1,1)</f>
        <v>42353.964976851858</v>
      </c>
      <c r="M48" s="16">
        <f t="shared" si="0"/>
        <v>42323.964976851858</v>
      </c>
      <c r="N48" t="b">
        <v>0</v>
      </c>
      <c r="O48">
        <v>45</v>
      </c>
      <c r="P48" t="b">
        <v>1</v>
      </c>
      <c r="Q48" t="s">
        <v>8263</v>
      </c>
      <c r="R48">
        <f t="shared" si="1"/>
        <v>194.44</v>
      </c>
      <c r="S48" s="13" t="s">
        <v>8308</v>
      </c>
      <c r="T48" t="s">
        <v>8309</v>
      </c>
      <c r="U48">
        <f>YEAR(Table1[[#This Row],[Date Created Conversion]])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>ROUND(Table1[[#This Row],[pledged]]/Table1[[#This Row],[goal]] *100,1)</f>
        <v>107.6</v>
      </c>
      <c r="G49" s="13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ref="L49" si="48">(((J49/60)/60)/24)+DATE(1970,1,1)</f>
        <v>41992.861192129625</v>
      </c>
      <c r="M49" s="16">
        <f t="shared" si="0"/>
        <v>41932.819525462961</v>
      </c>
      <c r="N49" t="b">
        <v>0</v>
      </c>
      <c r="O49">
        <v>70</v>
      </c>
      <c r="P49" t="b">
        <v>1</v>
      </c>
      <c r="Q49" t="s">
        <v>8263</v>
      </c>
      <c r="R49">
        <f t="shared" si="1"/>
        <v>76.87</v>
      </c>
      <c r="S49" s="13" t="s">
        <v>8308</v>
      </c>
      <c r="T49" t="s">
        <v>8309</v>
      </c>
      <c r="U49">
        <f>YEAR(Table1[[#This Row],[Date Created Conversion]])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>ROUND(Table1[[#This Row],[pledged]]/Table1[[#This Row],[goal]] *100,1)</f>
        <v>108</v>
      </c>
      <c r="G50" s="13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ref="L50" si="49">(((J50/60)/60)/24)+DATE(1970,1,1)</f>
        <v>42064.5</v>
      </c>
      <c r="M50" s="16">
        <f t="shared" si="0"/>
        <v>42033.516898148147</v>
      </c>
      <c r="N50" t="b">
        <v>0</v>
      </c>
      <c r="O50">
        <v>38</v>
      </c>
      <c r="P50" t="b">
        <v>1</v>
      </c>
      <c r="Q50" t="s">
        <v>8263</v>
      </c>
      <c r="R50">
        <f t="shared" si="1"/>
        <v>56.82</v>
      </c>
      <c r="S50" s="13" t="s">
        <v>8308</v>
      </c>
      <c r="T50" t="s">
        <v>8309</v>
      </c>
      <c r="U50">
        <f>YEAR(Table1[[#This Row],[Date Created Conversion]])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>ROUND(Table1[[#This Row],[pledged]]/Table1[[#This Row],[goal]] *100,1)</f>
        <v>100</v>
      </c>
      <c r="G51" s="13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ref="L51" si="50">(((J51/60)/60)/24)+DATE(1970,1,1)</f>
        <v>42301.176446759258</v>
      </c>
      <c r="M51" s="16">
        <f t="shared" si="0"/>
        <v>42271.176446759258</v>
      </c>
      <c r="N51" t="b">
        <v>0</v>
      </c>
      <c r="O51">
        <v>87</v>
      </c>
      <c r="P51" t="b">
        <v>1</v>
      </c>
      <c r="Q51" t="s">
        <v>8263</v>
      </c>
      <c r="R51">
        <f t="shared" si="1"/>
        <v>137.93</v>
      </c>
      <c r="S51" s="13" t="s">
        <v>8308</v>
      </c>
      <c r="T51" t="s">
        <v>8309</v>
      </c>
      <c r="U51">
        <f>YEAR(Table1[[#This Row],[Date Created Conversion]])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>ROUND(Table1[[#This Row],[pledged]]/Table1[[#This Row],[goal]] *100,1)</f>
        <v>100</v>
      </c>
      <c r="G52" s="13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ref="L52" si="51">(((J52/60)/60)/24)+DATE(1970,1,1)</f>
        <v>42034.708333333328</v>
      </c>
      <c r="M52" s="16">
        <f t="shared" si="0"/>
        <v>41995.752986111111</v>
      </c>
      <c r="N52" t="b">
        <v>0</v>
      </c>
      <c r="O52">
        <v>22</v>
      </c>
      <c r="P52" t="b">
        <v>1</v>
      </c>
      <c r="Q52" t="s">
        <v>8263</v>
      </c>
      <c r="R52">
        <f t="shared" si="1"/>
        <v>27.27</v>
      </c>
      <c r="S52" s="13" t="s">
        <v>8308</v>
      </c>
      <c r="T52" t="s">
        <v>8309</v>
      </c>
      <c r="U52">
        <f>YEAR(Table1[[#This Row],[Date Created Conversion]])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>ROUND(Table1[[#This Row],[pledged]]/Table1[[#This Row],[goal]] *100,1)</f>
        <v>128</v>
      </c>
      <c r="G53" s="1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ref="L53" si="52">(((J53/60)/60)/24)+DATE(1970,1,1)</f>
        <v>42226.928668981483</v>
      </c>
      <c r="M53" s="16">
        <f t="shared" si="0"/>
        <v>42196.928668981483</v>
      </c>
      <c r="N53" t="b">
        <v>0</v>
      </c>
      <c r="O53">
        <v>119</v>
      </c>
      <c r="P53" t="b">
        <v>1</v>
      </c>
      <c r="Q53" t="s">
        <v>8263</v>
      </c>
      <c r="R53">
        <f t="shared" si="1"/>
        <v>118.34</v>
      </c>
      <c r="S53" s="13" t="s">
        <v>8308</v>
      </c>
      <c r="T53" t="s">
        <v>8309</v>
      </c>
      <c r="U53">
        <f>YEAR(Table1[[#This Row],[Date Created Conversion]])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>ROUND(Table1[[#This Row],[pledged]]/Table1[[#This Row],[goal]] *100,1)</f>
        <v>116.2</v>
      </c>
      <c r="G54" s="13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ref="L54" si="53">(((J54/60)/60)/24)+DATE(1970,1,1)</f>
        <v>41837.701921296299</v>
      </c>
      <c r="M54" s="16">
        <f t="shared" si="0"/>
        <v>41807.701921296299</v>
      </c>
      <c r="N54" t="b">
        <v>0</v>
      </c>
      <c r="O54">
        <v>52</v>
      </c>
      <c r="P54" t="b">
        <v>1</v>
      </c>
      <c r="Q54" t="s">
        <v>8263</v>
      </c>
      <c r="R54">
        <f t="shared" si="1"/>
        <v>223.48</v>
      </c>
      <c r="S54" s="13" t="s">
        <v>8308</v>
      </c>
      <c r="T54" t="s">
        <v>8309</v>
      </c>
      <c r="U54">
        <f>YEAR(Table1[[#This Row],[Date Created Conversion]])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>ROUND(Table1[[#This Row],[pledged]]/Table1[[#This Row],[goal]] *100,1)</f>
        <v>109.6</v>
      </c>
      <c r="G55" s="13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ref="L55" si="54">(((J55/60)/60)/24)+DATE(1970,1,1)</f>
        <v>41733.916666666664</v>
      </c>
      <c r="M55" s="16">
        <f t="shared" si="0"/>
        <v>41719.549131944441</v>
      </c>
      <c r="N55" t="b">
        <v>0</v>
      </c>
      <c r="O55">
        <v>117</v>
      </c>
      <c r="P55" t="b">
        <v>1</v>
      </c>
      <c r="Q55" t="s">
        <v>8263</v>
      </c>
      <c r="R55">
        <f t="shared" si="1"/>
        <v>28.11</v>
      </c>
      <c r="S55" s="13" t="s">
        <v>8308</v>
      </c>
      <c r="T55" t="s">
        <v>8309</v>
      </c>
      <c r="U55">
        <f>YEAR(Table1[[#This Row],[Date Created Conversion]])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>ROUND(Table1[[#This Row],[pledged]]/Table1[[#This Row],[goal]] *100,1)</f>
        <v>101</v>
      </c>
      <c r="G56" s="13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ref="L56" si="55">(((J56/60)/60)/24)+DATE(1970,1,1)</f>
        <v>42363.713206018518</v>
      </c>
      <c r="M56" s="16">
        <f t="shared" si="0"/>
        <v>42333.713206018518</v>
      </c>
      <c r="N56" t="b">
        <v>0</v>
      </c>
      <c r="O56">
        <v>52</v>
      </c>
      <c r="P56" t="b">
        <v>1</v>
      </c>
      <c r="Q56" t="s">
        <v>8263</v>
      </c>
      <c r="R56">
        <f t="shared" si="1"/>
        <v>194.23</v>
      </c>
      <c r="S56" s="13" t="s">
        <v>8308</v>
      </c>
      <c r="T56" t="s">
        <v>8309</v>
      </c>
      <c r="U56">
        <f>YEAR(Table1[[#This Row],[Date Created Conversion]])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>ROUND(Table1[[#This Row],[pledged]]/Table1[[#This Row],[goal]] *100,1)</f>
        <v>129</v>
      </c>
      <c r="G57" s="13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ref="L57" si="56">(((J57/60)/60)/24)+DATE(1970,1,1)</f>
        <v>42517.968935185185</v>
      </c>
      <c r="M57" s="16">
        <f t="shared" si="0"/>
        <v>42496.968935185185</v>
      </c>
      <c r="N57" t="b">
        <v>0</v>
      </c>
      <c r="O57">
        <v>86</v>
      </c>
      <c r="P57" t="b">
        <v>1</v>
      </c>
      <c r="Q57" t="s">
        <v>8263</v>
      </c>
      <c r="R57">
        <f t="shared" si="1"/>
        <v>128.94999999999999</v>
      </c>
      <c r="S57" s="13" t="s">
        <v>8308</v>
      </c>
      <c r="T57" t="s">
        <v>8309</v>
      </c>
      <c r="U57">
        <f>YEAR(Table1[[#This Row],[Date Created Conversion]])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>ROUND(Table1[[#This Row],[pledged]]/Table1[[#This Row],[goal]] *100,1)</f>
        <v>107.3</v>
      </c>
      <c r="G58" s="13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ref="L58" si="57">(((J58/60)/60)/24)+DATE(1970,1,1)</f>
        <v>42163.666666666672</v>
      </c>
      <c r="M58" s="16">
        <f t="shared" si="0"/>
        <v>42149.548888888887</v>
      </c>
      <c r="N58" t="b">
        <v>0</v>
      </c>
      <c r="O58">
        <v>174</v>
      </c>
      <c r="P58" t="b">
        <v>1</v>
      </c>
      <c r="Q58" t="s">
        <v>8263</v>
      </c>
      <c r="R58">
        <f t="shared" si="1"/>
        <v>49.32</v>
      </c>
      <c r="S58" s="13" t="s">
        <v>8308</v>
      </c>
      <c r="T58" t="s">
        <v>8309</v>
      </c>
      <c r="U58">
        <f>YEAR(Table1[[#This Row],[Date Created Conversion]])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>ROUND(Table1[[#This Row],[pledged]]/Table1[[#This Row],[goal]] *100,1)</f>
        <v>101.9</v>
      </c>
      <c r="G59" s="13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ref="L59" si="58">(((J59/60)/60)/24)+DATE(1970,1,1)</f>
        <v>42119.83289351852</v>
      </c>
      <c r="M59" s="16">
        <f t="shared" si="0"/>
        <v>42089.83289351852</v>
      </c>
      <c r="N59" t="b">
        <v>0</v>
      </c>
      <c r="O59">
        <v>69</v>
      </c>
      <c r="P59" t="b">
        <v>1</v>
      </c>
      <c r="Q59" t="s">
        <v>8263</v>
      </c>
      <c r="R59">
        <f t="shared" si="1"/>
        <v>221.52</v>
      </c>
      <c r="S59" s="13" t="s">
        <v>8308</v>
      </c>
      <c r="T59" t="s">
        <v>8309</v>
      </c>
      <c r="U59">
        <f>YEAR(Table1[[#This Row],[Date Created Conversion]])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>ROUND(Table1[[#This Row],[pledged]]/Table1[[#This Row],[goal]] *100,1)</f>
        <v>102.9</v>
      </c>
      <c r="G60" s="13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ref="L60" si="59">(((J60/60)/60)/24)+DATE(1970,1,1)</f>
        <v>41962.786712962959</v>
      </c>
      <c r="M60" s="16">
        <f t="shared" si="0"/>
        <v>41932.745046296295</v>
      </c>
      <c r="N60" t="b">
        <v>0</v>
      </c>
      <c r="O60">
        <v>75</v>
      </c>
      <c r="P60" t="b">
        <v>1</v>
      </c>
      <c r="Q60" t="s">
        <v>8263</v>
      </c>
      <c r="R60">
        <f t="shared" si="1"/>
        <v>137.21</v>
      </c>
      <c r="S60" s="13" t="s">
        <v>8308</v>
      </c>
      <c r="T60" t="s">
        <v>8309</v>
      </c>
      <c r="U60">
        <f>YEAR(Table1[[#This Row],[Date Created Conversion]])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>ROUND(Table1[[#This Row],[pledged]]/Table1[[#This Row],[goal]] *100,1)</f>
        <v>100.1</v>
      </c>
      <c r="G61" s="13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ref="L61" si="60">(((J61/60)/60)/24)+DATE(1970,1,1)</f>
        <v>42261.875</v>
      </c>
      <c r="M61" s="16">
        <f t="shared" si="0"/>
        <v>42230.23583333334</v>
      </c>
      <c r="N61" t="b">
        <v>0</v>
      </c>
      <c r="O61">
        <v>33</v>
      </c>
      <c r="P61" t="b">
        <v>1</v>
      </c>
      <c r="Q61" t="s">
        <v>8263</v>
      </c>
      <c r="R61">
        <f t="shared" si="1"/>
        <v>606.82000000000005</v>
      </c>
      <c r="S61" s="13" t="s">
        <v>8308</v>
      </c>
      <c r="T61" t="s">
        <v>8309</v>
      </c>
      <c r="U61">
        <f>YEAR(Table1[[#This Row],[Date Created Conversion]])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>ROUND(Table1[[#This Row],[pledged]]/Table1[[#This Row],[goal]] *100,1)</f>
        <v>103.3</v>
      </c>
      <c r="G62" s="13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ref="L62" si="61">(((J62/60)/60)/24)+DATE(1970,1,1)</f>
        <v>41721</v>
      </c>
      <c r="M62" s="16">
        <f t="shared" si="0"/>
        <v>41701.901817129627</v>
      </c>
      <c r="N62" t="b">
        <v>0</v>
      </c>
      <c r="O62">
        <v>108</v>
      </c>
      <c r="P62" t="b">
        <v>1</v>
      </c>
      <c r="Q62" t="s">
        <v>8264</v>
      </c>
      <c r="R62">
        <f t="shared" si="1"/>
        <v>43.04</v>
      </c>
      <c r="S62" s="13" t="s">
        <v>8308</v>
      </c>
      <c r="T62" t="s">
        <v>8310</v>
      </c>
      <c r="U62">
        <f>YEAR(Table1[[#This Row],[Date Created Conversion]])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>ROUND(Table1[[#This Row],[pledged]]/Table1[[#This Row],[goal]] *100,1)</f>
        <v>148.30000000000001</v>
      </c>
      <c r="G63" s="1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ref="L63" si="62">(((J63/60)/60)/24)+DATE(1970,1,1)</f>
        <v>41431.814317129632</v>
      </c>
      <c r="M63" s="16">
        <f t="shared" si="0"/>
        <v>41409.814317129632</v>
      </c>
      <c r="N63" t="b">
        <v>0</v>
      </c>
      <c r="O63">
        <v>23</v>
      </c>
      <c r="P63" t="b">
        <v>1</v>
      </c>
      <c r="Q63" t="s">
        <v>8264</v>
      </c>
      <c r="R63">
        <f t="shared" si="1"/>
        <v>322.39</v>
      </c>
      <c r="S63" s="13" t="s">
        <v>8308</v>
      </c>
      <c r="T63" t="s">
        <v>8310</v>
      </c>
      <c r="U63">
        <f>YEAR(Table1[[#This Row],[Date Created Conversion]])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>ROUND(Table1[[#This Row],[pledged]]/Table1[[#This Row],[goal]] *100,1)</f>
        <v>154.69999999999999</v>
      </c>
      <c r="G64" s="13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ref="L64" si="63">(((J64/60)/60)/24)+DATE(1970,1,1)</f>
        <v>41336.799513888887</v>
      </c>
      <c r="M64" s="16">
        <f t="shared" si="0"/>
        <v>41311.799513888887</v>
      </c>
      <c r="N64" t="b">
        <v>0</v>
      </c>
      <c r="O64">
        <v>48</v>
      </c>
      <c r="P64" t="b">
        <v>1</v>
      </c>
      <c r="Q64" t="s">
        <v>8264</v>
      </c>
      <c r="R64">
        <f t="shared" si="1"/>
        <v>96.71</v>
      </c>
      <c r="S64" s="13" t="s">
        <v>8308</v>
      </c>
      <c r="T64" t="s">
        <v>8310</v>
      </c>
      <c r="U64">
        <f>YEAR(Table1[[#This Row],[Date Created Conversion]])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>ROUND(Table1[[#This Row],[pledged]]/Table1[[#This Row],[goal]] *100,1)</f>
        <v>113.5</v>
      </c>
      <c r="G65" s="13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ref="L65" si="64">(((J65/60)/60)/24)+DATE(1970,1,1)</f>
        <v>41636.207638888889</v>
      </c>
      <c r="M65" s="16">
        <f t="shared" si="0"/>
        <v>41612.912187499998</v>
      </c>
      <c r="N65" t="b">
        <v>0</v>
      </c>
      <c r="O65">
        <v>64</v>
      </c>
      <c r="P65" t="b">
        <v>1</v>
      </c>
      <c r="Q65" t="s">
        <v>8264</v>
      </c>
      <c r="R65">
        <f t="shared" si="1"/>
        <v>35.47</v>
      </c>
      <c r="S65" s="13" t="s">
        <v>8308</v>
      </c>
      <c r="T65" t="s">
        <v>8310</v>
      </c>
      <c r="U65">
        <f>YEAR(Table1[[#This Row],[Date Created Conversion]])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>ROUND(Table1[[#This Row],[pledged]]/Table1[[#This Row],[goal]] *100,1)</f>
        <v>173.3</v>
      </c>
      <c r="G66" s="13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ref="L66" si="65">(((J66/60)/60)/24)+DATE(1970,1,1)</f>
        <v>41463.01829861111</v>
      </c>
      <c r="M66" s="16">
        <f t="shared" ref="M66:M129" si="66">(((K66/60)/60)/24)+DATE(1970,1,1)</f>
        <v>41433.01829861111</v>
      </c>
      <c r="N66" t="b">
        <v>0</v>
      </c>
      <c r="O66">
        <v>24</v>
      </c>
      <c r="P66" t="b">
        <v>1</v>
      </c>
      <c r="Q66" t="s">
        <v>8264</v>
      </c>
      <c r="R66">
        <f t="shared" ref="R66:R129" si="67">IFERROR(ROUND(E66/O66,2),0)</f>
        <v>86.67</v>
      </c>
      <c r="S66" s="13" t="s">
        <v>8308</v>
      </c>
      <c r="T66" t="s">
        <v>8310</v>
      </c>
      <c r="U66">
        <f>YEAR(Table1[[#This Row],[Date Created Conversion]])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>ROUND(Table1[[#This Row],[pledged]]/Table1[[#This Row],[goal]] *100,1)</f>
        <v>107.5</v>
      </c>
      <c r="G67" s="13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" si="68">(((J67/60)/60)/24)+DATE(1970,1,1)</f>
        <v>41862.249305555553</v>
      </c>
      <c r="M67" s="16">
        <f t="shared" si="66"/>
        <v>41835.821226851855</v>
      </c>
      <c r="N67" t="b">
        <v>0</v>
      </c>
      <c r="O67">
        <v>57</v>
      </c>
      <c r="P67" t="b">
        <v>1</v>
      </c>
      <c r="Q67" t="s">
        <v>8264</v>
      </c>
      <c r="R67">
        <f t="shared" si="67"/>
        <v>132.05000000000001</v>
      </c>
      <c r="S67" s="13" t="s">
        <v>8308</v>
      </c>
      <c r="T67" t="s">
        <v>8310</v>
      </c>
      <c r="U67">
        <f>YEAR(Table1[[#This Row],[Date Created Conversion]])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>ROUND(Table1[[#This Row],[pledged]]/Table1[[#This Row],[goal]] *100,1)</f>
        <v>118.6</v>
      </c>
      <c r="G68" s="13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ref="L68" si="69">(((J68/60)/60)/24)+DATE(1970,1,1)</f>
        <v>42569.849768518514</v>
      </c>
      <c r="M68" s="16">
        <f t="shared" si="66"/>
        <v>42539.849768518514</v>
      </c>
      <c r="N68" t="b">
        <v>0</v>
      </c>
      <c r="O68">
        <v>26</v>
      </c>
      <c r="P68" t="b">
        <v>1</v>
      </c>
      <c r="Q68" t="s">
        <v>8264</v>
      </c>
      <c r="R68">
        <f t="shared" si="67"/>
        <v>91.23</v>
      </c>
      <c r="S68" s="13" t="s">
        <v>8308</v>
      </c>
      <c r="T68" t="s">
        <v>8310</v>
      </c>
      <c r="U68">
        <f>YEAR(Table1[[#This Row],[Date Created Conversion]])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>ROUND(Table1[[#This Row],[pledged]]/Table1[[#This Row],[goal]] *100,1)</f>
        <v>116.3</v>
      </c>
      <c r="G69" s="13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ref="L69" si="70">(((J69/60)/60)/24)+DATE(1970,1,1)</f>
        <v>41105.583379629628</v>
      </c>
      <c r="M69" s="16">
        <f t="shared" si="66"/>
        <v>41075.583379629628</v>
      </c>
      <c r="N69" t="b">
        <v>0</v>
      </c>
      <c r="O69">
        <v>20</v>
      </c>
      <c r="P69" t="b">
        <v>1</v>
      </c>
      <c r="Q69" t="s">
        <v>8264</v>
      </c>
      <c r="R69">
        <f t="shared" si="67"/>
        <v>116.25</v>
      </c>
      <c r="S69" s="13" t="s">
        <v>8308</v>
      </c>
      <c r="T69" t="s">
        <v>8310</v>
      </c>
      <c r="U69">
        <f>YEAR(Table1[[#This Row],[Date Created Conversion]])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>ROUND(Table1[[#This Row],[pledged]]/Table1[[#This Row],[goal]] *100,1)</f>
        <v>127.2</v>
      </c>
      <c r="G70" s="13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ref="L70" si="71">(((J70/60)/60)/24)+DATE(1970,1,1)</f>
        <v>41693.569340277776</v>
      </c>
      <c r="M70" s="16">
        <f t="shared" si="66"/>
        <v>41663.569340277776</v>
      </c>
      <c r="N70" t="b">
        <v>0</v>
      </c>
      <c r="O70">
        <v>36</v>
      </c>
      <c r="P70" t="b">
        <v>1</v>
      </c>
      <c r="Q70" t="s">
        <v>8264</v>
      </c>
      <c r="R70">
        <f t="shared" si="67"/>
        <v>21.19</v>
      </c>
      <c r="S70" s="13" t="s">
        <v>8308</v>
      </c>
      <c r="T70" t="s">
        <v>8310</v>
      </c>
      <c r="U70">
        <f>YEAR(Table1[[#This Row],[Date Created Conversion]])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>ROUND(Table1[[#This Row],[pledged]]/Table1[[#This Row],[goal]] *100,1)</f>
        <v>110.9</v>
      </c>
      <c r="G71" s="13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ref="L71" si="72">(((J71/60)/60)/24)+DATE(1970,1,1)</f>
        <v>40818.290972222225</v>
      </c>
      <c r="M71" s="16">
        <f t="shared" si="66"/>
        <v>40786.187789351854</v>
      </c>
      <c r="N71" t="b">
        <v>0</v>
      </c>
      <c r="O71">
        <v>178</v>
      </c>
      <c r="P71" t="b">
        <v>1</v>
      </c>
      <c r="Q71" t="s">
        <v>8264</v>
      </c>
      <c r="R71">
        <f t="shared" si="67"/>
        <v>62.33</v>
      </c>
      <c r="S71" s="13" t="s">
        <v>8308</v>
      </c>
      <c r="T71" t="s">
        <v>8310</v>
      </c>
      <c r="U71">
        <f>YEAR(Table1[[#This Row],[Date Created Conversion]])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>ROUND(Table1[[#This Row],[pledged]]/Table1[[#This Row],[goal]] *100,1)</f>
        <v>127.2</v>
      </c>
      <c r="G72" s="13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ref="L72" si="73">(((J72/60)/60)/24)+DATE(1970,1,1)</f>
        <v>40790.896354166667</v>
      </c>
      <c r="M72" s="16">
        <f t="shared" si="66"/>
        <v>40730.896354166667</v>
      </c>
      <c r="N72" t="b">
        <v>0</v>
      </c>
      <c r="O72">
        <v>17</v>
      </c>
      <c r="P72" t="b">
        <v>1</v>
      </c>
      <c r="Q72" t="s">
        <v>8264</v>
      </c>
      <c r="R72">
        <f t="shared" si="67"/>
        <v>37.409999999999997</v>
      </c>
      <c r="S72" s="13" t="s">
        <v>8308</v>
      </c>
      <c r="T72" t="s">
        <v>8310</v>
      </c>
      <c r="U72">
        <f>YEAR(Table1[[#This Row],[Date Created Conversion]])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>ROUND(Table1[[#This Row],[pledged]]/Table1[[#This Row],[goal]] *100,1)</f>
        <v>123.9</v>
      </c>
      <c r="G73" s="1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ref="L73" si="74">(((J73/60)/60)/24)+DATE(1970,1,1)</f>
        <v>41057.271493055552</v>
      </c>
      <c r="M73" s="16">
        <f t="shared" si="66"/>
        <v>40997.271493055552</v>
      </c>
      <c r="N73" t="b">
        <v>0</v>
      </c>
      <c r="O73">
        <v>32</v>
      </c>
      <c r="P73" t="b">
        <v>1</v>
      </c>
      <c r="Q73" t="s">
        <v>8264</v>
      </c>
      <c r="R73">
        <f t="shared" si="67"/>
        <v>69.72</v>
      </c>
      <c r="S73" s="13" t="s">
        <v>8308</v>
      </c>
      <c r="T73" t="s">
        <v>8310</v>
      </c>
      <c r="U73">
        <f>YEAR(Table1[[#This Row],[Date Created Conversion]])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>ROUND(Table1[[#This Row],[pledged]]/Table1[[#This Row],[goal]] *100,1)</f>
        <v>108.4</v>
      </c>
      <c r="G74" s="13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ref="L74" si="75">(((J74/60)/60)/24)+DATE(1970,1,1)</f>
        <v>41228</v>
      </c>
      <c r="M74" s="16">
        <f t="shared" si="66"/>
        <v>41208.010196759256</v>
      </c>
      <c r="N74" t="b">
        <v>0</v>
      </c>
      <c r="O74">
        <v>41</v>
      </c>
      <c r="P74" t="b">
        <v>1</v>
      </c>
      <c r="Q74" t="s">
        <v>8264</v>
      </c>
      <c r="R74">
        <f t="shared" si="67"/>
        <v>58.17</v>
      </c>
      <c r="S74" s="13" t="s">
        <v>8308</v>
      </c>
      <c r="T74" t="s">
        <v>8310</v>
      </c>
      <c r="U74">
        <f>YEAR(Table1[[#This Row],[Date Created Conversion]])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>ROUND(Table1[[#This Row],[pledged]]/Table1[[#This Row],[goal]] *100,1)</f>
        <v>100</v>
      </c>
      <c r="G75" s="13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ref="L75" si="76">(((J75/60)/60)/24)+DATE(1970,1,1)</f>
        <v>40666.165972222225</v>
      </c>
      <c r="M75" s="16">
        <f t="shared" si="66"/>
        <v>40587.75675925926</v>
      </c>
      <c r="N75" t="b">
        <v>0</v>
      </c>
      <c r="O75">
        <v>18</v>
      </c>
      <c r="P75" t="b">
        <v>1</v>
      </c>
      <c r="Q75" t="s">
        <v>8264</v>
      </c>
      <c r="R75">
        <f t="shared" si="67"/>
        <v>50</v>
      </c>
      <c r="S75" s="13" t="s">
        <v>8308</v>
      </c>
      <c r="T75" t="s">
        <v>8310</v>
      </c>
      <c r="U75">
        <f>YEAR(Table1[[#This Row],[Date Created Conversion]])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>ROUND(Table1[[#This Row],[pledged]]/Table1[[#This Row],[goal]] *100,1)</f>
        <v>112.9</v>
      </c>
      <c r="G76" s="13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ref="L76" si="77">(((J76/60)/60)/24)+DATE(1970,1,1)</f>
        <v>42390.487210648149</v>
      </c>
      <c r="M76" s="16">
        <f t="shared" si="66"/>
        <v>42360.487210648149</v>
      </c>
      <c r="N76" t="b">
        <v>0</v>
      </c>
      <c r="O76">
        <v>29</v>
      </c>
      <c r="P76" t="b">
        <v>1</v>
      </c>
      <c r="Q76" t="s">
        <v>8264</v>
      </c>
      <c r="R76">
        <f t="shared" si="67"/>
        <v>19.47</v>
      </c>
      <c r="S76" s="13" t="s">
        <v>8308</v>
      </c>
      <c r="T76" t="s">
        <v>8310</v>
      </c>
      <c r="U76">
        <f>YEAR(Table1[[#This Row],[Date Created Conversion]])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>ROUND(Table1[[#This Row],[pledged]]/Table1[[#This Row],[goal]] *100,1)</f>
        <v>115.4</v>
      </c>
      <c r="G77" s="13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ref="L77" si="78">(((J77/60)/60)/24)+DATE(1970,1,1)</f>
        <v>41387.209166666667</v>
      </c>
      <c r="M77" s="16">
        <f t="shared" si="66"/>
        <v>41357.209166666667</v>
      </c>
      <c r="N77" t="b">
        <v>0</v>
      </c>
      <c r="O77">
        <v>47</v>
      </c>
      <c r="P77" t="b">
        <v>1</v>
      </c>
      <c r="Q77" t="s">
        <v>8264</v>
      </c>
      <c r="R77">
        <f t="shared" si="67"/>
        <v>85.96</v>
      </c>
      <c r="S77" s="13" t="s">
        <v>8308</v>
      </c>
      <c r="T77" t="s">
        <v>8310</v>
      </c>
      <c r="U77">
        <f>YEAR(Table1[[#This Row],[Date Created Conversion]])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>ROUND(Table1[[#This Row],[pledged]]/Table1[[#This Row],[goal]] *100,1)</f>
        <v>153.30000000000001</v>
      </c>
      <c r="G78" s="13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ref="L78" si="79">(((J78/60)/60)/24)+DATE(1970,1,1)</f>
        <v>40904.733310185184</v>
      </c>
      <c r="M78" s="16">
        <f t="shared" si="66"/>
        <v>40844.691643518519</v>
      </c>
      <c r="N78" t="b">
        <v>0</v>
      </c>
      <c r="O78">
        <v>15</v>
      </c>
      <c r="P78" t="b">
        <v>1</v>
      </c>
      <c r="Q78" t="s">
        <v>8264</v>
      </c>
      <c r="R78">
        <f t="shared" si="67"/>
        <v>30.67</v>
      </c>
      <c r="S78" s="13" t="s">
        <v>8308</v>
      </c>
      <c r="T78" t="s">
        <v>8310</v>
      </c>
      <c r="U78">
        <f>YEAR(Table1[[#This Row],[Date Created Conversion]])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>ROUND(Table1[[#This Row],[pledged]]/Table1[[#This Row],[goal]] *100,1)</f>
        <v>392.5</v>
      </c>
      <c r="G79" s="13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ref="L79" si="80">(((J79/60)/60)/24)+DATE(1970,1,1)</f>
        <v>41050.124305555553</v>
      </c>
      <c r="M79" s="16">
        <f t="shared" si="66"/>
        <v>40997.144872685189</v>
      </c>
      <c r="N79" t="b">
        <v>0</v>
      </c>
      <c r="O79">
        <v>26</v>
      </c>
      <c r="P79" t="b">
        <v>1</v>
      </c>
      <c r="Q79" t="s">
        <v>8264</v>
      </c>
      <c r="R79">
        <f t="shared" si="67"/>
        <v>60.38</v>
      </c>
      <c r="S79" s="13" t="s">
        <v>8308</v>
      </c>
      <c r="T79" t="s">
        <v>8310</v>
      </c>
      <c r="U79">
        <f>YEAR(Table1[[#This Row],[Date Created Conversion]])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>ROUND(Table1[[#This Row],[pledged]]/Table1[[#This Row],[goal]] *100,1)</f>
        <v>2702</v>
      </c>
      <c r="G80" s="13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ref="L80" si="81">(((J80/60)/60)/24)+DATE(1970,1,1)</f>
        <v>42614.730567129634</v>
      </c>
      <c r="M80" s="16">
        <f t="shared" si="66"/>
        <v>42604.730567129634</v>
      </c>
      <c r="N80" t="b">
        <v>0</v>
      </c>
      <c r="O80">
        <v>35</v>
      </c>
      <c r="P80" t="b">
        <v>1</v>
      </c>
      <c r="Q80" t="s">
        <v>8264</v>
      </c>
      <c r="R80">
        <f t="shared" si="67"/>
        <v>38.6</v>
      </c>
      <c r="S80" s="13" t="s">
        <v>8308</v>
      </c>
      <c r="T80" t="s">
        <v>8310</v>
      </c>
      <c r="U80">
        <f>YEAR(Table1[[#This Row],[Date Created Conversion]])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>ROUND(Table1[[#This Row],[pledged]]/Table1[[#This Row],[goal]] *100,1)</f>
        <v>127</v>
      </c>
      <c r="G81" s="13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ref="L81" si="82">(((J81/60)/60)/24)+DATE(1970,1,1)</f>
        <v>41754.776539351849</v>
      </c>
      <c r="M81" s="16">
        <f t="shared" si="66"/>
        <v>41724.776539351849</v>
      </c>
      <c r="N81" t="b">
        <v>0</v>
      </c>
      <c r="O81">
        <v>41</v>
      </c>
      <c r="P81" t="b">
        <v>1</v>
      </c>
      <c r="Q81" t="s">
        <v>8264</v>
      </c>
      <c r="R81">
        <f t="shared" si="67"/>
        <v>40.270000000000003</v>
      </c>
      <c r="S81" s="13" t="s">
        <v>8308</v>
      </c>
      <c r="T81" t="s">
        <v>8310</v>
      </c>
      <c r="U81">
        <f>YEAR(Table1[[#This Row],[Date Created Conversion]])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>ROUND(Table1[[#This Row],[pledged]]/Table1[[#This Row],[goal]] *100,1)</f>
        <v>107.3</v>
      </c>
      <c r="G82" s="13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ref="L82" si="83">(((J82/60)/60)/24)+DATE(1970,1,1)</f>
        <v>41618.083981481483</v>
      </c>
      <c r="M82" s="16">
        <f t="shared" si="66"/>
        <v>41583.083981481483</v>
      </c>
      <c r="N82" t="b">
        <v>0</v>
      </c>
      <c r="O82">
        <v>47</v>
      </c>
      <c r="P82" t="b">
        <v>1</v>
      </c>
      <c r="Q82" t="s">
        <v>8264</v>
      </c>
      <c r="R82">
        <f t="shared" si="67"/>
        <v>273.83</v>
      </c>
      <c r="S82" s="13" t="s">
        <v>8308</v>
      </c>
      <c r="T82" t="s">
        <v>8310</v>
      </c>
      <c r="U82">
        <f>YEAR(Table1[[#This Row],[Date Created Conversion]])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>ROUND(Table1[[#This Row],[pledged]]/Table1[[#This Row],[goal]] *100,1)</f>
        <v>198</v>
      </c>
      <c r="G83" s="1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ref="L83" si="84">(((J83/60)/60)/24)+DATE(1970,1,1)</f>
        <v>41104.126388888886</v>
      </c>
      <c r="M83" s="16">
        <f t="shared" si="66"/>
        <v>41100.158877314818</v>
      </c>
      <c r="N83" t="b">
        <v>0</v>
      </c>
      <c r="O83">
        <v>28</v>
      </c>
      <c r="P83" t="b">
        <v>1</v>
      </c>
      <c r="Q83" t="s">
        <v>8264</v>
      </c>
      <c r="R83">
        <f t="shared" si="67"/>
        <v>53.04</v>
      </c>
      <c r="S83" s="13" t="s">
        <v>8308</v>
      </c>
      <c r="T83" t="s">
        <v>8310</v>
      </c>
      <c r="U83">
        <f>YEAR(Table1[[#This Row],[Date Created Conversion]])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>ROUND(Table1[[#This Row],[pledged]]/Table1[[#This Row],[goal]] *100,1)</f>
        <v>100</v>
      </c>
      <c r="G84" s="13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ref="L84" si="85">(((J84/60)/60)/24)+DATE(1970,1,1)</f>
        <v>40825.820150462961</v>
      </c>
      <c r="M84" s="16">
        <f t="shared" si="66"/>
        <v>40795.820150462961</v>
      </c>
      <c r="N84" t="b">
        <v>0</v>
      </c>
      <c r="O84">
        <v>100</v>
      </c>
      <c r="P84" t="b">
        <v>1</v>
      </c>
      <c r="Q84" t="s">
        <v>8264</v>
      </c>
      <c r="R84">
        <f t="shared" si="67"/>
        <v>40.01</v>
      </c>
      <c r="S84" s="13" t="s">
        <v>8308</v>
      </c>
      <c r="T84" t="s">
        <v>8310</v>
      </c>
      <c r="U84">
        <f>YEAR(Table1[[#This Row],[Date Created Conversion]])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>ROUND(Table1[[#This Row],[pledged]]/Table1[[#This Row],[goal]] *100,1)</f>
        <v>102.5</v>
      </c>
      <c r="G85" s="13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ref="L85" si="86">(((J85/60)/60)/24)+DATE(1970,1,1)</f>
        <v>42057.479166666672</v>
      </c>
      <c r="M85" s="16">
        <f t="shared" si="66"/>
        <v>42042.615613425922</v>
      </c>
      <c r="N85" t="b">
        <v>0</v>
      </c>
      <c r="O85">
        <v>13</v>
      </c>
      <c r="P85" t="b">
        <v>1</v>
      </c>
      <c r="Q85" t="s">
        <v>8264</v>
      </c>
      <c r="R85">
        <f t="shared" si="67"/>
        <v>15.77</v>
      </c>
      <c r="S85" s="13" t="s">
        <v>8308</v>
      </c>
      <c r="T85" t="s">
        <v>8310</v>
      </c>
      <c r="U85">
        <f>YEAR(Table1[[#This Row],[Date Created Conversion]])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>ROUND(Table1[[#This Row],[pledged]]/Table1[[#This Row],[goal]] *100,1)</f>
        <v>100</v>
      </c>
      <c r="G86" s="13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ref="L86" si="87">(((J86/60)/60)/24)+DATE(1970,1,1)</f>
        <v>40678.757939814815</v>
      </c>
      <c r="M86" s="16">
        <f t="shared" si="66"/>
        <v>40648.757939814815</v>
      </c>
      <c r="N86" t="b">
        <v>0</v>
      </c>
      <c r="O86">
        <v>7</v>
      </c>
      <c r="P86" t="b">
        <v>1</v>
      </c>
      <c r="Q86" t="s">
        <v>8264</v>
      </c>
      <c r="R86">
        <f t="shared" si="67"/>
        <v>71.430000000000007</v>
      </c>
      <c r="S86" s="13" t="s">
        <v>8308</v>
      </c>
      <c r="T86" t="s">
        <v>8310</v>
      </c>
      <c r="U86">
        <f>YEAR(Table1[[#This Row],[Date Created Conversion]])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>ROUND(Table1[[#This Row],[pledged]]/Table1[[#This Row],[goal]] *100,1)</f>
        <v>125.5</v>
      </c>
      <c r="G87" s="13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ref="L87" si="88">(((J87/60)/60)/24)+DATE(1970,1,1)</f>
        <v>40809.125428240739</v>
      </c>
      <c r="M87" s="16">
        <f t="shared" si="66"/>
        <v>40779.125428240739</v>
      </c>
      <c r="N87" t="b">
        <v>0</v>
      </c>
      <c r="O87">
        <v>21</v>
      </c>
      <c r="P87" t="b">
        <v>1</v>
      </c>
      <c r="Q87" t="s">
        <v>8264</v>
      </c>
      <c r="R87">
        <f t="shared" si="67"/>
        <v>71.709999999999994</v>
      </c>
      <c r="S87" s="13" t="s">
        <v>8308</v>
      </c>
      <c r="T87" t="s">
        <v>8310</v>
      </c>
      <c r="U87">
        <f>YEAR(Table1[[#This Row],[Date Created Conversion]])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>ROUND(Table1[[#This Row],[pledged]]/Table1[[#This Row],[goal]] *100,1)</f>
        <v>106.5</v>
      </c>
      <c r="G88" s="13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ref="L88" si="89">(((J88/60)/60)/24)+DATE(1970,1,1)</f>
        <v>42365.59774305555</v>
      </c>
      <c r="M88" s="16">
        <f t="shared" si="66"/>
        <v>42291.556076388893</v>
      </c>
      <c r="N88" t="b">
        <v>0</v>
      </c>
      <c r="O88">
        <v>17</v>
      </c>
      <c r="P88" t="b">
        <v>1</v>
      </c>
      <c r="Q88" t="s">
        <v>8264</v>
      </c>
      <c r="R88">
        <f t="shared" si="67"/>
        <v>375.76</v>
      </c>
      <c r="S88" s="13" t="s">
        <v>8308</v>
      </c>
      <c r="T88" t="s">
        <v>8310</v>
      </c>
      <c r="U88">
        <f>YEAR(Table1[[#This Row],[Date Created Conversion]])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>ROUND(Table1[[#This Row],[pledged]]/Table1[[#This Row],[goal]] *100,1)</f>
        <v>104.6</v>
      </c>
      <c r="G89" s="13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ref="L89" si="90">(((J89/60)/60)/24)+DATE(1970,1,1)</f>
        <v>40332.070138888892</v>
      </c>
      <c r="M89" s="16">
        <f t="shared" si="66"/>
        <v>40322.53938657407</v>
      </c>
      <c r="N89" t="b">
        <v>0</v>
      </c>
      <c r="O89">
        <v>25</v>
      </c>
      <c r="P89" t="b">
        <v>1</v>
      </c>
      <c r="Q89" t="s">
        <v>8264</v>
      </c>
      <c r="R89">
        <f t="shared" si="67"/>
        <v>104.6</v>
      </c>
      <c r="S89" s="13" t="s">
        <v>8308</v>
      </c>
      <c r="T89" t="s">
        <v>8310</v>
      </c>
      <c r="U89">
        <f>YEAR(Table1[[#This Row],[Date Created Conversion]])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>ROUND(Table1[[#This Row],[pledged]]/Table1[[#This Row],[goal]] *100,1)</f>
        <v>102.9</v>
      </c>
      <c r="G90" s="13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ref="L90" si="91">(((J90/60)/60)/24)+DATE(1970,1,1)</f>
        <v>41812.65892361111</v>
      </c>
      <c r="M90" s="16">
        <f t="shared" si="66"/>
        <v>41786.65892361111</v>
      </c>
      <c r="N90" t="b">
        <v>0</v>
      </c>
      <c r="O90">
        <v>60</v>
      </c>
      <c r="P90" t="b">
        <v>1</v>
      </c>
      <c r="Q90" t="s">
        <v>8264</v>
      </c>
      <c r="R90">
        <f t="shared" si="67"/>
        <v>60</v>
      </c>
      <c r="S90" s="13" t="s">
        <v>8308</v>
      </c>
      <c r="T90" t="s">
        <v>8310</v>
      </c>
      <c r="U90">
        <f>YEAR(Table1[[#This Row],[Date Created Conversion]])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>ROUND(Table1[[#This Row],[pledged]]/Table1[[#This Row],[goal]] *100,1)</f>
        <v>115.1</v>
      </c>
      <c r="G91" s="13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ref="L91" si="92">(((J91/60)/60)/24)+DATE(1970,1,1)</f>
        <v>41427.752222222225</v>
      </c>
      <c r="M91" s="16">
        <f t="shared" si="66"/>
        <v>41402.752222222225</v>
      </c>
      <c r="N91" t="b">
        <v>0</v>
      </c>
      <c r="O91">
        <v>56</v>
      </c>
      <c r="P91" t="b">
        <v>1</v>
      </c>
      <c r="Q91" t="s">
        <v>8264</v>
      </c>
      <c r="R91">
        <f t="shared" si="67"/>
        <v>123.29</v>
      </c>
      <c r="S91" s="13" t="s">
        <v>8308</v>
      </c>
      <c r="T91" t="s">
        <v>8310</v>
      </c>
      <c r="U91">
        <f>YEAR(Table1[[#This Row],[Date Created Conversion]])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>ROUND(Table1[[#This Row],[pledged]]/Table1[[#This Row],[goal]] *100,1)</f>
        <v>100.4</v>
      </c>
      <c r="G92" s="13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ref="L92" si="93">(((J92/60)/60)/24)+DATE(1970,1,1)</f>
        <v>40736.297442129631</v>
      </c>
      <c r="M92" s="16">
        <f t="shared" si="66"/>
        <v>40706.297442129631</v>
      </c>
      <c r="N92" t="b">
        <v>0</v>
      </c>
      <c r="O92">
        <v>16</v>
      </c>
      <c r="P92" t="b">
        <v>1</v>
      </c>
      <c r="Q92" t="s">
        <v>8264</v>
      </c>
      <c r="R92">
        <f t="shared" si="67"/>
        <v>31.38</v>
      </c>
      <c r="S92" s="13" t="s">
        <v>8308</v>
      </c>
      <c r="T92" t="s">
        <v>8310</v>
      </c>
      <c r="U92">
        <f>YEAR(Table1[[#This Row],[Date Created Conversion]])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>ROUND(Table1[[#This Row],[pledged]]/Table1[[#This Row],[goal]] *100,1)</f>
        <v>120</v>
      </c>
      <c r="G93" s="1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ref="L93" si="94">(((J93/60)/60)/24)+DATE(1970,1,1)</f>
        <v>40680.402361111112</v>
      </c>
      <c r="M93" s="16">
        <f t="shared" si="66"/>
        <v>40619.402361111112</v>
      </c>
      <c r="N93" t="b">
        <v>0</v>
      </c>
      <c r="O93">
        <v>46</v>
      </c>
      <c r="P93" t="b">
        <v>1</v>
      </c>
      <c r="Q93" t="s">
        <v>8264</v>
      </c>
      <c r="R93">
        <f t="shared" si="67"/>
        <v>78.260000000000005</v>
      </c>
      <c r="S93" s="13" t="s">
        <v>8308</v>
      </c>
      <c r="T93" t="s">
        <v>8310</v>
      </c>
      <c r="U93">
        <f>YEAR(Table1[[#This Row],[Date Created Conversion]])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>ROUND(Table1[[#This Row],[pledged]]/Table1[[#This Row],[goal]] *100,1)</f>
        <v>105.2</v>
      </c>
      <c r="G94" s="13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ref="L94" si="95">(((J94/60)/60)/24)+DATE(1970,1,1)</f>
        <v>42767.333333333328</v>
      </c>
      <c r="M94" s="16">
        <f t="shared" si="66"/>
        <v>42721.198877314819</v>
      </c>
      <c r="N94" t="b">
        <v>0</v>
      </c>
      <c r="O94">
        <v>43</v>
      </c>
      <c r="P94" t="b">
        <v>1</v>
      </c>
      <c r="Q94" t="s">
        <v>8264</v>
      </c>
      <c r="R94">
        <f t="shared" si="67"/>
        <v>122.33</v>
      </c>
      <c r="S94" s="13" t="s">
        <v>8308</v>
      </c>
      <c r="T94" t="s">
        <v>8310</v>
      </c>
      <c r="U94">
        <f>YEAR(Table1[[#This Row],[Date Created Conversion]])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>ROUND(Table1[[#This Row],[pledged]]/Table1[[#This Row],[goal]] *100,1)</f>
        <v>110.6</v>
      </c>
      <c r="G95" s="13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ref="L95" si="96">(((J95/60)/60)/24)+DATE(1970,1,1)</f>
        <v>41093.875</v>
      </c>
      <c r="M95" s="16">
        <f t="shared" si="66"/>
        <v>41065.858067129629</v>
      </c>
      <c r="N95" t="b">
        <v>0</v>
      </c>
      <c r="O95">
        <v>15</v>
      </c>
      <c r="P95" t="b">
        <v>1</v>
      </c>
      <c r="Q95" t="s">
        <v>8264</v>
      </c>
      <c r="R95">
        <f t="shared" si="67"/>
        <v>73.73</v>
      </c>
      <c r="S95" s="13" t="s">
        <v>8308</v>
      </c>
      <c r="T95" t="s">
        <v>8310</v>
      </c>
      <c r="U95">
        <f>YEAR(Table1[[#This Row],[Date Created Conversion]])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>ROUND(Table1[[#This Row],[pledged]]/Table1[[#This Row],[goal]] *100,1)</f>
        <v>104</v>
      </c>
      <c r="G96" s="13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ref="L96" si="97">(((J96/60)/60)/24)+DATE(1970,1,1)</f>
        <v>41736.717847222222</v>
      </c>
      <c r="M96" s="16">
        <f t="shared" si="66"/>
        <v>41716.717847222222</v>
      </c>
      <c r="N96" t="b">
        <v>0</v>
      </c>
      <c r="O96">
        <v>12</v>
      </c>
      <c r="P96" t="b">
        <v>1</v>
      </c>
      <c r="Q96" t="s">
        <v>8264</v>
      </c>
      <c r="R96">
        <f t="shared" si="67"/>
        <v>21.67</v>
      </c>
      <c r="S96" s="13" t="s">
        <v>8308</v>
      </c>
      <c r="T96" t="s">
        <v>8310</v>
      </c>
      <c r="U96">
        <f>YEAR(Table1[[#This Row],[Date Created Conversion]])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>ROUND(Table1[[#This Row],[pledged]]/Table1[[#This Row],[goal]] *100,1)</f>
        <v>131.4</v>
      </c>
      <c r="G97" s="13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ref="L97" si="98">(((J97/60)/60)/24)+DATE(1970,1,1)</f>
        <v>40965.005104166667</v>
      </c>
      <c r="M97" s="16">
        <f t="shared" si="66"/>
        <v>40935.005104166667</v>
      </c>
      <c r="N97" t="b">
        <v>0</v>
      </c>
      <c r="O97">
        <v>21</v>
      </c>
      <c r="P97" t="b">
        <v>1</v>
      </c>
      <c r="Q97" t="s">
        <v>8264</v>
      </c>
      <c r="R97">
        <f t="shared" si="67"/>
        <v>21.9</v>
      </c>
      <c r="S97" s="13" t="s">
        <v>8308</v>
      </c>
      <c r="T97" t="s">
        <v>8310</v>
      </c>
      <c r="U97">
        <f>YEAR(Table1[[#This Row],[Date Created Conversion]])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>ROUND(Table1[[#This Row],[pledged]]/Table1[[#This Row],[goal]] *100,1)</f>
        <v>114.7</v>
      </c>
      <c r="G98" s="13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ref="L98" si="99">(((J98/60)/60)/24)+DATE(1970,1,1)</f>
        <v>40391.125</v>
      </c>
      <c r="M98" s="16">
        <f t="shared" si="66"/>
        <v>40324.662511574075</v>
      </c>
      <c r="N98" t="b">
        <v>0</v>
      </c>
      <c r="O98">
        <v>34</v>
      </c>
      <c r="P98" t="b">
        <v>1</v>
      </c>
      <c r="Q98" t="s">
        <v>8264</v>
      </c>
      <c r="R98">
        <f t="shared" si="67"/>
        <v>50.59</v>
      </c>
      <c r="S98" s="13" t="s">
        <v>8308</v>
      </c>
      <c r="T98" t="s">
        <v>8310</v>
      </c>
      <c r="U98">
        <f>YEAR(Table1[[#This Row],[Date Created Conversion]])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>ROUND(Table1[[#This Row],[pledged]]/Table1[[#This Row],[goal]] *100,1)</f>
        <v>106.3</v>
      </c>
      <c r="G99" s="13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ref="L99" si="100">(((J99/60)/60)/24)+DATE(1970,1,1)</f>
        <v>40736.135208333333</v>
      </c>
      <c r="M99" s="16">
        <f t="shared" si="66"/>
        <v>40706.135208333333</v>
      </c>
      <c r="N99" t="b">
        <v>0</v>
      </c>
      <c r="O99">
        <v>8</v>
      </c>
      <c r="P99" t="b">
        <v>1</v>
      </c>
      <c r="Q99" t="s">
        <v>8264</v>
      </c>
      <c r="R99">
        <f t="shared" si="67"/>
        <v>53.13</v>
      </c>
      <c r="S99" s="13" t="s">
        <v>8308</v>
      </c>
      <c r="T99" t="s">
        <v>8310</v>
      </c>
      <c r="U99">
        <f>YEAR(Table1[[#This Row],[Date Created Conversion]])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>ROUND(Table1[[#This Row],[pledged]]/Table1[[#This Row],[goal]] *100,1)</f>
        <v>106.3</v>
      </c>
      <c r="G100" s="13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ref="L100" si="101">(((J100/60)/60)/24)+DATE(1970,1,1)</f>
        <v>41250.979166666664</v>
      </c>
      <c r="M100" s="16">
        <f t="shared" si="66"/>
        <v>41214.79483796296</v>
      </c>
      <c r="N100" t="b">
        <v>0</v>
      </c>
      <c r="O100">
        <v>60</v>
      </c>
      <c r="P100" t="b">
        <v>1</v>
      </c>
      <c r="Q100" t="s">
        <v>8264</v>
      </c>
      <c r="R100">
        <f t="shared" si="67"/>
        <v>56.67</v>
      </c>
      <c r="S100" s="13" t="s">
        <v>8308</v>
      </c>
      <c r="T100" t="s">
        <v>8310</v>
      </c>
      <c r="U100">
        <f>YEAR(Table1[[#This Row],[Date Created Conversion]])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>ROUND(Table1[[#This Row],[pledged]]/Table1[[#This Row],[goal]] *100,1)</f>
        <v>106</v>
      </c>
      <c r="G101" s="13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ref="L101" si="102">(((J101/60)/60)/24)+DATE(1970,1,1)</f>
        <v>41661.902766203704</v>
      </c>
      <c r="M101" s="16">
        <f t="shared" si="66"/>
        <v>41631.902766203704</v>
      </c>
      <c r="N101" t="b">
        <v>0</v>
      </c>
      <c r="O101">
        <v>39</v>
      </c>
      <c r="P101" t="b">
        <v>1</v>
      </c>
      <c r="Q101" t="s">
        <v>8264</v>
      </c>
      <c r="R101">
        <f t="shared" si="67"/>
        <v>40.78</v>
      </c>
      <c r="S101" s="13" t="s">
        <v>8308</v>
      </c>
      <c r="T101" t="s">
        <v>8310</v>
      </c>
      <c r="U101">
        <f>YEAR(Table1[[#This Row],[Date Created Conversion]])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>ROUND(Table1[[#This Row],[pledged]]/Table1[[#This Row],[goal]] *100,1)</f>
        <v>100</v>
      </c>
      <c r="G102" s="13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ref="L102" si="103">(((J102/60)/60)/24)+DATE(1970,1,1)</f>
        <v>41217.794976851852</v>
      </c>
      <c r="M102" s="16">
        <f t="shared" si="66"/>
        <v>41197.753310185188</v>
      </c>
      <c r="N102" t="b">
        <v>0</v>
      </c>
      <c r="O102">
        <v>26</v>
      </c>
      <c r="P102" t="b">
        <v>1</v>
      </c>
      <c r="Q102" t="s">
        <v>8264</v>
      </c>
      <c r="R102">
        <f t="shared" si="67"/>
        <v>192.31</v>
      </c>
      <c r="S102" s="13" t="s">
        <v>8308</v>
      </c>
      <c r="T102" t="s">
        <v>8310</v>
      </c>
      <c r="U102">
        <f>YEAR(Table1[[#This Row],[Date Created Conversion]])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>ROUND(Table1[[#This Row],[pledged]]/Table1[[#This Row],[goal]] *100,1)</f>
        <v>100</v>
      </c>
      <c r="G103" s="1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ref="L103" si="104">(((J103/60)/60)/24)+DATE(1970,1,1)</f>
        <v>41298.776736111111</v>
      </c>
      <c r="M103" s="16">
        <f t="shared" si="66"/>
        <v>41274.776736111111</v>
      </c>
      <c r="N103" t="b">
        <v>0</v>
      </c>
      <c r="O103">
        <v>35</v>
      </c>
      <c r="P103" t="b">
        <v>1</v>
      </c>
      <c r="Q103" t="s">
        <v>8264</v>
      </c>
      <c r="R103">
        <f t="shared" si="67"/>
        <v>100</v>
      </c>
      <c r="S103" s="13" t="s">
        <v>8308</v>
      </c>
      <c r="T103" t="s">
        <v>8310</v>
      </c>
      <c r="U103">
        <f>YEAR(Table1[[#This Row],[Date Created Conversion]])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>ROUND(Table1[[#This Row],[pledged]]/Table1[[#This Row],[goal]] *100,1)</f>
        <v>127.8</v>
      </c>
      <c r="G104" s="13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ref="L104" si="105">(((J104/60)/60)/24)+DATE(1970,1,1)</f>
        <v>40535.131168981483</v>
      </c>
      <c r="M104" s="16">
        <f t="shared" si="66"/>
        <v>40505.131168981483</v>
      </c>
      <c r="N104" t="b">
        <v>0</v>
      </c>
      <c r="O104">
        <v>65</v>
      </c>
      <c r="P104" t="b">
        <v>1</v>
      </c>
      <c r="Q104" t="s">
        <v>8264</v>
      </c>
      <c r="R104">
        <f t="shared" si="67"/>
        <v>117.92</v>
      </c>
      <c r="S104" s="13" t="s">
        <v>8308</v>
      </c>
      <c r="T104" t="s">
        <v>8310</v>
      </c>
      <c r="U104">
        <f>YEAR(Table1[[#This Row],[Date Created Conversion]])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>ROUND(Table1[[#This Row],[pledged]]/Table1[[#This Row],[goal]] *100,1)</f>
        <v>105.2</v>
      </c>
      <c r="G105" s="13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ref="L105" si="106">(((J105/60)/60)/24)+DATE(1970,1,1)</f>
        <v>41705.805902777778</v>
      </c>
      <c r="M105" s="16">
        <f t="shared" si="66"/>
        <v>41682.805902777778</v>
      </c>
      <c r="N105" t="b">
        <v>0</v>
      </c>
      <c r="O105">
        <v>49</v>
      </c>
      <c r="P105" t="b">
        <v>1</v>
      </c>
      <c r="Q105" t="s">
        <v>8264</v>
      </c>
      <c r="R105">
        <f t="shared" si="67"/>
        <v>27.9</v>
      </c>
      <c r="S105" s="13" t="s">
        <v>8308</v>
      </c>
      <c r="T105" t="s">
        <v>8310</v>
      </c>
      <c r="U105">
        <f>YEAR(Table1[[#This Row],[Date Created Conversion]])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>ROUND(Table1[[#This Row],[pledged]]/Table1[[#This Row],[goal]] *100,1)</f>
        <v>120</v>
      </c>
      <c r="G106" s="13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ref="L106" si="107">(((J106/60)/60)/24)+DATE(1970,1,1)</f>
        <v>40636.041666666664</v>
      </c>
      <c r="M106" s="16">
        <f t="shared" si="66"/>
        <v>40612.695208333331</v>
      </c>
      <c r="N106" t="b">
        <v>0</v>
      </c>
      <c r="O106">
        <v>10</v>
      </c>
      <c r="P106" t="b">
        <v>1</v>
      </c>
      <c r="Q106" t="s">
        <v>8264</v>
      </c>
      <c r="R106">
        <f t="shared" si="67"/>
        <v>60</v>
      </c>
      <c r="S106" s="13" t="s">
        <v>8308</v>
      </c>
      <c r="T106" t="s">
        <v>8310</v>
      </c>
      <c r="U106">
        <f>YEAR(Table1[[#This Row],[Date Created Conversion]])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>ROUND(Table1[[#This Row],[pledged]]/Table1[[#This Row],[goal]] *100,1)</f>
        <v>107.4</v>
      </c>
      <c r="G107" s="13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ref="L107" si="108">(((J107/60)/60)/24)+DATE(1970,1,1)</f>
        <v>42504</v>
      </c>
      <c r="M107" s="16">
        <f t="shared" si="66"/>
        <v>42485.724768518514</v>
      </c>
      <c r="N107" t="b">
        <v>0</v>
      </c>
      <c r="O107">
        <v>60</v>
      </c>
      <c r="P107" t="b">
        <v>1</v>
      </c>
      <c r="Q107" t="s">
        <v>8264</v>
      </c>
      <c r="R107">
        <f t="shared" si="67"/>
        <v>39.380000000000003</v>
      </c>
      <c r="S107" s="13" t="s">
        <v>8308</v>
      </c>
      <c r="T107" t="s">
        <v>8310</v>
      </c>
      <c r="U107">
        <f>YEAR(Table1[[#This Row],[Date Created Conversion]])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>ROUND(Table1[[#This Row],[pledged]]/Table1[[#This Row],[goal]] *100,1)</f>
        <v>100.5</v>
      </c>
      <c r="G108" s="13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ref="L108" si="109">(((J108/60)/60)/24)+DATE(1970,1,1)</f>
        <v>41001.776631944449</v>
      </c>
      <c r="M108" s="16">
        <f t="shared" si="66"/>
        <v>40987.776631944449</v>
      </c>
      <c r="N108" t="b">
        <v>0</v>
      </c>
      <c r="O108">
        <v>27</v>
      </c>
      <c r="P108" t="b">
        <v>1</v>
      </c>
      <c r="Q108" t="s">
        <v>8264</v>
      </c>
      <c r="R108">
        <f t="shared" si="67"/>
        <v>186.11</v>
      </c>
      <c r="S108" s="13" t="s">
        <v>8308</v>
      </c>
      <c r="T108" t="s">
        <v>8310</v>
      </c>
      <c r="U108">
        <f>YEAR(Table1[[#This Row],[Date Created Conversion]])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>ROUND(Table1[[#This Row],[pledged]]/Table1[[#This Row],[goal]] *100,1)</f>
        <v>102.5</v>
      </c>
      <c r="G109" s="13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ref="L109" si="110">(((J109/60)/60)/24)+DATE(1970,1,1)</f>
        <v>40657.982488425929</v>
      </c>
      <c r="M109" s="16">
        <f t="shared" si="66"/>
        <v>40635.982488425929</v>
      </c>
      <c r="N109" t="b">
        <v>0</v>
      </c>
      <c r="O109">
        <v>69</v>
      </c>
      <c r="P109" t="b">
        <v>1</v>
      </c>
      <c r="Q109" t="s">
        <v>8264</v>
      </c>
      <c r="R109">
        <f t="shared" si="67"/>
        <v>111.38</v>
      </c>
      <c r="S109" s="13" t="s">
        <v>8308</v>
      </c>
      <c r="T109" t="s">
        <v>8310</v>
      </c>
      <c r="U109">
        <f>YEAR(Table1[[#This Row],[Date Created Conversion]])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>ROUND(Table1[[#This Row],[pledged]]/Table1[[#This Row],[goal]] *100,1)</f>
        <v>246.7</v>
      </c>
      <c r="G110" s="13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ref="L110" si="111">(((J110/60)/60)/24)+DATE(1970,1,1)</f>
        <v>41425.613078703704</v>
      </c>
      <c r="M110" s="16">
        <f t="shared" si="66"/>
        <v>41365.613078703704</v>
      </c>
      <c r="N110" t="b">
        <v>0</v>
      </c>
      <c r="O110">
        <v>47</v>
      </c>
      <c r="P110" t="b">
        <v>1</v>
      </c>
      <c r="Q110" t="s">
        <v>8264</v>
      </c>
      <c r="R110">
        <f t="shared" si="67"/>
        <v>78.72</v>
      </c>
      <c r="S110" s="13" t="s">
        <v>8308</v>
      </c>
      <c r="T110" t="s">
        <v>8310</v>
      </c>
      <c r="U110">
        <f>YEAR(Table1[[#This Row],[Date Created Conversion]])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>ROUND(Table1[[#This Row],[pledged]]/Table1[[#This Row],[goal]] *100,1)</f>
        <v>219.5</v>
      </c>
      <c r="G111" s="13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ref="L111" si="112">(((J111/60)/60)/24)+DATE(1970,1,1)</f>
        <v>40600.025810185187</v>
      </c>
      <c r="M111" s="16">
        <f t="shared" si="66"/>
        <v>40570.025810185187</v>
      </c>
      <c r="N111" t="b">
        <v>0</v>
      </c>
      <c r="O111">
        <v>47</v>
      </c>
      <c r="P111" t="b">
        <v>1</v>
      </c>
      <c r="Q111" t="s">
        <v>8264</v>
      </c>
      <c r="R111">
        <f t="shared" si="67"/>
        <v>46.7</v>
      </c>
      <c r="S111" s="13" t="s">
        <v>8308</v>
      </c>
      <c r="T111" t="s">
        <v>8310</v>
      </c>
      <c r="U111">
        <f>YEAR(Table1[[#This Row],[Date Created Conversion]])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>ROUND(Table1[[#This Row],[pledged]]/Table1[[#This Row],[goal]] *100,1)</f>
        <v>130.80000000000001</v>
      </c>
      <c r="G112" s="13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ref="L112" si="113">(((J112/60)/60)/24)+DATE(1970,1,1)</f>
        <v>41592.249305555553</v>
      </c>
      <c r="M112" s="16">
        <f t="shared" si="66"/>
        <v>41557.949687500004</v>
      </c>
      <c r="N112" t="b">
        <v>0</v>
      </c>
      <c r="O112">
        <v>26</v>
      </c>
      <c r="P112" t="b">
        <v>1</v>
      </c>
      <c r="Q112" t="s">
        <v>8264</v>
      </c>
      <c r="R112">
        <f t="shared" si="67"/>
        <v>65.38</v>
      </c>
      <c r="S112" s="13" t="s">
        <v>8308</v>
      </c>
      <c r="T112" t="s">
        <v>8310</v>
      </c>
      <c r="U112">
        <f>YEAR(Table1[[#This Row],[Date Created Conversion]])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>ROUND(Table1[[#This Row],[pledged]]/Table1[[#This Row],[goal]] *100,1)</f>
        <v>154.6</v>
      </c>
      <c r="G113" s="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ref="L113" si="114">(((J113/60)/60)/24)+DATE(1970,1,1)</f>
        <v>42155.333182870367</v>
      </c>
      <c r="M113" s="16">
        <f t="shared" si="66"/>
        <v>42125.333182870367</v>
      </c>
      <c r="N113" t="b">
        <v>0</v>
      </c>
      <c r="O113">
        <v>53</v>
      </c>
      <c r="P113" t="b">
        <v>1</v>
      </c>
      <c r="Q113" t="s">
        <v>8264</v>
      </c>
      <c r="R113">
        <f t="shared" si="67"/>
        <v>102.08</v>
      </c>
      <c r="S113" s="13" t="s">
        <v>8308</v>
      </c>
      <c r="T113" t="s">
        <v>8310</v>
      </c>
      <c r="U113">
        <f>YEAR(Table1[[#This Row],[Date Created Conversion]])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>ROUND(Table1[[#This Row],[pledged]]/Table1[[#This Row],[goal]] *100,1)</f>
        <v>104</v>
      </c>
      <c r="G114" s="13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ref="L114" si="115">(((J114/60)/60)/24)+DATE(1970,1,1)</f>
        <v>41742.083333333336</v>
      </c>
      <c r="M114" s="16">
        <f t="shared" si="66"/>
        <v>41718.043032407404</v>
      </c>
      <c r="N114" t="b">
        <v>0</v>
      </c>
      <c r="O114">
        <v>81</v>
      </c>
      <c r="P114" t="b">
        <v>1</v>
      </c>
      <c r="Q114" t="s">
        <v>8264</v>
      </c>
      <c r="R114">
        <f t="shared" si="67"/>
        <v>64.2</v>
      </c>
      <c r="S114" s="13" t="s">
        <v>8308</v>
      </c>
      <c r="T114" t="s">
        <v>8310</v>
      </c>
      <c r="U114">
        <f>YEAR(Table1[[#This Row],[Date Created Conversion]])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>ROUND(Table1[[#This Row],[pledged]]/Table1[[#This Row],[goal]] *100,1)</f>
        <v>141</v>
      </c>
      <c r="G115" s="13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ref="L115" si="116">(((J115/60)/60)/24)+DATE(1970,1,1)</f>
        <v>40761.625</v>
      </c>
      <c r="M115" s="16">
        <f t="shared" si="66"/>
        <v>40753.758425925924</v>
      </c>
      <c r="N115" t="b">
        <v>0</v>
      </c>
      <c r="O115">
        <v>78</v>
      </c>
      <c r="P115" t="b">
        <v>1</v>
      </c>
      <c r="Q115" t="s">
        <v>8264</v>
      </c>
      <c r="R115">
        <f t="shared" si="67"/>
        <v>90.38</v>
      </c>
      <c r="S115" s="13" t="s">
        <v>8308</v>
      </c>
      <c r="T115" t="s">
        <v>8310</v>
      </c>
      <c r="U115">
        <f>YEAR(Table1[[#This Row],[Date Created Conversion]])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>ROUND(Table1[[#This Row],[pledged]]/Table1[[#This Row],[goal]] *100,1)</f>
        <v>103.3</v>
      </c>
      <c r="G116" s="13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ref="L116" si="117">(((J116/60)/60)/24)+DATE(1970,1,1)</f>
        <v>40921.27416666667</v>
      </c>
      <c r="M116" s="16">
        <f t="shared" si="66"/>
        <v>40861.27416666667</v>
      </c>
      <c r="N116" t="b">
        <v>0</v>
      </c>
      <c r="O116">
        <v>35</v>
      </c>
      <c r="P116" t="b">
        <v>1</v>
      </c>
      <c r="Q116" t="s">
        <v>8264</v>
      </c>
      <c r="R116">
        <f t="shared" si="67"/>
        <v>88.57</v>
      </c>
      <c r="S116" s="13" t="s">
        <v>8308</v>
      </c>
      <c r="T116" t="s">
        <v>8310</v>
      </c>
      <c r="U116">
        <f>YEAR(Table1[[#This Row],[Date Created Conversion]])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>ROUND(Table1[[#This Row],[pledged]]/Table1[[#This Row],[goal]] *100,1)</f>
        <v>140.4</v>
      </c>
      <c r="G117" s="13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ref="L117" si="118">(((J117/60)/60)/24)+DATE(1970,1,1)</f>
        <v>40943.738935185182</v>
      </c>
      <c r="M117" s="16">
        <f t="shared" si="66"/>
        <v>40918.738935185182</v>
      </c>
      <c r="N117" t="b">
        <v>0</v>
      </c>
      <c r="O117">
        <v>22</v>
      </c>
      <c r="P117" t="b">
        <v>1</v>
      </c>
      <c r="Q117" t="s">
        <v>8264</v>
      </c>
      <c r="R117">
        <f t="shared" si="67"/>
        <v>28.73</v>
      </c>
      <c r="S117" s="13" t="s">
        <v>8308</v>
      </c>
      <c r="T117" t="s">
        <v>8310</v>
      </c>
      <c r="U117">
        <f>YEAR(Table1[[#This Row],[Date Created Conversion]])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>ROUND(Table1[[#This Row],[pledged]]/Table1[[#This Row],[goal]] *100,1)</f>
        <v>113.7</v>
      </c>
      <c r="G118" s="13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ref="L118" si="119">(((J118/60)/60)/24)+DATE(1970,1,1)</f>
        <v>40641.455497685187</v>
      </c>
      <c r="M118" s="16">
        <f t="shared" si="66"/>
        <v>40595.497164351851</v>
      </c>
      <c r="N118" t="b">
        <v>0</v>
      </c>
      <c r="O118">
        <v>57</v>
      </c>
      <c r="P118" t="b">
        <v>1</v>
      </c>
      <c r="Q118" t="s">
        <v>8264</v>
      </c>
      <c r="R118">
        <f t="shared" si="67"/>
        <v>69.790000000000006</v>
      </c>
      <c r="S118" s="13" t="s">
        <v>8308</v>
      </c>
      <c r="T118" t="s">
        <v>8310</v>
      </c>
      <c r="U118">
        <f>YEAR(Table1[[#This Row],[Date Created Conversion]])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>ROUND(Table1[[#This Row],[pledged]]/Table1[[#This Row],[goal]] *100,1)</f>
        <v>100.5</v>
      </c>
      <c r="G119" s="13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ref="L119" si="120">(((J119/60)/60)/24)+DATE(1970,1,1)</f>
        <v>40338.791666666664</v>
      </c>
      <c r="M119" s="16">
        <f t="shared" si="66"/>
        <v>40248.834999999999</v>
      </c>
      <c r="N119" t="b">
        <v>0</v>
      </c>
      <c r="O119">
        <v>27</v>
      </c>
      <c r="P119" t="b">
        <v>1</v>
      </c>
      <c r="Q119" t="s">
        <v>8264</v>
      </c>
      <c r="R119">
        <f t="shared" si="67"/>
        <v>167.49</v>
      </c>
      <c r="S119" s="13" t="s">
        <v>8308</v>
      </c>
      <c r="T119" t="s">
        <v>8310</v>
      </c>
      <c r="U119">
        <f>YEAR(Table1[[#This Row],[Date Created Conversion]])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>ROUND(Table1[[#This Row],[pledged]]/Table1[[#This Row],[goal]] *100,1)</f>
        <v>113</v>
      </c>
      <c r="G120" s="13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ref="L120" si="121">(((J120/60)/60)/24)+DATE(1970,1,1)</f>
        <v>40753.053657407407</v>
      </c>
      <c r="M120" s="16">
        <f t="shared" si="66"/>
        <v>40723.053657407407</v>
      </c>
      <c r="N120" t="b">
        <v>0</v>
      </c>
      <c r="O120">
        <v>39</v>
      </c>
      <c r="P120" t="b">
        <v>1</v>
      </c>
      <c r="Q120" t="s">
        <v>8264</v>
      </c>
      <c r="R120">
        <f t="shared" si="67"/>
        <v>144.91</v>
      </c>
      <c r="S120" s="13" t="s">
        <v>8308</v>
      </c>
      <c r="T120" t="s">
        <v>8310</v>
      </c>
      <c r="U120">
        <f>YEAR(Table1[[#This Row],[Date Created Conversion]])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>ROUND(Table1[[#This Row],[pledged]]/Table1[[#This Row],[goal]] *100,1)</f>
        <v>104.6</v>
      </c>
      <c r="G121" s="13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ref="L121" si="122">(((J121/60)/60)/24)+DATE(1970,1,1)</f>
        <v>40768.958333333336</v>
      </c>
      <c r="M121" s="16">
        <f t="shared" si="66"/>
        <v>40739.069282407407</v>
      </c>
      <c r="N121" t="b">
        <v>0</v>
      </c>
      <c r="O121">
        <v>37</v>
      </c>
      <c r="P121" t="b">
        <v>1</v>
      </c>
      <c r="Q121" t="s">
        <v>8264</v>
      </c>
      <c r="R121">
        <f t="shared" si="67"/>
        <v>91.84</v>
      </c>
      <c r="S121" s="13" t="s">
        <v>8308</v>
      </c>
      <c r="T121" t="s">
        <v>8310</v>
      </c>
      <c r="U121">
        <f>YEAR(Table1[[#This Row],[Date Created Conversion]])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>ROUND(Table1[[#This Row],[pledged]]/Table1[[#This Row],[goal]] *100,1)</f>
        <v>0</v>
      </c>
      <c r="G122" s="13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ref="L122" si="123">(((J122/60)/60)/24)+DATE(1970,1,1)</f>
        <v>42646.049849537041</v>
      </c>
      <c r="M122" s="16">
        <f t="shared" si="66"/>
        <v>42616.049849537041</v>
      </c>
      <c r="N122" t="b">
        <v>0</v>
      </c>
      <c r="O122">
        <v>1</v>
      </c>
      <c r="P122" t="b">
        <v>0</v>
      </c>
      <c r="Q122" t="s">
        <v>8265</v>
      </c>
      <c r="R122">
        <f t="shared" si="67"/>
        <v>10</v>
      </c>
      <c r="S122" s="13" t="s">
        <v>8308</v>
      </c>
      <c r="T122" t="s">
        <v>8311</v>
      </c>
      <c r="U122">
        <f>YEAR(Table1[[#This Row],[Date Created Conversion]])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>ROUND(Table1[[#This Row],[pledged]]/Table1[[#This Row],[goal]] *100,1)</f>
        <v>0</v>
      </c>
      <c r="G123" s="1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ref="L123" si="124">(((J123/60)/60)/24)+DATE(1970,1,1)</f>
        <v>42112.427777777775</v>
      </c>
      <c r="M123" s="16">
        <f t="shared" si="66"/>
        <v>42096.704976851848</v>
      </c>
      <c r="N123" t="b">
        <v>0</v>
      </c>
      <c r="O123">
        <v>1</v>
      </c>
      <c r="P123" t="b">
        <v>0</v>
      </c>
      <c r="Q123" t="s">
        <v>8265</v>
      </c>
      <c r="R123">
        <f t="shared" si="67"/>
        <v>1</v>
      </c>
      <c r="S123" s="13" t="s">
        <v>8308</v>
      </c>
      <c r="T123" t="s">
        <v>8311</v>
      </c>
      <c r="U123">
        <f>YEAR(Table1[[#This Row],[Date Created Conversion]])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>ROUND(Table1[[#This Row],[pledged]]/Table1[[#This Row],[goal]] *100,1)</f>
        <v>0</v>
      </c>
      <c r="G124" s="13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ref="L124" si="125">(((J124/60)/60)/24)+DATE(1970,1,1)</f>
        <v>42653.431793981479</v>
      </c>
      <c r="M124" s="16">
        <f t="shared" si="66"/>
        <v>42593.431793981479</v>
      </c>
      <c r="N124" t="b">
        <v>0</v>
      </c>
      <c r="O124">
        <v>0</v>
      </c>
      <c r="P124" t="b">
        <v>0</v>
      </c>
      <c r="Q124" t="s">
        <v>8265</v>
      </c>
      <c r="R124">
        <f t="shared" si="67"/>
        <v>0</v>
      </c>
      <c r="S124" s="13" t="s">
        <v>8308</v>
      </c>
      <c r="T124" t="s">
        <v>8311</v>
      </c>
      <c r="U124">
        <f>YEAR(Table1[[#This Row],[Date Created Conversion]])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>ROUND(Table1[[#This Row],[pledged]]/Table1[[#This Row],[goal]] *100,1)</f>
        <v>0.3</v>
      </c>
      <c r="G125" s="13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ref="L125" si="126">(((J125/60)/60)/24)+DATE(1970,1,1)</f>
        <v>41940.916666666664</v>
      </c>
      <c r="M125" s="16">
        <f t="shared" si="66"/>
        <v>41904.781990740739</v>
      </c>
      <c r="N125" t="b">
        <v>0</v>
      </c>
      <c r="O125">
        <v>6</v>
      </c>
      <c r="P125" t="b">
        <v>0</v>
      </c>
      <c r="Q125" t="s">
        <v>8265</v>
      </c>
      <c r="R125">
        <f t="shared" si="67"/>
        <v>25.17</v>
      </c>
      <c r="S125" s="13" t="s">
        <v>8308</v>
      </c>
      <c r="T125" t="s">
        <v>8311</v>
      </c>
      <c r="U125">
        <f>YEAR(Table1[[#This Row],[Date Created Conversion]])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>ROUND(Table1[[#This Row],[pledged]]/Table1[[#This Row],[goal]] *100,1)</f>
        <v>0</v>
      </c>
      <c r="G126" s="13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ref="L126" si="127">(((J126/60)/60)/24)+DATE(1970,1,1)</f>
        <v>42139.928726851853</v>
      </c>
      <c r="M126" s="16">
        <f t="shared" si="66"/>
        <v>42114.928726851853</v>
      </c>
      <c r="N126" t="b">
        <v>0</v>
      </c>
      <c r="O126">
        <v>0</v>
      </c>
      <c r="P126" t="b">
        <v>0</v>
      </c>
      <c r="Q126" t="s">
        <v>8265</v>
      </c>
      <c r="R126">
        <f t="shared" si="67"/>
        <v>0</v>
      </c>
      <c r="S126" s="13" t="s">
        <v>8308</v>
      </c>
      <c r="T126" t="s">
        <v>8311</v>
      </c>
      <c r="U126">
        <f>YEAR(Table1[[#This Row],[Date Created Conversion]])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>ROUND(Table1[[#This Row],[pledged]]/Table1[[#This Row],[goal]] *100,1)</f>
        <v>14</v>
      </c>
      <c r="G127" s="13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ref="L127" si="128">(((J127/60)/60)/24)+DATE(1970,1,1)</f>
        <v>42769.993981481486</v>
      </c>
      <c r="M127" s="16">
        <f t="shared" si="66"/>
        <v>42709.993981481486</v>
      </c>
      <c r="N127" t="b">
        <v>0</v>
      </c>
      <c r="O127">
        <v>6</v>
      </c>
      <c r="P127" t="b">
        <v>0</v>
      </c>
      <c r="Q127" t="s">
        <v>8265</v>
      </c>
      <c r="R127">
        <f t="shared" si="67"/>
        <v>11.67</v>
      </c>
      <c r="S127" s="13" t="s">
        <v>8308</v>
      </c>
      <c r="T127" t="s">
        <v>8311</v>
      </c>
      <c r="U127">
        <f>YEAR(Table1[[#This Row],[Date Created Conversion]])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>ROUND(Table1[[#This Row],[pledged]]/Table1[[#This Row],[goal]] *100,1)</f>
        <v>5.5</v>
      </c>
      <c r="G128" s="13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ref="L128" si="129">(((J128/60)/60)/24)+DATE(1970,1,1)</f>
        <v>42166.083333333328</v>
      </c>
      <c r="M128" s="16">
        <f t="shared" si="66"/>
        <v>42135.589548611111</v>
      </c>
      <c r="N128" t="b">
        <v>0</v>
      </c>
      <c r="O128">
        <v>13</v>
      </c>
      <c r="P128" t="b">
        <v>0</v>
      </c>
      <c r="Q128" t="s">
        <v>8265</v>
      </c>
      <c r="R128">
        <f t="shared" si="67"/>
        <v>106.69</v>
      </c>
      <c r="S128" s="13" t="s">
        <v>8308</v>
      </c>
      <c r="T128" t="s">
        <v>8311</v>
      </c>
      <c r="U128">
        <f>YEAR(Table1[[#This Row],[Date Created Conversion]])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>ROUND(Table1[[#This Row],[pledged]]/Table1[[#This Row],[goal]] *100,1)</f>
        <v>2.4</v>
      </c>
      <c r="G129" s="13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ref="L129" si="130">(((J129/60)/60)/24)+DATE(1970,1,1)</f>
        <v>42097.582650462966</v>
      </c>
      <c r="M129" s="16">
        <f t="shared" si="66"/>
        <v>42067.62431712963</v>
      </c>
      <c r="N129" t="b">
        <v>0</v>
      </c>
      <c r="O129">
        <v>4</v>
      </c>
      <c r="P129" t="b">
        <v>0</v>
      </c>
      <c r="Q129" t="s">
        <v>8265</v>
      </c>
      <c r="R129">
        <f t="shared" si="67"/>
        <v>47.5</v>
      </c>
      <c r="S129" s="13" t="s">
        <v>8308</v>
      </c>
      <c r="T129" t="s">
        <v>8311</v>
      </c>
      <c r="U129">
        <f>YEAR(Table1[[#This Row],[Date Created Conversion]])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>ROUND(Table1[[#This Row],[pledged]]/Table1[[#This Row],[goal]] *100,1)</f>
        <v>1.9</v>
      </c>
      <c r="G130" s="13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ref="L130" si="131">(((J130/60)/60)/24)+DATE(1970,1,1)</f>
        <v>42663.22792824074</v>
      </c>
      <c r="M130" s="16">
        <f t="shared" ref="M130:M193" si="132">(((K130/60)/60)/24)+DATE(1970,1,1)</f>
        <v>42628.22792824074</v>
      </c>
      <c r="N130" t="b">
        <v>0</v>
      </c>
      <c r="O130">
        <v>6</v>
      </c>
      <c r="P130" t="b">
        <v>0</v>
      </c>
      <c r="Q130" t="s">
        <v>8265</v>
      </c>
      <c r="R130">
        <f t="shared" ref="R130:R193" si="133">IFERROR(ROUND(E130/O130,2),0)</f>
        <v>311.17</v>
      </c>
      <c r="S130" s="13" t="s">
        <v>8308</v>
      </c>
      <c r="T130" t="s">
        <v>8311</v>
      </c>
      <c r="U130">
        <f>YEAR(Table1[[#This Row],[Date Created Conversion]])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>ROUND(Table1[[#This Row],[pledged]]/Table1[[#This Row],[goal]] *100,1)</f>
        <v>0</v>
      </c>
      <c r="G131" s="13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" si="134">(((J131/60)/60)/24)+DATE(1970,1,1)</f>
        <v>41942.937303240738</v>
      </c>
      <c r="M131" s="16">
        <f t="shared" si="132"/>
        <v>41882.937303240738</v>
      </c>
      <c r="N131" t="b">
        <v>0</v>
      </c>
      <c r="O131">
        <v>0</v>
      </c>
      <c r="P131" t="b">
        <v>0</v>
      </c>
      <c r="Q131" t="s">
        <v>8265</v>
      </c>
      <c r="R131">
        <f t="shared" si="133"/>
        <v>0</v>
      </c>
      <c r="S131" s="13" t="s">
        <v>8308</v>
      </c>
      <c r="T131" t="s">
        <v>8311</v>
      </c>
      <c r="U131">
        <f>YEAR(Table1[[#This Row],[Date Created Conversion]])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>ROUND(Table1[[#This Row],[pledged]]/Table1[[#This Row],[goal]] *100,1)</f>
        <v>0</v>
      </c>
      <c r="G132" s="13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ref="L132" si="135">(((J132/60)/60)/24)+DATE(1970,1,1)</f>
        <v>41806.844444444447</v>
      </c>
      <c r="M132" s="16">
        <f t="shared" si="132"/>
        <v>41778.915416666663</v>
      </c>
      <c r="N132" t="b">
        <v>0</v>
      </c>
      <c r="O132">
        <v>0</v>
      </c>
      <c r="P132" t="b">
        <v>0</v>
      </c>
      <c r="Q132" t="s">
        <v>8265</v>
      </c>
      <c r="R132">
        <f t="shared" si="133"/>
        <v>0</v>
      </c>
      <c r="S132" s="13" t="s">
        <v>8308</v>
      </c>
      <c r="T132" t="s">
        <v>8311</v>
      </c>
      <c r="U132">
        <f>YEAR(Table1[[#This Row],[Date Created Conversion]])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>ROUND(Table1[[#This Row],[pledged]]/Table1[[#This Row],[goal]] *100,1)</f>
        <v>0</v>
      </c>
      <c r="G133" s="1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ref="L133" si="136">(((J133/60)/60)/24)+DATE(1970,1,1)</f>
        <v>42557</v>
      </c>
      <c r="M133" s="16">
        <f t="shared" si="132"/>
        <v>42541.837511574078</v>
      </c>
      <c r="N133" t="b">
        <v>0</v>
      </c>
      <c r="O133">
        <v>0</v>
      </c>
      <c r="P133" t="b">
        <v>0</v>
      </c>
      <c r="Q133" t="s">
        <v>8265</v>
      </c>
      <c r="R133">
        <f t="shared" si="133"/>
        <v>0</v>
      </c>
      <c r="S133" s="13" t="s">
        <v>8308</v>
      </c>
      <c r="T133" t="s">
        <v>8311</v>
      </c>
      <c r="U133">
        <f>YEAR(Table1[[#This Row],[Date Created Conversion]])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>ROUND(Table1[[#This Row],[pledged]]/Table1[[#This Row],[goal]] *100,1)</f>
        <v>9.6</v>
      </c>
      <c r="G134" s="13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ref="L134" si="137">(((J134/60)/60)/24)+DATE(1970,1,1)</f>
        <v>41950.854247685187</v>
      </c>
      <c r="M134" s="16">
        <f t="shared" si="132"/>
        <v>41905.812581018516</v>
      </c>
      <c r="N134" t="b">
        <v>0</v>
      </c>
      <c r="O134">
        <v>81</v>
      </c>
      <c r="P134" t="b">
        <v>0</v>
      </c>
      <c r="Q134" t="s">
        <v>8265</v>
      </c>
      <c r="R134">
        <f t="shared" si="133"/>
        <v>94.51</v>
      </c>
      <c r="S134" s="13" t="s">
        <v>8308</v>
      </c>
      <c r="T134" t="s">
        <v>8311</v>
      </c>
      <c r="U134">
        <f>YEAR(Table1[[#This Row],[Date Created Conversion]])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>ROUND(Table1[[#This Row],[pledged]]/Table1[[#This Row],[goal]] *100,1)</f>
        <v>0</v>
      </c>
      <c r="G135" s="13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ref="L135" si="138">(((J135/60)/60)/24)+DATE(1970,1,1)</f>
        <v>42521.729861111111</v>
      </c>
      <c r="M135" s="16">
        <f t="shared" si="132"/>
        <v>42491.80768518518</v>
      </c>
      <c r="N135" t="b">
        <v>0</v>
      </c>
      <c r="O135">
        <v>0</v>
      </c>
      <c r="P135" t="b">
        <v>0</v>
      </c>
      <c r="Q135" t="s">
        <v>8265</v>
      </c>
      <c r="R135">
        <f t="shared" si="133"/>
        <v>0</v>
      </c>
      <c r="S135" s="13" t="s">
        <v>8308</v>
      </c>
      <c r="T135" t="s">
        <v>8311</v>
      </c>
      <c r="U135">
        <f>YEAR(Table1[[#This Row],[Date Created Conversion]])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>ROUND(Table1[[#This Row],[pledged]]/Table1[[#This Row],[goal]] *100,1)</f>
        <v>0</v>
      </c>
      <c r="G136" s="13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ref="L136" si="139">(((J136/60)/60)/24)+DATE(1970,1,1)</f>
        <v>42251.708333333328</v>
      </c>
      <c r="M136" s="16">
        <f t="shared" si="132"/>
        <v>42221.909930555557</v>
      </c>
      <c r="N136" t="b">
        <v>0</v>
      </c>
      <c r="O136">
        <v>0</v>
      </c>
      <c r="P136" t="b">
        <v>0</v>
      </c>
      <c r="Q136" t="s">
        <v>8265</v>
      </c>
      <c r="R136">
        <f t="shared" si="133"/>
        <v>0</v>
      </c>
      <c r="S136" s="13" t="s">
        <v>8308</v>
      </c>
      <c r="T136" t="s">
        <v>8311</v>
      </c>
      <c r="U136">
        <f>YEAR(Table1[[#This Row],[Date Created Conversion]])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>ROUND(Table1[[#This Row],[pledged]]/Table1[[#This Row],[goal]] *100,1)</f>
        <v>13.4</v>
      </c>
      <c r="G137" s="13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ref="L137" si="140">(((J137/60)/60)/24)+DATE(1970,1,1)</f>
        <v>41821.791666666664</v>
      </c>
      <c r="M137" s="16">
        <f t="shared" si="132"/>
        <v>41788.381909722222</v>
      </c>
      <c r="N137" t="b">
        <v>0</v>
      </c>
      <c r="O137">
        <v>5</v>
      </c>
      <c r="P137" t="b">
        <v>0</v>
      </c>
      <c r="Q137" t="s">
        <v>8265</v>
      </c>
      <c r="R137">
        <f t="shared" si="133"/>
        <v>80.599999999999994</v>
      </c>
      <c r="S137" s="13" t="s">
        <v>8308</v>
      </c>
      <c r="T137" t="s">
        <v>8311</v>
      </c>
      <c r="U137">
        <f>YEAR(Table1[[#This Row],[Date Created Conversion]])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>ROUND(Table1[[#This Row],[pledged]]/Table1[[#This Row],[goal]] *100,1)</f>
        <v>0</v>
      </c>
      <c r="G138" s="13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ref="L138" si="141">(((J138/60)/60)/24)+DATE(1970,1,1)</f>
        <v>42140.427777777775</v>
      </c>
      <c r="M138" s="16">
        <f t="shared" si="132"/>
        <v>42096.410115740742</v>
      </c>
      <c r="N138" t="b">
        <v>0</v>
      </c>
      <c r="O138">
        <v>0</v>
      </c>
      <c r="P138" t="b">
        <v>0</v>
      </c>
      <c r="Q138" t="s">
        <v>8265</v>
      </c>
      <c r="R138">
        <f t="shared" si="133"/>
        <v>0</v>
      </c>
      <c r="S138" s="13" t="s">
        <v>8308</v>
      </c>
      <c r="T138" t="s">
        <v>8311</v>
      </c>
      <c r="U138">
        <f>YEAR(Table1[[#This Row],[Date Created Conversion]])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>ROUND(Table1[[#This Row],[pledged]]/Table1[[#This Row],[goal]] *100,1)</f>
        <v>0</v>
      </c>
      <c r="G139" s="13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ref="L139" si="142">(((J139/60)/60)/24)+DATE(1970,1,1)</f>
        <v>42289.573993055557</v>
      </c>
      <c r="M139" s="16">
        <f t="shared" si="132"/>
        <v>42239.573993055557</v>
      </c>
      <c r="N139" t="b">
        <v>0</v>
      </c>
      <c r="O139">
        <v>0</v>
      </c>
      <c r="P139" t="b">
        <v>0</v>
      </c>
      <c r="Q139" t="s">
        <v>8265</v>
      </c>
      <c r="R139">
        <f t="shared" si="133"/>
        <v>0</v>
      </c>
      <c r="S139" s="13" t="s">
        <v>8308</v>
      </c>
      <c r="T139" t="s">
        <v>8311</v>
      </c>
      <c r="U139">
        <f>YEAR(Table1[[#This Row],[Date Created Conversion]])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>ROUND(Table1[[#This Row],[pledged]]/Table1[[#This Row],[goal]] *100,1)</f>
        <v>3.1</v>
      </c>
      <c r="G140" s="13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ref="L140" si="143">(((J140/60)/60)/24)+DATE(1970,1,1)</f>
        <v>42217.207638888889</v>
      </c>
      <c r="M140" s="16">
        <f t="shared" si="132"/>
        <v>42186.257418981477</v>
      </c>
      <c r="N140" t="b">
        <v>0</v>
      </c>
      <c r="O140">
        <v>58</v>
      </c>
      <c r="P140" t="b">
        <v>0</v>
      </c>
      <c r="Q140" t="s">
        <v>8265</v>
      </c>
      <c r="R140">
        <f t="shared" si="133"/>
        <v>81.239999999999995</v>
      </c>
      <c r="S140" s="13" t="s">
        <v>8308</v>
      </c>
      <c r="T140" t="s">
        <v>8311</v>
      </c>
      <c r="U140">
        <f>YEAR(Table1[[#This Row],[Date Created Conversion]])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>ROUND(Table1[[#This Row],[pledged]]/Table1[[#This Row],[goal]] *100,1)</f>
        <v>100</v>
      </c>
      <c r="G141" s="13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ref="L141" si="144">(((J141/60)/60)/24)+DATE(1970,1,1)</f>
        <v>42197.920972222222</v>
      </c>
      <c r="M141" s="16">
        <f t="shared" si="132"/>
        <v>42187.920972222222</v>
      </c>
      <c r="N141" t="b">
        <v>0</v>
      </c>
      <c r="O141">
        <v>1</v>
      </c>
      <c r="P141" t="b">
        <v>0</v>
      </c>
      <c r="Q141" t="s">
        <v>8265</v>
      </c>
      <c r="R141">
        <f t="shared" si="133"/>
        <v>500</v>
      </c>
      <c r="S141" s="13" t="s">
        <v>8308</v>
      </c>
      <c r="T141" t="s">
        <v>8311</v>
      </c>
      <c r="U141">
        <f>YEAR(Table1[[#This Row],[Date Created Conversion]])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>ROUND(Table1[[#This Row],[pledged]]/Table1[[#This Row],[goal]] *100,1)</f>
        <v>0</v>
      </c>
      <c r="G142" s="13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ref="L142" si="145">(((J142/60)/60)/24)+DATE(1970,1,1)</f>
        <v>42083.15662037037</v>
      </c>
      <c r="M142" s="16">
        <f t="shared" si="132"/>
        <v>42053.198287037041</v>
      </c>
      <c r="N142" t="b">
        <v>0</v>
      </c>
      <c r="O142">
        <v>0</v>
      </c>
      <c r="P142" t="b">
        <v>0</v>
      </c>
      <c r="Q142" t="s">
        <v>8265</v>
      </c>
      <c r="R142">
        <f t="shared" si="133"/>
        <v>0</v>
      </c>
      <c r="S142" s="13" t="s">
        <v>8308</v>
      </c>
      <c r="T142" t="s">
        <v>8311</v>
      </c>
      <c r="U142">
        <f>YEAR(Table1[[#This Row],[Date Created Conversion]])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>ROUND(Table1[[#This Row],[pledged]]/Table1[[#This Row],[goal]] *100,1)</f>
        <v>10.8</v>
      </c>
      <c r="G143" s="1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ref="L143" si="146">(((J143/60)/60)/24)+DATE(1970,1,1)</f>
        <v>42155.153043981481</v>
      </c>
      <c r="M143" s="16">
        <f t="shared" si="132"/>
        <v>42110.153043981481</v>
      </c>
      <c r="N143" t="b">
        <v>0</v>
      </c>
      <c r="O143">
        <v>28</v>
      </c>
      <c r="P143" t="b">
        <v>0</v>
      </c>
      <c r="Q143" t="s">
        <v>8265</v>
      </c>
      <c r="R143">
        <f t="shared" si="133"/>
        <v>46.18</v>
      </c>
      <c r="S143" s="13" t="s">
        <v>8308</v>
      </c>
      <c r="T143" t="s">
        <v>8311</v>
      </c>
      <c r="U143">
        <f>YEAR(Table1[[#This Row],[Date Created Conversion]])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>ROUND(Table1[[#This Row],[pledged]]/Table1[[#This Row],[goal]] *100,1)</f>
        <v>0.3</v>
      </c>
      <c r="G144" s="13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ref="L144" si="147">(((J144/60)/60)/24)+DATE(1970,1,1)</f>
        <v>41959.934930555552</v>
      </c>
      <c r="M144" s="16">
        <f t="shared" si="132"/>
        <v>41938.893263888887</v>
      </c>
      <c r="N144" t="b">
        <v>0</v>
      </c>
      <c r="O144">
        <v>1</v>
      </c>
      <c r="P144" t="b">
        <v>0</v>
      </c>
      <c r="Q144" t="s">
        <v>8265</v>
      </c>
      <c r="R144">
        <f t="shared" si="133"/>
        <v>10</v>
      </c>
      <c r="S144" s="13" t="s">
        <v>8308</v>
      </c>
      <c r="T144" t="s">
        <v>8311</v>
      </c>
      <c r="U144">
        <f>YEAR(Table1[[#This Row],[Date Created Conversion]])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>ROUND(Table1[[#This Row],[pledged]]/Table1[[#This Row],[goal]] *100,1)</f>
        <v>0</v>
      </c>
      <c r="G145" s="13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ref="L145" si="148">(((J145/60)/60)/24)+DATE(1970,1,1)</f>
        <v>42616.246527777781</v>
      </c>
      <c r="M145" s="16">
        <f t="shared" si="132"/>
        <v>42559.064143518524</v>
      </c>
      <c r="N145" t="b">
        <v>0</v>
      </c>
      <c r="O145">
        <v>0</v>
      </c>
      <c r="P145" t="b">
        <v>0</v>
      </c>
      <c r="Q145" t="s">
        <v>8265</v>
      </c>
      <c r="R145">
        <f t="shared" si="133"/>
        <v>0</v>
      </c>
      <c r="S145" s="13" t="s">
        <v>8308</v>
      </c>
      <c r="T145" t="s">
        <v>8311</v>
      </c>
      <c r="U145">
        <f>YEAR(Table1[[#This Row],[Date Created Conversion]])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>ROUND(Table1[[#This Row],[pledged]]/Table1[[#This Row],[goal]] *100,1)</f>
        <v>27.6</v>
      </c>
      <c r="G146" s="13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ref="L146" si="149">(((J146/60)/60)/24)+DATE(1970,1,1)</f>
        <v>42107.72074074074</v>
      </c>
      <c r="M146" s="16">
        <f t="shared" si="132"/>
        <v>42047.762407407412</v>
      </c>
      <c r="N146" t="b">
        <v>0</v>
      </c>
      <c r="O146">
        <v>37</v>
      </c>
      <c r="P146" t="b">
        <v>0</v>
      </c>
      <c r="Q146" t="s">
        <v>8265</v>
      </c>
      <c r="R146">
        <f t="shared" si="133"/>
        <v>55.95</v>
      </c>
      <c r="S146" s="13" t="s">
        <v>8308</v>
      </c>
      <c r="T146" t="s">
        <v>8311</v>
      </c>
      <c r="U146">
        <f>YEAR(Table1[[#This Row],[Date Created Conversion]])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>ROUND(Table1[[#This Row],[pledged]]/Table1[[#This Row],[goal]] *100,1)</f>
        <v>7.5</v>
      </c>
      <c r="G147" s="13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ref="L147" si="150">(((J147/60)/60)/24)+DATE(1970,1,1)</f>
        <v>42227.542268518519</v>
      </c>
      <c r="M147" s="16">
        <f t="shared" si="132"/>
        <v>42200.542268518519</v>
      </c>
      <c r="N147" t="b">
        <v>0</v>
      </c>
      <c r="O147">
        <v>9</v>
      </c>
      <c r="P147" t="b">
        <v>0</v>
      </c>
      <c r="Q147" t="s">
        <v>8265</v>
      </c>
      <c r="R147">
        <f t="shared" si="133"/>
        <v>37.56</v>
      </c>
      <c r="S147" s="13" t="s">
        <v>8308</v>
      </c>
      <c r="T147" t="s">
        <v>8311</v>
      </c>
      <c r="U147">
        <f>YEAR(Table1[[#This Row],[Date Created Conversion]])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>ROUND(Table1[[#This Row],[pledged]]/Table1[[#This Row],[goal]] *100,1)</f>
        <v>0.6</v>
      </c>
      <c r="G148" s="13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ref="L148" si="151">(((J148/60)/60)/24)+DATE(1970,1,1)</f>
        <v>42753.016180555554</v>
      </c>
      <c r="M148" s="16">
        <f t="shared" si="132"/>
        <v>42693.016180555554</v>
      </c>
      <c r="N148" t="b">
        <v>0</v>
      </c>
      <c r="O148">
        <v>3</v>
      </c>
      <c r="P148" t="b">
        <v>0</v>
      </c>
      <c r="Q148" t="s">
        <v>8265</v>
      </c>
      <c r="R148">
        <f t="shared" si="133"/>
        <v>38.33</v>
      </c>
      <c r="S148" s="13" t="s">
        <v>8308</v>
      </c>
      <c r="T148" t="s">
        <v>8311</v>
      </c>
      <c r="U148">
        <f>YEAR(Table1[[#This Row],[Date Created Conversion]])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>ROUND(Table1[[#This Row],[pledged]]/Table1[[#This Row],[goal]] *100,1)</f>
        <v>0</v>
      </c>
      <c r="G149" s="13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ref="L149" si="152">(((J149/60)/60)/24)+DATE(1970,1,1)</f>
        <v>42012.762499999997</v>
      </c>
      <c r="M149" s="16">
        <f t="shared" si="132"/>
        <v>41969.767824074079</v>
      </c>
      <c r="N149" t="b">
        <v>0</v>
      </c>
      <c r="O149">
        <v>0</v>
      </c>
      <c r="P149" t="b">
        <v>0</v>
      </c>
      <c r="Q149" t="s">
        <v>8265</v>
      </c>
      <c r="R149">
        <f t="shared" si="133"/>
        <v>0</v>
      </c>
      <c r="S149" s="13" t="s">
        <v>8308</v>
      </c>
      <c r="T149" t="s">
        <v>8311</v>
      </c>
      <c r="U149">
        <f>YEAR(Table1[[#This Row],[Date Created Conversion]])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>ROUND(Table1[[#This Row],[pledged]]/Table1[[#This Row],[goal]] *100,1)</f>
        <v>0.1</v>
      </c>
      <c r="G150" s="13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ref="L150" si="153">(((J150/60)/60)/24)+DATE(1970,1,1)</f>
        <v>42427.281666666662</v>
      </c>
      <c r="M150" s="16">
        <f t="shared" si="132"/>
        <v>42397.281666666662</v>
      </c>
      <c r="N150" t="b">
        <v>0</v>
      </c>
      <c r="O150">
        <v>2</v>
      </c>
      <c r="P150" t="b">
        <v>0</v>
      </c>
      <c r="Q150" t="s">
        <v>8265</v>
      </c>
      <c r="R150">
        <f t="shared" si="133"/>
        <v>20</v>
      </c>
      <c r="S150" s="13" t="s">
        <v>8308</v>
      </c>
      <c r="T150" t="s">
        <v>8311</v>
      </c>
      <c r="U150">
        <f>YEAR(Table1[[#This Row],[Date Created Conversion]])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>ROUND(Table1[[#This Row],[pledged]]/Table1[[#This Row],[goal]] *100,1)</f>
        <v>0.9</v>
      </c>
      <c r="G151" s="13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ref="L151" si="154">(((J151/60)/60)/24)+DATE(1970,1,1)</f>
        <v>41998.333333333328</v>
      </c>
      <c r="M151" s="16">
        <f t="shared" si="132"/>
        <v>41968.172106481477</v>
      </c>
      <c r="N151" t="b">
        <v>0</v>
      </c>
      <c r="O151">
        <v>6</v>
      </c>
      <c r="P151" t="b">
        <v>0</v>
      </c>
      <c r="Q151" t="s">
        <v>8265</v>
      </c>
      <c r="R151">
        <f t="shared" si="133"/>
        <v>15.33</v>
      </c>
      <c r="S151" s="13" t="s">
        <v>8308</v>
      </c>
      <c r="T151" t="s">
        <v>8311</v>
      </c>
      <c r="U151">
        <f>YEAR(Table1[[#This Row],[Date Created Conversion]])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>ROUND(Table1[[#This Row],[pledged]]/Table1[[#This Row],[goal]] *100,1)</f>
        <v>23.2</v>
      </c>
      <c r="G152" s="13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ref="L152" si="155">(((J152/60)/60)/24)+DATE(1970,1,1)</f>
        <v>42150.161828703705</v>
      </c>
      <c r="M152" s="16">
        <f t="shared" si="132"/>
        <v>42090.161828703705</v>
      </c>
      <c r="N152" t="b">
        <v>0</v>
      </c>
      <c r="O152">
        <v>67</v>
      </c>
      <c r="P152" t="b">
        <v>0</v>
      </c>
      <c r="Q152" t="s">
        <v>8265</v>
      </c>
      <c r="R152">
        <f t="shared" si="133"/>
        <v>449.43</v>
      </c>
      <c r="S152" s="13" t="s">
        <v>8308</v>
      </c>
      <c r="T152" t="s">
        <v>8311</v>
      </c>
      <c r="U152">
        <f>YEAR(Table1[[#This Row],[Date Created Conversion]])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>ROUND(Table1[[#This Row],[pledged]]/Table1[[#This Row],[goal]] *100,1)</f>
        <v>0.1</v>
      </c>
      <c r="G153" s="1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ref="L153" si="156">(((J153/60)/60)/24)+DATE(1970,1,1)</f>
        <v>42173.550821759258</v>
      </c>
      <c r="M153" s="16">
        <f t="shared" si="132"/>
        <v>42113.550821759258</v>
      </c>
      <c r="N153" t="b">
        <v>0</v>
      </c>
      <c r="O153">
        <v>5</v>
      </c>
      <c r="P153" t="b">
        <v>0</v>
      </c>
      <c r="Q153" t="s">
        <v>8265</v>
      </c>
      <c r="R153">
        <f t="shared" si="133"/>
        <v>28</v>
      </c>
      <c r="S153" s="13" t="s">
        <v>8308</v>
      </c>
      <c r="T153" t="s">
        <v>8311</v>
      </c>
      <c r="U153">
        <f>YEAR(Table1[[#This Row],[Date Created Conversion]])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>ROUND(Table1[[#This Row],[pledged]]/Table1[[#This Row],[goal]] *100,1)</f>
        <v>0</v>
      </c>
      <c r="G154" s="13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ref="L154" si="157">(((J154/60)/60)/24)+DATE(1970,1,1)</f>
        <v>41905.077546296299</v>
      </c>
      <c r="M154" s="16">
        <f t="shared" si="132"/>
        <v>41875.077546296299</v>
      </c>
      <c r="N154" t="b">
        <v>0</v>
      </c>
      <c r="O154">
        <v>2</v>
      </c>
      <c r="P154" t="b">
        <v>0</v>
      </c>
      <c r="Q154" t="s">
        <v>8265</v>
      </c>
      <c r="R154">
        <f t="shared" si="133"/>
        <v>15</v>
      </c>
      <c r="S154" s="13" t="s">
        <v>8308</v>
      </c>
      <c r="T154" t="s">
        <v>8311</v>
      </c>
      <c r="U154">
        <f>YEAR(Table1[[#This Row],[Date Created Conversion]])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>ROUND(Table1[[#This Row],[pledged]]/Table1[[#This Row],[goal]] *100,1)</f>
        <v>0.7</v>
      </c>
      <c r="G155" s="13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ref="L155" si="158">(((J155/60)/60)/24)+DATE(1970,1,1)</f>
        <v>41975.627824074079</v>
      </c>
      <c r="M155" s="16">
        <f t="shared" si="132"/>
        <v>41933.586157407408</v>
      </c>
      <c r="N155" t="b">
        <v>0</v>
      </c>
      <c r="O155">
        <v>10</v>
      </c>
      <c r="P155" t="b">
        <v>0</v>
      </c>
      <c r="Q155" t="s">
        <v>8265</v>
      </c>
      <c r="R155">
        <f t="shared" si="133"/>
        <v>35.9</v>
      </c>
      <c r="S155" s="13" t="s">
        <v>8308</v>
      </c>
      <c r="T155" t="s">
        <v>8311</v>
      </c>
      <c r="U155">
        <f>YEAR(Table1[[#This Row],[Date Created Conversion]])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>ROUND(Table1[[#This Row],[pledged]]/Table1[[#This Row],[goal]] *100,1)</f>
        <v>2.7</v>
      </c>
      <c r="G156" s="13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ref="L156" si="159">(((J156/60)/60)/24)+DATE(1970,1,1)</f>
        <v>42158.547395833331</v>
      </c>
      <c r="M156" s="16">
        <f t="shared" si="132"/>
        <v>42115.547395833331</v>
      </c>
      <c r="N156" t="b">
        <v>0</v>
      </c>
      <c r="O156">
        <v>3</v>
      </c>
      <c r="P156" t="b">
        <v>0</v>
      </c>
      <c r="Q156" t="s">
        <v>8265</v>
      </c>
      <c r="R156">
        <f t="shared" si="133"/>
        <v>13.33</v>
      </c>
      <c r="S156" s="13" t="s">
        <v>8308</v>
      </c>
      <c r="T156" t="s">
        <v>8311</v>
      </c>
      <c r="U156">
        <f>YEAR(Table1[[#This Row],[Date Created Conversion]])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>ROUND(Table1[[#This Row],[pledged]]/Table1[[#This Row],[goal]] *100,1)</f>
        <v>0</v>
      </c>
      <c r="G157" s="13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ref="L157" si="160">(((J157/60)/60)/24)+DATE(1970,1,1)</f>
        <v>42208.559432870374</v>
      </c>
      <c r="M157" s="16">
        <f t="shared" si="132"/>
        <v>42168.559432870374</v>
      </c>
      <c r="N157" t="b">
        <v>0</v>
      </c>
      <c r="O157">
        <v>4</v>
      </c>
      <c r="P157" t="b">
        <v>0</v>
      </c>
      <c r="Q157" t="s">
        <v>8265</v>
      </c>
      <c r="R157">
        <f t="shared" si="133"/>
        <v>20.25</v>
      </c>
      <c r="S157" s="13" t="s">
        <v>8308</v>
      </c>
      <c r="T157" t="s">
        <v>8311</v>
      </c>
      <c r="U157">
        <f>YEAR(Table1[[#This Row],[Date Created Conversion]])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>ROUND(Table1[[#This Row],[pledged]]/Table1[[#This Row],[goal]] *100,1)</f>
        <v>5.0999999999999996</v>
      </c>
      <c r="G158" s="13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ref="L158" si="161">(((J158/60)/60)/24)+DATE(1970,1,1)</f>
        <v>41854.124953703707</v>
      </c>
      <c r="M158" s="16">
        <f t="shared" si="132"/>
        <v>41794.124953703707</v>
      </c>
      <c r="N158" t="b">
        <v>0</v>
      </c>
      <c r="O158">
        <v>15</v>
      </c>
      <c r="P158" t="b">
        <v>0</v>
      </c>
      <c r="Q158" t="s">
        <v>8265</v>
      </c>
      <c r="R158">
        <f t="shared" si="133"/>
        <v>119</v>
      </c>
      <c r="S158" s="13" t="s">
        <v>8308</v>
      </c>
      <c r="T158" t="s">
        <v>8311</v>
      </c>
      <c r="U158">
        <f>YEAR(Table1[[#This Row],[Date Created Conversion]])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>ROUND(Table1[[#This Row],[pledged]]/Table1[[#This Row],[goal]] *100,1)</f>
        <v>0.3</v>
      </c>
      <c r="G159" s="13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ref="L159" si="162">(((J159/60)/60)/24)+DATE(1970,1,1)</f>
        <v>42426.911712962959</v>
      </c>
      <c r="M159" s="16">
        <f t="shared" si="132"/>
        <v>42396.911712962959</v>
      </c>
      <c r="N159" t="b">
        <v>0</v>
      </c>
      <c r="O159">
        <v>2</v>
      </c>
      <c r="P159" t="b">
        <v>0</v>
      </c>
      <c r="Q159" t="s">
        <v>8265</v>
      </c>
      <c r="R159">
        <f t="shared" si="133"/>
        <v>4</v>
      </c>
      <c r="S159" s="13" t="s">
        <v>8308</v>
      </c>
      <c r="T159" t="s">
        <v>8311</v>
      </c>
      <c r="U159">
        <f>YEAR(Table1[[#This Row],[Date Created Conversion]])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>ROUND(Table1[[#This Row],[pledged]]/Table1[[#This Row],[goal]] *100,1)</f>
        <v>0</v>
      </c>
      <c r="G160" s="13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ref="L160" si="163">(((J160/60)/60)/24)+DATE(1970,1,1)</f>
        <v>41934.07671296296</v>
      </c>
      <c r="M160" s="16">
        <f t="shared" si="132"/>
        <v>41904.07671296296</v>
      </c>
      <c r="N160" t="b">
        <v>0</v>
      </c>
      <c r="O160">
        <v>0</v>
      </c>
      <c r="P160" t="b">
        <v>0</v>
      </c>
      <c r="Q160" t="s">
        <v>8265</v>
      </c>
      <c r="R160">
        <f t="shared" si="133"/>
        <v>0</v>
      </c>
      <c r="S160" s="13" t="s">
        <v>8308</v>
      </c>
      <c r="T160" t="s">
        <v>8311</v>
      </c>
      <c r="U160">
        <f>YEAR(Table1[[#This Row],[Date Created Conversion]])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>ROUND(Table1[[#This Row],[pledged]]/Table1[[#This Row],[goal]] *100,1)</f>
        <v>0</v>
      </c>
      <c r="G161" s="13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ref="L161" si="164">(((J161/60)/60)/24)+DATE(1970,1,1)</f>
        <v>42554.434548611112</v>
      </c>
      <c r="M161" s="16">
        <f t="shared" si="132"/>
        <v>42514.434548611112</v>
      </c>
      <c r="N161" t="b">
        <v>0</v>
      </c>
      <c r="O161">
        <v>1</v>
      </c>
      <c r="P161" t="b">
        <v>0</v>
      </c>
      <c r="Q161" t="s">
        <v>8265</v>
      </c>
      <c r="R161">
        <f t="shared" si="133"/>
        <v>10</v>
      </c>
      <c r="S161" s="13" t="s">
        <v>8308</v>
      </c>
      <c r="T161" t="s">
        <v>8311</v>
      </c>
      <c r="U161">
        <f>YEAR(Table1[[#This Row],[Date Created Conversion]])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>ROUND(Table1[[#This Row],[pledged]]/Table1[[#This Row],[goal]] *100,1)</f>
        <v>0</v>
      </c>
      <c r="G162" s="13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ref="L162" si="165">(((J162/60)/60)/24)+DATE(1970,1,1)</f>
        <v>42231.913090277783</v>
      </c>
      <c r="M162" s="16">
        <f t="shared" si="132"/>
        <v>42171.913090277783</v>
      </c>
      <c r="N162" t="b">
        <v>0</v>
      </c>
      <c r="O162">
        <v>0</v>
      </c>
      <c r="P162" t="b">
        <v>0</v>
      </c>
      <c r="Q162" t="s">
        <v>8266</v>
      </c>
      <c r="R162">
        <f t="shared" si="133"/>
        <v>0</v>
      </c>
      <c r="S162" s="13" t="s">
        <v>8308</v>
      </c>
      <c r="T162" t="s">
        <v>8312</v>
      </c>
      <c r="U162">
        <f>YEAR(Table1[[#This Row],[Date Created Conversion]])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>ROUND(Table1[[#This Row],[pledged]]/Table1[[#This Row],[goal]] *100,1)</f>
        <v>0</v>
      </c>
      <c r="G163" s="1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ref="L163" si="166">(((J163/60)/60)/24)+DATE(1970,1,1)</f>
        <v>41822.687442129631</v>
      </c>
      <c r="M163" s="16">
        <f t="shared" si="132"/>
        <v>41792.687442129631</v>
      </c>
      <c r="N163" t="b">
        <v>0</v>
      </c>
      <c r="O163">
        <v>1</v>
      </c>
      <c r="P163" t="b">
        <v>0</v>
      </c>
      <c r="Q163" t="s">
        <v>8266</v>
      </c>
      <c r="R163">
        <f t="shared" si="133"/>
        <v>5</v>
      </c>
      <c r="S163" s="13" t="s">
        <v>8308</v>
      </c>
      <c r="T163" t="s">
        <v>8312</v>
      </c>
      <c r="U163">
        <f>YEAR(Table1[[#This Row],[Date Created Conversion]])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>ROUND(Table1[[#This Row],[pledged]]/Table1[[#This Row],[goal]] *100,1)</f>
        <v>15.5</v>
      </c>
      <c r="G164" s="13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ref="L164" si="167">(((J164/60)/60)/24)+DATE(1970,1,1)</f>
        <v>41867.987500000003</v>
      </c>
      <c r="M164" s="16">
        <f t="shared" si="132"/>
        <v>41835.126805555556</v>
      </c>
      <c r="N164" t="b">
        <v>0</v>
      </c>
      <c r="O164">
        <v>10</v>
      </c>
      <c r="P164" t="b">
        <v>0</v>
      </c>
      <c r="Q164" t="s">
        <v>8266</v>
      </c>
      <c r="R164">
        <f t="shared" si="133"/>
        <v>43.5</v>
      </c>
      <c r="S164" s="13" t="s">
        <v>8308</v>
      </c>
      <c r="T164" t="s">
        <v>8312</v>
      </c>
      <c r="U164">
        <f>YEAR(Table1[[#This Row],[Date Created Conversion]])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>ROUND(Table1[[#This Row],[pledged]]/Table1[[#This Row],[goal]] *100,1)</f>
        <v>0</v>
      </c>
      <c r="G165" s="13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ref="L165" si="168">(((J165/60)/60)/24)+DATE(1970,1,1)</f>
        <v>42278</v>
      </c>
      <c r="M165" s="16">
        <f t="shared" si="132"/>
        <v>42243.961273148147</v>
      </c>
      <c r="N165" t="b">
        <v>0</v>
      </c>
      <c r="O165">
        <v>0</v>
      </c>
      <c r="P165" t="b">
        <v>0</v>
      </c>
      <c r="Q165" t="s">
        <v>8266</v>
      </c>
      <c r="R165">
        <f t="shared" si="133"/>
        <v>0</v>
      </c>
      <c r="S165" s="13" t="s">
        <v>8308</v>
      </c>
      <c r="T165" t="s">
        <v>8312</v>
      </c>
      <c r="U165">
        <f>YEAR(Table1[[#This Row],[Date Created Conversion]])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>ROUND(Table1[[#This Row],[pledged]]/Table1[[#This Row],[goal]] *100,1)</f>
        <v>0.5</v>
      </c>
      <c r="G166" s="13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ref="L166" si="169">(((J166/60)/60)/24)+DATE(1970,1,1)</f>
        <v>41901.762743055559</v>
      </c>
      <c r="M166" s="16">
        <f t="shared" si="132"/>
        <v>41841.762743055559</v>
      </c>
      <c r="N166" t="b">
        <v>0</v>
      </c>
      <c r="O166">
        <v>7</v>
      </c>
      <c r="P166" t="b">
        <v>0</v>
      </c>
      <c r="Q166" t="s">
        <v>8266</v>
      </c>
      <c r="R166">
        <f t="shared" si="133"/>
        <v>91.43</v>
      </c>
      <c r="S166" s="13" t="s">
        <v>8308</v>
      </c>
      <c r="T166" t="s">
        <v>8312</v>
      </c>
      <c r="U166">
        <f>YEAR(Table1[[#This Row],[Date Created Conversion]])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>ROUND(Table1[[#This Row],[pledged]]/Table1[[#This Row],[goal]] *100,1)</f>
        <v>0</v>
      </c>
      <c r="G167" s="13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ref="L167" si="170">(((J167/60)/60)/24)+DATE(1970,1,1)</f>
        <v>42381.658842592587</v>
      </c>
      <c r="M167" s="16">
        <f t="shared" si="132"/>
        <v>42351.658842592587</v>
      </c>
      <c r="N167" t="b">
        <v>0</v>
      </c>
      <c r="O167">
        <v>0</v>
      </c>
      <c r="P167" t="b">
        <v>0</v>
      </c>
      <c r="Q167" t="s">
        <v>8266</v>
      </c>
      <c r="R167">
        <f t="shared" si="133"/>
        <v>0</v>
      </c>
      <c r="S167" s="13" t="s">
        <v>8308</v>
      </c>
      <c r="T167" t="s">
        <v>8312</v>
      </c>
      <c r="U167">
        <f>YEAR(Table1[[#This Row],[Date Created Conversion]])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>ROUND(Table1[[#This Row],[pledged]]/Table1[[#This Row],[goal]] *100,1)</f>
        <v>60</v>
      </c>
      <c r="G168" s="13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ref="L168" si="171">(((J168/60)/60)/24)+DATE(1970,1,1)</f>
        <v>42751.075949074075</v>
      </c>
      <c r="M168" s="16">
        <f t="shared" si="132"/>
        <v>42721.075949074075</v>
      </c>
      <c r="N168" t="b">
        <v>0</v>
      </c>
      <c r="O168">
        <v>1</v>
      </c>
      <c r="P168" t="b">
        <v>0</v>
      </c>
      <c r="Q168" t="s">
        <v>8266</v>
      </c>
      <c r="R168">
        <f t="shared" si="133"/>
        <v>3000</v>
      </c>
      <c r="S168" s="13" t="s">
        <v>8308</v>
      </c>
      <c r="T168" t="s">
        <v>8312</v>
      </c>
      <c r="U168">
        <f>YEAR(Table1[[#This Row],[Date Created Conversion]])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>ROUND(Table1[[#This Row],[pledged]]/Table1[[#This Row],[goal]] *100,1)</f>
        <v>0</v>
      </c>
      <c r="G169" s="13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ref="L169" si="172">(((J169/60)/60)/24)+DATE(1970,1,1)</f>
        <v>42220.927488425921</v>
      </c>
      <c r="M169" s="16">
        <f t="shared" si="132"/>
        <v>42160.927488425921</v>
      </c>
      <c r="N169" t="b">
        <v>0</v>
      </c>
      <c r="O169">
        <v>2</v>
      </c>
      <c r="P169" t="b">
        <v>0</v>
      </c>
      <c r="Q169" t="s">
        <v>8266</v>
      </c>
      <c r="R169">
        <f t="shared" si="133"/>
        <v>5.5</v>
      </c>
      <c r="S169" s="13" t="s">
        <v>8308</v>
      </c>
      <c r="T169" t="s">
        <v>8312</v>
      </c>
      <c r="U169">
        <f>YEAR(Table1[[#This Row],[Date Created Conversion]])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>ROUND(Table1[[#This Row],[pledged]]/Table1[[#This Row],[goal]] *100,1)</f>
        <v>4.0999999999999996</v>
      </c>
      <c r="G170" s="13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ref="L170" si="173">(((J170/60)/60)/24)+DATE(1970,1,1)</f>
        <v>42082.793634259258</v>
      </c>
      <c r="M170" s="16">
        <f t="shared" si="132"/>
        <v>42052.83530092593</v>
      </c>
      <c r="N170" t="b">
        <v>0</v>
      </c>
      <c r="O170">
        <v>3</v>
      </c>
      <c r="P170" t="b">
        <v>0</v>
      </c>
      <c r="Q170" t="s">
        <v>8266</v>
      </c>
      <c r="R170">
        <f t="shared" si="133"/>
        <v>108.33</v>
      </c>
      <c r="S170" s="13" t="s">
        <v>8308</v>
      </c>
      <c r="T170" t="s">
        <v>8312</v>
      </c>
      <c r="U170">
        <f>YEAR(Table1[[#This Row],[Date Created Conversion]])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>ROUND(Table1[[#This Row],[pledged]]/Table1[[#This Row],[goal]] *100,1)</f>
        <v>22.4</v>
      </c>
      <c r="G171" s="13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ref="L171" si="174">(((J171/60)/60)/24)+DATE(1970,1,1)</f>
        <v>41930.505312499998</v>
      </c>
      <c r="M171" s="16">
        <f t="shared" si="132"/>
        <v>41900.505312499998</v>
      </c>
      <c r="N171" t="b">
        <v>0</v>
      </c>
      <c r="O171">
        <v>10</v>
      </c>
      <c r="P171" t="b">
        <v>0</v>
      </c>
      <c r="Q171" t="s">
        <v>8266</v>
      </c>
      <c r="R171">
        <f t="shared" si="133"/>
        <v>56</v>
      </c>
      <c r="S171" s="13" t="s">
        <v>8308</v>
      </c>
      <c r="T171" t="s">
        <v>8312</v>
      </c>
      <c r="U171">
        <f>YEAR(Table1[[#This Row],[Date Created Conversion]])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>ROUND(Table1[[#This Row],[pledged]]/Table1[[#This Row],[goal]] *100,1)</f>
        <v>3.3</v>
      </c>
      <c r="G172" s="13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ref="L172" si="175">(((J172/60)/60)/24)+DATE(1970,1,1)</f>
        <v>42246.227777777778</v>
      </c>
      <c r="M172" s="16">
        <f t="shared" si="132"/>
        <v>42216.977812500001</v>
      </c>
      <c r="N172" t="b">
        <v>0</v>
      </c>
      <c r="O172">
        <v>10</v>
      </c>
      <c r="P172" t="b">
        <v>0</v>
      </c>
      <c r="Q172" t="s">
        <v>8266</v>
      </c>
      <c r="R172">
        <f t="shared" si="133"/>
        <v>32.5</v>
      </c>
      <c r="S172" s="13" t="s">
        <v>8308</v>
      </c>
      <c r="T172" t="s">
        <v>8312</v>
      </c>
      <c r="U172">
        <f>YEAR(Table1[[#This Row],[Date Created Conversion]])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>ROUND(Table1[[#This Row],[pledged]]/Table1[[#This Row],[goal]] *100,1)</f>
        <v>0</v>
      </c>
      <c r="G173" s="1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ref="L173" si="176">(((J173/60)/60)/24)+DATE(1970,1,1)</f>
        <v>42594.180717592593</v>
      </c>
      <c r="M173" s="16">
        <f t="shared" si="132"/>
        <v>42534.180717592593</v>
      </c>
      <c r="N173" t="b">
        <v>0</v>
      </c>
      <c r="O173">
        <v>1</v>
      </c>
      <c r="P173" t="b">
        <v>0</v>
      </c>
      <c r="Q173" t="s">
        <v>8266</v>
      </c>
      <c r="R173">
        <f t="shared" si="133"/>
        <v>1</v>
      </c>
      <c r="S173" s="13" t="s">
        <v>8308</v>
      </c>
      <c r="T173" t="s">
        <v>8312</v>
      </c>
      <c r="U173">
        <f>YEAR(Table1[[#This Row],[Date Created Conversion]])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>ROUND(Table1[[#This Row],[pledged]]/Table1[[#This Row],[goal]] *100,1)</f>
        <v>0</v>
      </c>
      <c r="G174" s="13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ref="L174" si="177">(((J174/60)/60)/24)+DATE(1970,1,1)</f>
        <v>42082.353275462956</v>
      </c>
      <c r="M174" s="16">
        <f t="shared" si="132"/>
        <v>42047.394942129627</v>
      </c>
      <c r="N174" t="b">
        <v>0</v>
      </c>
      <c r="O174">
        <v>0</v>
      </c>
      <c r="P174" t="b">
        <v>0</v>
      </c>
      <c r="Q174" t="s">
        <v>8266</v>
      </c>
      <c r="R174">
        <f t="shared" si="133"/>
        <v>0</v>
      </c>
      <c r="S174" s="13" t="s">
        <v>8308</v>
      </c>
      <c r="T174" t="s">
        <v>8312</v>
      </c>
      <c r="U174">
        <f>YEAR(Table1[[#This Row],[Date Created Conversion]])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>ROUND(Table1[[#This Row],[pledged]]/Table1[[#This Row],[goal]] *100,1)</f>
        <v>0</v>
      </c>
      <c r="G175" s="13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ref="L175" si="178">(((J175/60)/60)/24)+DATE(1970,1,1)</f>
        <v>42063.573009259257</v>
      </c>
      <c r="M175" s="16">
        <f t="shared" si="132"/>
        <v>42033.573009259257</v>
      </c>
      <c r="N175" t="b">
        <v>0</v>
      </c>
      <c r="O175">
        <v>0</v>
      </c>
      <c r="P175" t="b">
        <v>0</v>
      </c>
      <c r="Q175" t="s">
        <v>8266</v>
      </c>
      <c r="R175">
        <f t="shared" si="133"/>
        <v>0</v>
      </c>
      <c r="S175" s="13" t="s">
        <v>8308</v>
      </c>
      <c r="T175" t="s">
        <v>8312</v>
      </c>
      <c r="U175">
        <f>YEAR(Table1[[#This Row],[Date Created Conversion]])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>ROUND(Table1[[#This Row],[pledged]]/Table1[[#This Row],[goal]] *100,1)</f>
        <v>0</v>
      </c>
      <c r="G176" s="13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ref="L176" si="179">(((J176/60)/60)/24)+DATE(1970,1,1)</f>
        <v>42132.758981481486</v>
      </c>
      <c r="M176" s="16">
        <f t="shared" si="132"/>
        <v>42072.758981481486</v>
      </c>
      <c r="N176" t="b">
        <v>0</v>
      </c>
      <c r="O176">
        <v>0</v>
      </c>
      <c r="P176" t="b">
        <v>0</v>
      </c>
      <c r="Q176" t="s">
        <v>8266</v>
      </c>
      <c r="R176">
        <f t="shared" si="133"/>
        <v>0</v>
      </c>
      <c r="S176" s="13" t="s">
        <v>8308</v>
      </c>
      <c r="T176" t="s">
        <v>8312</v>
      </c>
      <c r="U176">
        <f>YEAR(Table1[[#This Row],[Date Created Conversion]])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>ROUND(Table1[[#This Row],[pledged]]/Table1[[#This Row],[goal]] *100,1)</f>
        <v>6.5</v>
      </c>
      <c r="G177" s="13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ref="L177" si="180">(((J177/60)/60)/24)+DATE(1970,1,1)</f>
        <v>41880.777905092589</v>
      </c>
      <c r="M177" s="16">
        <f t="shared" si="132"/>
        <v>41855.777905092589</v>
      </c>
      <c r="N177" t="b">
        <v>0</v>
      </c>
      <c r="O177">
        <v>26</v>
      </c>
      <c r="P177" t="b">
        <v>0</v>
      </c>
      <c r="Q177" t="s">
        <v>8266</v>
      </c>
      <c r="R177">
        <f t="shared" si="133"/>
        <v>49.88</v>
      </c>
      <c r="S177" s="13" t="s">
        <v>8308</v>
      </c>
      <c r="T177" t="s">
        <v>8312</v>
      </c>
      <c r="U177">
        <f>YEAR(Table1[[#This Row],[Date Created Conversion]])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>ROUND(Table1[[#This Row],[pledged]]/Table1[[#This Row],[goal]] *100,1)</f>
        <v>0</v>
      </c>
      <c r="G178" s="13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ref="L178" si="181">(((J178/60)/60)/24)+DATE(1970,1,1)</f>
        <v>42221.824062500003</v>
      </c>
      <c r="M178" s="16">
        <f t="shared" si="132"/>
        <v>42191.824062500003</v>
      </c>
      <c r="N178" t="b">
        <v>0</v>
      </c>
      <c r="O178">
        <v>0</v>
      </c>
      <c r="P178" t="b">
        <v>0</v>
      </c>
      <c r="Q178" t="s">
        <v>8266</v>
      </c>
      <c r="R178">
        <f t="shared" si="133"/>
        <v>0</v>
      </c>
      <c r="S178" s="13" t="s">
        <v>8308</v>
      </c>
      <c r="T178" t="s">
        <v>8312</v>
      </c>
      <c r="U178">
        <f>YEAR(Table1[[#This Row],[Date Created Conversion]])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>ROUND(Table1[[#This Row],[pledged]]/Table1[[#This Row],[goal]] *100,1)</f>
        <v>40</v>
      </c>
      <c r="G179" s="13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ref="L179" si="182">(((J179/60)/60)/24)+DATE(1970,1,1)</f>
        <v>42087.00608796296</v>
      </c>
      <c r="M179" s="16">
        <f t="shared" si="132"/>
        <v>42070.047754629632</v>
      </c>
      <c r="N179" t="b">
        <v>0</v>
      </c>
      <c r="O179">
        <v>7</v>
      </c>
      <c r="P179" t="b">
        <v>0</v>
      </c>
      <c r="Q179" t="s">
        <v>8266</v>
      </c>
      <c r="R179">
        <f t="shared" si="133"/>
        <v>25.71</v>
      </c>
      <c r="S179" s="13" t="s">
        <v>8308</v>
      </c>
      <c r="T179" t="s">
        <v>8312</v>
      </c>
      <c r="U179">
        <f>YEAR(Table1[[#This Row],[Date Created Conversion]])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>ROUND(Table1[[#This Row],[pledged]]/Table1[[#This Row],[goal]] *100,1)</f>
        <v>0</v>
      </c>
      <c r="G180" s="13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ref="L180" si="183">(((J180/60)/60)/24)+DATE(1970,1,1)</f>
        <v>42334.997048611112</v>
      </c>
      <c r="M180" s="16">
        <f t="shared" si="132"/>
        <v>42304.955381944441</v>
      </c>
      <c r="N180" t="b">
        <v>0</v>
      </c>
      <c r="O180">
        <v>0</v>
      </c>
      <c r="P180" t="b">
        <v>0</v>
      </c>
      <c r="Q180" t="s">
        <v>8266</v>
      </c>
      <c r="R180">
        <f t="shared" si="133"/>
        <v>0</v>
      </c>
      <c r="S180" s="13" t="s">
        <v>8308</v>
      </c>
      <c r="T180" t="s">
        <v>8312</v>
      </c>
      <c r="U180">
        <f>YEAR(Table1[[#This Row],[Date Created Conversion]])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>ROUND(Table1[[#This Row],[pledged]]/Table1[[#This Row],[goal]] *100,1)</f>
        <v>20</v>
      </c>
      <c r="G181" s="13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ref="L181" si="184">(((J181/60)/60)/24)+DATE(1970,1,1)</f>
        <v>42433.080497685187</v>
      </c>
      <c r="M181" s="16">
        <f t="shared" si="132"/>
        <v>42403.080497685187</v>
      </c>
      <c r="N181" t="b">
        <v>0</v>
      </c>
      <c r="O181">
        <v>2</v>
      </c>
      <c r="P181" t="b">
        <v>0</v>
      </c>
      <c r="Q181" t="s">
        <v>8266</v>
      </c>
      <c r="R181">
        <f t="shared" si="133"/>
        <v>100</v>
      </c>
      <c r="S181" s="13" t="s">
        <v>8308</v>
      </c>
      <c r="T181" t="s">
        <v>8312</v>
      </c>
      <c r="U181">
        <f>YEAR(Table1[[#This Row],[Date Created Conversion]])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>ROUND(Table1[[#This Row],[pledged]]/Table1[[#This Row],[goal]] *100,1)</f>
        <v>33.4</v>
      </c>
      <c r="G182" s="13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ref="L182" si="185">(((J182/60)/60)/24)+DATE(1970,1,1)</f>
        <v>42107.791666666672</v>
      </c>
      <c r="M182" s="16">
        <f t="shared" si="132"/>
        <v>42067.991238425922</v>
      </c>
      <c r="N182" t="b">
        <v>0</v>
      </c>
      <c r="O182">
        <v>13</v>
      </c>
      <c r="P182" t="b">
        <v>0</v>
      </c>
      <c r="Q182" t="s">
        <v>8266</v>
      </c>
      <c r="R182">
        <f t="shared" si="133"/>
        <v>30.85</v>
      </c>
      <c r="S182" s="13" t="s">
        <v>8308</v>
      </c>
      <c r="T182" t="s">
        <v>8312</v>
      </c>
      <c r="U182">
        <f>YEAR(Table1[[#This Row],[Date Created Conversion]])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>ROUND(Table1[[#This Row],[pledged]]/Table1[[#This Row],[goal]] *100,1)</f>
        <v>21.1</v>
      </c>
      <c r="G183" s="1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ref="L183" si="186">(((J183/60)/60)/24)+DATE(1970,1,1)</f>
        <v>42177.741840277777</v>
      </c>
      <c r="M183" s="16">
        <f t="shared" si="132"/>
        <v>42147.741840277777</v>
      </c>
      <c r="N183" t="b">
        <v>0</v>
      </c>
      <c r="O183">
        <v>4</v>
      </c>
      <c r="P183" t="b">
        <v>0</v>
      </c>
      <c r="Q183" t="s">
        <v>8266</v>
      </c>
      <c r="R183">
        <f t="shared" si="133"/>
        <v>180.5</v>
      </c>
      <c r="S183" s="13" t="s">
        <v>8308</v>
      </c>
      <c r="T183" t="s">
        <v>8312</v>
      </c>
      <c r="U183">
        <f>YEAR(Table1[[#This Row],[Date Created Conversion]])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>ROUND(Table1[[#This Row],[pledged]]/Table1[[#This Row],[goal]] *100,1)</f>
        <v>0</v>
      </c>
      <c r="G184" s="13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ref="L184" si="187">(((J184/60)/60)/24)+DATE(1970,1,1)</f>
        <v>42742.011944444443</v>
      </c>
      <c r="M184" s="16">
        <f t="shared" si="132"/>
        <v>42712.011944444443</v>
      </c>
      <c r="N184" t="b">
        <v>0</v>
      </c>
      <c r="O184">
        <v>0</v>
      </c>
      <c r="P184" t="b">
        <v>0</v>
      </c>
      <c r="Q184" t="s">
        <v>8266</v>
      </c>
      <c r="R184">
        <f t="shared" si="133"/>
        <v>0</v>
      </c>
      <c r="S184" s="13" t="s">
        <v>8308</v>
      </c>
      <c r="T184" t="s">
        <v>8312</v>
      </c>
      <c r="U184">
        <f>YEAR(Table1[[#This Row],[Date Created Conversion]])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>ROUND(Table1[[#This Row],[pledged]]/Table1[[#This Row],[goal]] *100,1)</f>
        <v>35.9</v>
      </c>
      <c r="G185" s="13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ref="L185" si="188">(((J185/60)/60)/24)+DATE(1970,1,1)</f>
        <v>41969.851967592593</v>
      </c>
      <c r="M185" s="16">
        <f t="shared" si="132"/>
        <v>41939.810300925928</v>
      </c>
      <c r="N185" t="b">
        <v>0</v>
      </c>
      <c r="O185">
        <v>12</v>
      </c>
      <c r="P185" t="b">
        <v>0</v>
      </c>
      <c r="Q185" t="s">
        <v>8266</v>
      </c>
      <c r="R185">
        <f t="shared" si="133"/>
        <v>373.5</v>
      </c>
      <c r="S185" s="13" t="s">
        <v>8308</v>
      </c>
      <c r="T185" t="s">
        <v>8312</v>
      </c>
      <c r="U185">
        <f>YEAR(Table1[[#This Row],[Date Created Conversion]])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>ROUND(Table1[[#This Row],[pledged]]/Table1[[#This Row],[goal]] *100,1)</f>
        <v>3.4</v>
      </c>
      <c r="G186" s="13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ref="L186" si="189">(((J186/60)/60)/24)+DATE(1970,1,1)</f>
        <v>41883.165972222225</v>
      </c>
      <c r="M186" s="16">
        <f t="shared" si="132"/>
        <v>41825.791226851856</v>
      </c>
      <c r="N186" t="b">
        <v>0</v>
      </c>
      <c r="O186">
        <v>2</v>
      </c>
      <c r="P186" t="b">
        <v>0</v>
      </c>
      <c r="Q186" t="s">
        <v>8266</v>
      </c>
      <c r="R186">
        <f t="shared" si="133"/>
        <v>25.5</v>
      </c>
      <c r="S186" s="13" t="s">
        <v>8308</v>
      </c>
      <c r="T186" t="s">
        <v>8312</v>
      </c>
      <c r="U186">
        <f>YEAR(Table1[[#This Row],[Date Created Conversion]])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>ROUND(Table1[[#This Row],[pledged]]/Table1[[#This Row],[goal]] *100,1)</f>
        <v>5.5</v>
      </c>
      <c r="G187" s="13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ref="L187" si="190">(((J187/60)/60)/24)+DATE(1970,1,1)</f>
        <v>42600.91133101852</v>
      </c>
      <c r="M187" s="16">
        <f t="shared" si="132"/>
        <v>42570.91133101852</v>
      </c>
      <c r="N187" t="b">
        <v>0</v>
      </c>
      <c r="O187">
        <v>10</v>
      </c>
      <c r="P187" t="b">
        <v>0</v>
      </c>
      <c r="Q187" t="s">
        <v>8266</v>
      </c>
      <c r="R187">
        <f t="shared" si="133"/>
        <v>220</v>
      </c>
      <c r="S187" s="13" t="s">
        <v>8308</v>
      </c>
      <c r="T187" t="s">
        <v>8312</v>
      </c>
      <c r="U187">
        <f>YEAR(Table1[[#This Row],[Date Created Conversion]])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>ROUND(Table1[[#This Row],[pledged]]/Table1[[#This Row],[goal]] *100,1)</f>
        <v>0</v>
      </c>
      <c r="G188" s="13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ref="L188" si="191">(((J188/60)/60)/24)+DATE(1970,1,1)</f>
        <v>42797.833333333328</v>
      </c>
      <c r="M188" s="16">
        <f t="shared" si="132"/>
        <v>42767.812893518523</v>
      </c>
      <c r="N188" t="b">
        <v>0</v>
      </c>
      <c r="O188">
        <v>0</v>
      </c>
      <c r="P188" t="b">
        <v>0</v>
      </c>
      <c r="Q188" t="s">
        <v>8266</v>
      </c>
      <c r="R188">
        <f t="shared" si="133"/>
        <v>0</v>
      </c>
      <c r="S188" s="13" t="s">
        <v>8308</v>
      </c>
      <c r="T188" t="s">
        <v>8312</v>
      </c>
      <c r="U188">
        <f>YEAR(Table1[[#This Row],[Date Created Conversion]])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>ROUND(Table1[[#This Row],[pledged]]/Table1[[#This Row],[goal]] *100,1)</f>
        <v>16</v>
      </c>
      <c r="G189" s="13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ref="L189" si="192">(((J189/60)/60)/24)+DATE(1970,1,1)</f>
        <v>42206.290972222225</v>
      </c>
      <c r="M189" s="16">
        <f t="shared" si="132"/>
        <v>42182.234456018516</v>
      </c>
      <c r="N189" t="b">
        <v>0</v>
      </c>
      <c r="O189">
        <v>5</v>
      </c>
      <c r="P189" t="b">
        <v>0</v>
      </c>
      <c r="Q189" t="s">
        <v>8266</v>
      </c>
      <c r="R189">
        <f t="shared" si="133"/>
        <v>160</v>
      </c>
      <c r="S189" s="13" t="s">
        <v>8308</v>
      </c>
      <c r="T189" t="s">
        <v>8312</v>
      </c>
      <c r="U189">
        <f>YEAR(Table1[[#This Row],[Date Created Conversion]])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>ROUND(Table1[[#This Row],[pledged]]/Table1[[#This Row],[goal]] *100,1)</f>
        <v>0</v>
      </c>
      <c r="G190" s="13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ref="L190" si="193">(((J190/60)/60)/24)+DATE(1970,1,1)</f>
        <v>41887.18304398148</v>
      </c>
      <c r="M190" s="16">
        <f t="shared" si="132"/>
        <v>41857.18304398148</v>
      </c>
      <c r="N190" t="b">
        <v>0</v>
      </c>
      <c r="O190">
        <v>0</v>
      </c>
      <c r="P190" t="b">
        <v>0</v>
      </c>
      <c r="Q190" t="s">
        <v>8266</v>
      </c>
      <c r="R190">
        <f t="shared" si="133"/>
        <v>0</v>
      </c>
      <c r="S190" s="13" t="s">
        <v>8308</v>
      </c>
      <c r="T190" t="s">
        <v>8312</v>
      </c>
      <c r="U190">
        <f>YEAR(Table1[[#This Row],[Date Created Conversion]])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>ROUND(Table1[[#This Row],[pledged]]/Table1[[#This Row],[goal]] *100,1)</f>
        <v>0.1</v>
      </c>
      <c r="G191" s="13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ref="L191" si="194">(((J191/60)/60)/24)+DATE(1970,1,1)</f>
        <v>42616.690706018519</v>
      </c>
      <c r="M191" s="16">
        <f t="shared" si="132"/>
        <v>42556.690706018519</v>
      </c>
      <c r="N191" t="b">
        <v>0</v>
      </c>
      <c r="O191">
        <v>5</v>
      </c>
      <c r="P191" t="b">
        <v>0</v>
      </c>
      <c r="Q191" t="s">
        <v>8266</v>
      </c>
      <c r="R191">
        <f t="shared" si="133"/>
        <v>69</v>
      </c>
      <c r="S191" s="13" t="s">
        <v>8308</v>
      </c>
      <c r="T191" t="s">
        <v>8312</v>
      </c>
      <c r="U191">
        <f>YEAR(Table1[[#This Row],[Date Created Conversion]])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>ROUND(Table1[[#This Row],[pledged]]/Table1[[#This Row],[goal]] *100,1)</f>
        <v>0.4</v>
      </c>
      <c r="G192" s="13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ref="L192" si="195">(((J192/60)/60)/24)+DATE(1970,1,1)</f>
        <v>42537.650995370372</v>
      </c>
      <c r="M192" s="16">
        <f t="shared" si="132"/>
        <v>42527.650995370372</v>
      </c>
      <c r="N192" t="b">
        <v>0</v>
      </c>
      <c r="O192">
        <v>1</v>
      </c>
      <c r="P192" t="b">
        <v>0</v>
      </c>
      <c r="Q192" t="s">
        <v>8266</v>
      </c>
      <c r="R192">
        <f t="shared" si="133"/>
        <v>50</v>
      </c>
      <c r="S192" s="13" t="s">
        <v>8308</v>
      </c>
      <c r="T192" t="s">
        <v>8312</v>
      </c>
      <c r="U192">
        <f>YEAR(Table1[[#This Row],[Date Created Conversion]])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>ROUND(Table1[[#This Row],[pledged]]/Table1[[#This Row],[goal]] *100,1)</f>
        <v>5</v>
      </c>
      <c r="G193" s="1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ref="L193" si="196">(((J193/60)/60)/24)+DATE(1970,1,1)</f>
        <v>42279.441412037035</v>
      </c>
      <c r="M193" s="16">
        <f t="shared" si="132"/>
        <v>42239.441412037035</v>
      </c>
      <c r="N193" t="b">
        <v>0</v>
      </c>
      <c r="O193">
        <v>3</v>
      </c>
      <c r="P193" t="b">
        <v>0</v>
      </c>
      <c r="Q193" t="s">
        <v>8266</v>
      </c>
      <c r="R193">
        <f t="shared" si="133"/>
        <v>83.33</v>
      </c>
      <c r="S193" s="13" t="s">
        <v>8308</v>
      </c>
      <c r="T193" t="s">
        <v>8312</v>
      </c>
      <c r="U193">
        <f>YEAR(Table1[[#This Row],[Date Created Conversion]])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>ROUND(Table1[[#This Row],[pledged]]/Table1[[#This Row],[goal]] *100,1)</f>
        <v>0</v>
      </c>
      <c r="G194" s="13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ref="L194" si="197">(((J194/60)/60)/24)+DATE(1970,1,1)</f>
        <v>41929.792037037041</v>
      </c>
      <c r="M194" s="16">
        <f t="shared" ref="M194:M257" si="198">(((K194/60)/60)/24)+DATE(1970,1,1)</f>
        <v>41899.792037037041</v>
      </c>
      <c r="N194" t="b">
        <v>0</v>
      </c>
      <c r="O194">
        <v>3</v>
      </c>
      <c r="P194" t="b">
        <v>0</v>
      </c>
      <c r="Q194" t="s">
        <v>8266</v>
      </c>
      <c r="R194">
        <f t="shared" ref="R194:R257" si="199">IFERROR(ROUND(E194/O194,2),0)</f>
        <v>5.67</v>
      </c>
      <c r="S194" s="13" t="s">
        <v>8308</v>
      </c>
      <c r="T194" t="s">
        <v>8312</v>
      </c>
      <c r="U194">
        <f>YEAR(Table1[[#This Row],[Date Created Conversion]])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>ROUND(Table1[[#This Row],[pledged]]/Table1[[#This Row],[goal]] *100,1)</f>
        <v>0</v>
      </c>
      <c r="G195" s="13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" si="200">(((J195/60)/60)/24)+DATE(1970,1,1)</f>
        <v>41971.976458333331</v>
      </c>
      <c r="M195" s="16">
        <f t="shared" si="198"/>
        <v>41911.934791666667</v>
      </c>
      <c r="N195" t="b">
        <v>0</v>
      </c>
      <c r="O195">
        <v>0</v>
      </c>
      <c r="P195" t="b">
        <v>0</v>
      </c>
      <c r="Q195" t="s">
        <v>8266</v>
      </c>
      <c r="R195">
        <f t="shared" si="199"/>
        <v>0</v>
      </c>
      <c r="S195" s="13" t="s">
        <v>8308</v>
      </c>
      <c r="T195" t="s">
        <v>8312</v>
      </c>
      <c r="U195">
        <f>YEAR(Table1[[#This Row],[Date Created Conversion]])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>ROUND(Table1[[#This Row],[pledged]]/Table1[[#This Row],[goal]] *100,1)</f>
        <v>0.1</v>
      </c>
      <c r="G196" s="13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ref="L196" si="201">(((J196/60)/60)/24)+DATE(1970,1,1)</f>
        <v>42435.996886574074</v>
      </c>
      <c r="M196" s="16">
        <f t="shared" si="198"/>
        <v>42375.996886574074</v>
      </c>
      <c r="N196" t="b">
        <v>0</v>
      </c>
      <c r="O196">
        <v>3</v>
      </c>
      <c r="P196" t="b">
        <v>0</v>
      </c>
      <c r="Q196" t="s">
        <v>8266</v>
      </c>
      <c r="R196">
        <f t="shared" si="199"/>
        <v>1</v>
      </c>
      <c r="S196" s="13" t="s">
        <v>8308</v>
      </c>
      <c r="T196" t="s">
        <v>8312</v>
      </c>
      <c r="U196">
        <f>YEAR(Table1[[#This Row],[Date Created Conversion]])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>ROUND(Table1[[#This Row],[pledged]]/Table1[[#This Row],[goal]] *100,1)</f>
        <v>0</v>
      </c>
      <c r="G197" s="13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ref="L197" si="202">(((J197/60)/60)/24)+DATE(1970,1,1)</f>
        <v>42195.67050925926</v>
      </c>
      <c r="M197" s="16">
        <f t="shared" si="198"/>
        <v>42135.67050925926</v>
      </c>
      <c r="N197" t="b">
        <v>0</v>
      </c>
      <c r="O197">
        <v>0</v>
      </c>
      <c r="P197" t="b">
        <v>0</v>
      </c>
      <c r="Q197" t="s">
        <v>8266</v>
      </c>
      <c r="R197">
        <f t="shared" si="199"/>
        <v>0</v>
      </c>
      <c r="S197" s="13" t="s">
        <v>8308</v>
      </c>
      <c r="T197" t="s">
        <v>8312</v>
      </c>
      <c r="U197">
        <f>YEAR(Table1[[#This Row],[Date Created Conversion]])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>ROUND(Table1[[#This Row],[pledged]]/Table1[[#This Row],[goal]] *100,1)</f>
        <v>41.9</v>
      </c>
      <c r="G198" s="13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ref="L198" si="203">(((J198/60)/60)/24)+DATE(1970,1,1)</f>
        <v>42287.875</v>
      </c>
      <c r="M198" s="16">
        <f t="shared" si="198"/>
        <v>42259.542800925927</v>
      </c>
      <c r="N198" t="b">
        <v>0</v>
      </c>
      <c r="O198">
        <v>19</v>
      </c>
      <c r="P198" t="b">
        <v>0</v>
      </c>
      <c r="Q198" t="s">
        <v>8266</v>
      </c>
      <c r="R198">
        <f t="shared" si="199"/>
        <v>77.11</v>
      </c>
      <c r="S198" s="13" t="s">
        <v>8308</v>
      </c>
      <c r="T198" t="s">
        <v>8312</v>
      </c>
      <c r="U198">
        <f>YEAR(Table1[[#This Row],[Date Created Conversion]])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>ROUND(Table1[[#This Row],[pledged]]/Table1[[#This Row],[goal]] *100,1)</f>
        <v>10.5</v>
      </c>
      <c r="G199" s="13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ref="L199" si="204">(((J199/60)/60)/24)+DATE(1970,1,1)</f>
        <v>42783.875</v>
      </c>
      <c r="M199" s="16">
        <f t="shared" si="198"/>
        <v>42741.848379629635</v>
      </c>
      <c r="N199" t="b">
        <v>0</v>
      </c>
      <c r="O199">
        <v>8</v>
      </c>
      <c r="P199" t="b">
        <v>0</v>
      </c>
      <c r="Q199" t="s">
        <v>8266</v>
      </c>
      <c r="R199">
        <f t="shared" si="199"/>
        <v>32.75</v>
      </c>
      <c r="S199" s="13" t="s">
        <v>8308</v>
      </c>
      <c r="T199" t="s">
        <v>8312</v>
      </c>
      <c r="U199">
        <f>YEAR(Table1[[#This Row],[Date Created Conversion]])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>ROUND(Table1[[#This Row],[pledged]]/Table1[[#This Row],[goal]] *100,1)</f>
        <v>1.1000000000000001</v>
      </c>
      <c r="G200" s="13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ref="L200" si="205">(((J200/60)/60)/24)+DATE(1970,1,1)</f>
        <v>41917.383356481485</v>
      </c>
      <c r="M200" s="16">
        <f t="shared" si="198"/>
        <v>41887.383356481485</v>
      </c>
      <c r="N200" t="b">
        <v>0</v>
      </c>
      <c r="O200">
        <v>6</v>
      </c>
      <c r="P200" t="b">
        <v>0</v>
      </c>
      <c r="Q200" t="s">
        <v>8266</v>
      </c>
      <c r="R200">
        <f t="shared" si="199"/>
        <v>46.5</v>
      </c>
      <c r="S200" s="13" t="s">
        <v>8308</v>
      </c>
      <c r="T200" t="s">
        <v>8312</v>
      </c>
      <c r="U200">
        <f>YEAR(Table1[[#This Row],[Date Created Conversion]])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>ROUND(Table1[[#This Row],[pledged]]/Table1[[#This Row],[goal]] *100,1)</f>
        <v>0</v>
      </c>
      <c r="G201" s="13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ref="L201" si="206">(((J201/60)/60)/24)+DATE(1970,1,1)</f>
        <v>42614.123865740738</v>
      </c>
      <c r="M201" s="16">
        <f t="shared" si="198"/>
        <v>42584.123865740738</v>
      </c>
      <c r="N201" t="b">
        <v>0</v>
      </c>
      <c r="O201">
        <v>0</v>
      </c>
      <c r="P201" t="b">
        <v>0</v>
      </c>
      <c r="Q201" t="s">
        <v>8266</v>
      </c>
      <c r="R201">
        <f t="shared" si="199"/>
        <v>0</v>
      </c>
      <c r="S201" s="13" t="s">
        <v>8308</v>
      </c>
      <c r="T201" t="s">
        <v>8312</v>
      </c>
      <c r="U201">
        <f>YEAR(Table1[[#This Row],[Date Created Conversion]])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>ROUND(Table1[[#This Row],[pledged]]/Table1[[#This Row],[goal]] *100,1)</f>
        <v>26.2</v>
      </c>
      <c r="G202" s="13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ref="L202" si="207">(((J202/60)/60)/24)+DATE(1970,1,1)</f>
        <v>41897.083368055559</v>
      </c>
      <c r="M202" s="16">
        <f t="shared" si="198"/>
        <v>41867.083368055559</v>
      </c>
      <c r="N202" t="b">
        <v>0</v>
      </c>
      <c r="O202">
        <v>18</v>
      </c>
      <c r="P202" t="b">
        <v>0</v>
      </c>
      <c r="Q202" t="s">
        <v>8266</v>
      </c>
      <c r="R202">
        <f t="shared" si="199"/>
        <v>87.31</v>
      </c>
      <c r="S202" s="13" t="s">
        <v>8308</v>
      </c>
      <c r="T202" t="s">
        <v>8312</v>
      </c>
      <c r="U202">
        <f>YEAR(Table1[[#This Row],[Date Created Conversion]])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>ROUND(Table1[[#This Row],[pledged]]/Table1[[#This Row],[goal]] *100,1)</f>
        <v>58.5</v>
      </c>
      <c r="G203" s="1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ref="L203" si="208">(((J203/60)/60)/24)+DATE(1970,1,1)</f>
        <v>42043.818622685183</v>
      </c>
      <c r="M203" s="16">
        <f t="shared" si="198"/>
        <v>42023.818622685183</v>
      </c>
      <c r="N203" t="b">
        <v>0</v>
      </c>
      <c r="O203">
        <v>7</v>
      </c>
      <c r="P203" t="b">
        <v>0</v>
      </c>
      <c r="Q203" t="s">
        <v>8266</v>
      </c>
      <c r="R203">
        <f t="shared" si="199"/>
        <v>54.29</v>
      </c>
      <c r="S203" s="13" t="s">
        <v>8308</v>
      </c>
      <c r="T203" t="s">
        <v>8312</v>
      </c>
      <c r="U203">
        <f>YEAR(Table1[[#This Row],[Date Created Conversion]])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>ROUND(Table1[[#This Row],[pledged]]/Table1[[#This Row],[goal]] *100,1)</f>
        <v>0</v>
      </c>
      <c r="G204" s="13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ref="L204" si="209">(((J204/60)/60)/24)+DATE(1970,1,1)</f>
        <v>42285.874305555553</v>
      </c>
      <c r="M204" s="16">
        <f t="shared" si="198"/>
        <v>42255.927824074075</v>
      </c>
      <c r="N204" t="b">
        <v>0</v>
      </c>
      <c r="O204">
        <v>0</v>
      </c>
      <c r="P204" t="b">
        <v>0</v>
      </c>
      <c r="Q204" t="s">
        <v>8266</v>
      </c>
      <c r="R204">
        <f t="shared" si="199"/>
        <v>0</v>
      </c>
      <c r="S204" s="13" t="s">
        <v>8308</v>
      </c>
      <c r="T204" t="s">
        <v>8312</v>
      </c>
      <c r="U204">
        <f>YEAR(Table1[[#This Row],[Date Created Conversion]])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>ROUND(Table1[[#This Row],[pledged]]/Table1[[#This Row],[goal]] *100,1)</f>
        <v>29.8</v>
      </c>
      <c r="G205" s="13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ref="L205" si="210">(((J205/60)/60)/24)+DATE(1970,1,1)</f>
        <v>42033.847962962958</v>
      </c>
      <c r="M205" s="16">
        <f t="shared" si="198"/>
        <v>41973.847962962958</v>
      </c>
      <c r="N205" t="b">
        <v>0</v>
      </c>
      <c r="O205">
        <v>8</v>
      </c>
      <c r="P205" t="b">
        <v>0</v>
      </c>
      <c r="Q205" t="s">
        <v>8266</v>
      </c>
      <c r="R205">
        <f t="shared" si="199"/>
        <v>93.25</v>
      </c>
      <c r="S205" s="13" t="s">
        <v>8308</v>
      </c>
      <c r="T205" t="s">
        <v>8312</v>
      </c>
      <c r="U205">
        <f>YEAR(Table1[[#This Row],[Date Created Conversion]])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>ROUND(Table1[[#This Row],[pledged]]/Table1[[#This Row],[goal]] *100,1)</f>
        <v>50.7</v>
      </c>
      <c r="G206" s="13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ref="L206" si="211">(((J206/60)/60)/24)+DATE(1970,1,1)</f>
        <v>42586.583368055552</v>
      </c>
      <c r="M206" s="16">
        <f t="shared" si="198"/>
        <v>42556.583368055552</v>
      </c>
      <c r="N206" t="b">
        <v>0</v>
      </c>
      <c r="O206">
        <v>1293</v>
      </c>
      <c r="P206" t="b">
        <v>0</v>
      </c>
      <c r="Q206" t="s">
        <v>8266</v>
      </c>
      <c r="R206">
        <f t="shared" si="199"/>
        <v>117.68</v>
      </c>
      <c r="S206" s="13" t="s">
        <v>8308</v>
      </c>
      <c r="T206" t="s">
        <v>8312</v>
      </c>
      <c r="U206">
        <f>YEAR(Table1[[#This Row],[Date Created Conversion]])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>ROUND(Table1[[#This Row],[pledged]]/Table1[[#This Row],[goal]] *100,1)</f>
        <v>16.3</v>
      </c>
      <c r="G207" s="13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ref="L207" si="212">(((J207/60)/60)/24)+DATE(1970,1,1)</f>
        <v>42283.632199074069</v>
      </c>
      <c r="M207" s="16">
        <f t="shared" si="198"/>
        <v>42248.632199074069</v>
      </c>
      <c r="N207" t="b">
        <v>0</v>
      </c>
      <c r="O207">
        <v>17</v>
      </c>
      <c r="P207" t="b">
        <v>0</v>
      </c>
      <c r="Q207" t="s">
        <v>8266</v>
      </c>
      <c r="R207">
        <f t="shared" si="199"/>
        <v>76.47</v>
      </c>
      <c r="S207" s="13" t="s">
        <v>8308</v>
      </c>
      <c r="T207" t="s">
        <v>8312</v>
      </c>
      <c r="U207">
        <f>YEAR(Table1[[#This Row],[Date Created Conversion]])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>ROUND(Table1[[#This Row],[pledged]]/Table1[[#This Row],[goal]] *100,1)</f>
        <v>0</v>
      </c>
      <c r="G208" s="13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ref="L208" si="213">(((J208/60)/60)/24)+DATE(1970,1,1)</f>
        <v>42588.004432870366</v>
      </c>
      <c r="M208" s="16">
        <f t="shared" si="198"/>
        <v>42567.004432870366</v>
      </c>
      <c r="N208" t="b">
        <v>0</v>
      </c>
      <c r="O208">
        <v>0</v>
      </c>
      <c r="P208" t="b">
        <v>0</v>
      </c>
      <c r="Q208" t="s">
        <v>8266</v>
      </c>
      <c r="R208">
        <f t="shared" si="199"/>
        <v>0</v>
      </c>
      <c r="S208" s="13" t="s">
        <v>8308</v>
      </c>
      <c r="T208" t="s">
        <v>8312</v>
      </c>
      <c r="U208">
        <f>YEAR(Table1[[#This Row],[Date Created Conversion]])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>ROUND(Table1[[#This Row],[pledged]]/Table1[[#This Row],[goal]] *100,1)</f>
        <v>15.2</v>
      </c>
      <c r="G209" s="13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ref="L209" si="214">(((J209/60)/60)/24)+DATE(1970,1,1)</f>
        <v>42008.197199074071</v>
      </c>
      <c r="M209" s="16">
        <f t="shared" si="198"/>
        <v>41978.197199074071</v>
      </c>
      <c r="N209" t="b">
        <v>0</v>
      </c>
      <c r="O209">
        <v>13</v>
      </c>
      <c r="P209" t="b">
        <v>0</v>
      </c>
      <c r="Q209" t="s">
        <v>8266</v>
      </c>
      <c r="R209">
        <f t="shared" si="199"/>
        <v>163.85</v>
      </c>
      <c r="S209" s="13" t="s">
        <v>8308</v>
      </c>
      <c r="T209" t="s">
        <v>8312</v>
      </c>
      <c r="U209">
        <f>YEAR(Table1[[#This Row],[Date Created Conversion]])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>ROUND(Table1[[#This Row],[pledged]]/Table1[[#This Row],[goal]] *100,1)</f>
        <v>0</v>
      </c>
      <c r="G210" s="13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ref="L210" si="215">(((J210/60)/60)/24)+DATE(1970,1,1)</f>
        <v>41989.369988425926</v>
      </c>
      <c r="M210" s="16">
        <f t="shared" si="198"/>
        <v>41959.369988425926</v>
      </c>
      <c r="N210" t="b">
        <v>0</v>
      </c>
      <c r="O210">
        <v>0</v>
      </c>
      <c r="P210" t="b">
        <v>0</v>
      </c>
      <c r="Q210" t="s">
        <v>8266</v>
      </c>
      <c r="R210">
        <f t="shared" si="199"/>
        <v>0</v>
      </c>
      <c r="S210" s="13" t="s">
        <v>8308</v>
      </c>
      <c r="T210" t="s">
        <v>8312</v>
      </c>
      <c r="U210">
        <f>YEAR(Table1[[#This Row],[Date Created Conversion]])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>ROUND(Table1[[#This Row],[pledged]]/Table1[[#This Row],[goal]] *100,1)</f>
        <v>0</v>
      </c>
      <c r="G211" s="13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ref="L211" si="216">(((J211/60)/60)/24)+DATE(1970,1,1)</f>
        <v>42195.922858796301</v>
      </c>
      <c r="M211" s="16">
        <f t="shared" si="198"/>
        <v>42165.922858796301</v>
      </c>
      <c r="N211" t="b">
        <v>0</v>
      </c>
      <c r="O211">
        <v>0</v>
      </c>
      <c r="P211" t="b">
        <v>0</v>
      </c>
      <c r="Q211" t="s">
        <v>8266</v>
      </c>
      <c r="R211">
        <f t="shared" si="199"/>
        <v>0</v>
      </c>
      <c r="S211" s="13" t="s">
        <v>8308</v>
      </c>
      <c r="T211" t="s">
        <v>8312</v>
      </c>
      <c r="U211">
        <f>YEAR(Table1[[#This Row],[Date Created Conversion]])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>ROUND(Table1[[#This Row],[pledged]]/Table1[[#This Row],[goal]] *100,1)</f>
        <v>25.3</v>
      </c>
      <c r="G212" s="13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ref="L212" si="217">(((J212/60)/60)/24)+DATE(1970,1,1)</f>
        <v>42278.208333333328</v>
      </c>
      <c r="M212" s="16">
        <f t="shared" si="198"/>
        <v>42249.064722222218</v>
      </c>
      <c r="N212" t="b">
        <v>0</v>
      </c>
      <c r="O212">
        <v>33</v>
      </c>
      <c r="P212" t="b">
        <v>0</v>
      </c>
      <c r="Q212" t="s">
        <v>8266</v>
      </c>
      <c r="R212">
        <f t="shared" si="199"/>
        <v>91.82</v>
      </c>
      <c r="S212" s="13" t="s">
        <v>8308</v>
      </c>
      <c r="T212" t="s">
        <v>8312</v>
      </c>
      <c r="U212">
        <f>YEAR(Table1[[#This Row],[Date Created Conversion]])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>ROUND(Table1[[#This Row],[pledged]]/Table1[[#This Row],[goal]] *100,1)</f>
        <v>44.6</v>
      </c>
      <c r="G213" s="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ref="L213" si="218">(((J213/60)/60)/24)+DATE(1970,1,1)</f>
        <v>42266.159918981488</v>
      </c>
      <c r="M213" s="16">
        <f t="shared" si="198"/>
        <v>42236.159918981488</v>
      </c>
      <c r="N213" t="b">
        <v>0</v>
      </c>
      <c r="O213">
        <v>12</v>
      </c>
      <c r="P213" t="b">
        <v>0</v>
      </c>
      <c r="Q213" t="s">
        <v>8266</v>
      </c>
      <c r="R213">
        <f t="shared" si="199"/>
        <v>185.83</v>
      </c>
      <c r="S213" s="13" t="s">
        <v>8308</v>
      </c>
      <c r="T213" t="s">
        <v>8312</v>
      </c>
      <c r="U213">
        <f>YEAR(Table1[[#This Row],[Date Created Conversion]])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>ROUND(Table1[[#This Row],[pledged]]/Table1[[#This Row],[goal]] *100,1)</f>
        <v>0</v>
      </c>
      <c r="G214" s="13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ref="L214" si="219">(((J214/60)/60)/24)+DATE(1970,1,1)</f>
        <v>42476.839351851857</v>
      </c>
      <c r="M214" s="16">
        <f t="shared" si="198"/>
        <v>42416.881018518514</v>
      </c>
      <c r="N214" t="b">
        <v>0</v>
      </c>
      <c r="O214">
        <v>1</v>
      </c>
      <c r="P214" t="b">
        <v>0</v>
      </c>
      <c r="Q214" t="s">
        <v>8266</v>
      </c>
      <c r="R214">
        <f t="shared" si="199"/>
        <v>1</v>
      </c>
      <c r="S214" s="13" t="s">
        <v>8308</v>
      </c>
      <c r="T214" t="s">
        <v>8312</v>
      </c>
      <c r="U214">
        <f>YEAR(Table1[[#This Row],[Date Created Conversion]])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>ROUND(Table1[[#This Row],[pledged]]/Table1[[#This Row],[goal]] *100,1)</f>
        <v>0</v>
      </c>
      <c r="G215" s="13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ref="L215" si="220">(((J215/60)/60)/24)+DATE(1970,1,1)</f>
        <v>42232.587974537033</v>
      </c>
      <c r="M215" s="16">
        <f t="shared" si="198"/>
        <v>42202.594293981485</v>
      </c>
      <c r="N215" t="b">
        <v>0</v>
      </c>
      <c r="O215">
        <v>1</v>
      </c>
      <c r="P215" t="b">
        <v>0</v>
      </c>
      <c r="Q215" t="s">
        <v>8266</v>
      </c>
      <c r="R215">
        <f t="shared" si="199"/>
        <v>20</v>
      </c>
      <c r="S215" s="13" t="s">
        <v>8308</v>
      </c>
      <c r="T215" t="s">
        <v>8312</v>
      </c>
      <c r="U215">
        <f>YEAR(Table1[[#This Row],[Date Created Conversion]])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>ROUND(Table1[[#This Row],[pledged]]/Table1[[#This Row],[goal]] *100,1)</f>
        <v>0</v>
      </c>
      <c r="G216" s="13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ref="L216" si="221">(((J216/60)/60)/24)+DATE(1970,1,1)</f>
        <v>42069.64061342593</v>
      </c>
      <c r="M216" s="16">
        <f t="shared" si="198"/>
        <v>42009.64061342593</v>
      </c>
      <c r="N216" t="b">
        <v>0</v>
      </c>
      <c r="O216">
        <v>1</v>
      </c>
      <c r="P216" t="b">
        <v>0</v>
      </c>
      <c r="Q216" t="s">
        <v>8266</v>
      </c>
      <c r="R216">
        <f t="shared" si="199"/>
        <v>1</v>
      </c>
      <c r="S216" s="13" t="s">
        <v>8308</v>
      </c>
      <c r="T216" t="s">
        <v>8312</v>
      </c>
      <c r="U216">
        <f>YEAR(Table1[[#This Row],[Date Created Conversion]])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>ROUND(Table1[[#This Row],[pledged]]/Table1[[#This Row],[goal]] *100,1)</f>
        <v>0.2</v>
      </c>
      <c r="G217" s="13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ref="L217" si="222">(((J217/60)/60)/24)+DATE(1970,1,1)</f>
        <v>42417.999305555553</v>
      </c>
      <c r="M217" s="16">
        <f t="shared" si="198"/>
        <v>42375.230115740742</v>
      </c>
      <c r="N217" t="b">
        <v>0</v>
      </c>
      <c r="O217">
        <v>1</v>
      </c>
      <c r="P217" t="b">
        <v>0</v>
      </c>
      <c r="Q217" t="s">
        <v>8266</v>
      </c>
      <c r="R217">
        <f t="shared" si="199"/>
        <v>10</v>
      </c>
      <c r="S217" s="13" t="s">
        <v>8308</v>
      </c>
      <c r="T217" t="s">
        <v>8312</v>
      </c>
      <c r="U217">
        <f>YEAR(Table1[[#This Row],[Date Created Conversion]])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>ROUND(Table1[[#This Row],[pledged]]/Table1[[#This Row],[goal]] *100,1)</f>
        <v>55.7</v>
      </c>
      <c r="G218" s="13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ref="L218" si="223">(((J218/60)/60)/24)+DATE(1970,1,1)</f>
        <v>42116.917094907403</v>
      </c>
      <c r="M218" s="16">
        <f t="shared" si="198"/>
        <v>42066.958761574075</v>
      </c>
      <c r="N218" t="b">
        <v>0</v>
      </c>
      <c r="O218">
        <v>84</v>
      </c>
      <c r="P218" t="b">
        <v>0</v>
      </c>
      <c r="Q218" t="s">
        <v>8266</v>
      </c>
      <c r="R218">
        <f t="shared" si="199"/>
        <v>331.54</v>
      </c>
      <c r="S218" s="13" t="s">
        <v>8308</v>
      </c>
      <c r="T218" t="s">
        <v>8312</v>
      </c>
      <c r="U218">
        <f>YEAR(Table1[[#This Row],[Date Created Conversion]])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>ROUND(Table1[[#This Row],[pledged]]/Table1[[#This Row],[goal]] *100,1)</f>
        <v>11.9</v>
      </c>
      <c r="G219" s="13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ref="L219" si="224">(((J219/60)/60)/24)+DATE(1970,1,1)</f>
        <v>42001.64061342593</v>
      </c>
      <c r="M219" s="16">
        <f t="shared" si="198"/>
        <v>41970.64061342593</v>
      </c>
      <c r="N219" t="b">
        <v>0</v>
      </c>
      <c r="O219">
        <v>38</v>
      </c>
      <c r="P219" t="b">
        <v>0</v>
      </c>
      <c r="Q219" t="s">
        <v>8266</v>
      </c>
      <c r="R219">
        <f t="shared" si="199"/>
        <v>314.29000000000002</v>
      </c>
      <c r="S219" s="13" t="s">
        <v>8308</v>
      </c>
      <c r="T219" t="s">
        <v>8312</v>
      </c>
      <c r="U219">
        <f>YEAR(Table1[[#This Row],[Date Created Conversion]])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>ROUND(Table1[[#This Row],[pledged]]/Table1[[#This Row],[goal]] *100,1)</f>
        <v>2</v>
      </c>
      <c r="G220" s="13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ref="L220" si="225">(((J220/60)/60)/24)+DATE(1970,1,1)</f>
        <v>42139.628344907411</v>
      </c>
      <c r="M220" s="16">
        <f t="shared" si="198"/>
        <v>42079.628344907411</v>
      </c>
      <c r="N220" t="b">
        <v>0</v>
      </c>
      <c r="O220">
        <v>1</v>
      </c>
      <c r="P220" t="b">
        <v>0</v>
      </c>
      <c r="Q220" t="s">
        <v>8266</v>
      </c>
      <c r="R220">
        <f t="shared" si="199"/>
        <v>100</v>
      </c>
      <c r="S220" s="13" t="s">
        <v>8308</v>
      </c>
      <c r="T220" t="s">
        <v>8312</v>
      </c>
      <c r="U220">
        <f>YEAR(Table1[[#This Row],[Date Created Conversion]])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>ROUND(Table1[[#This Row],[pledged]]/Table1[[#This Row],[goal]] *100,1)</f>
        <v>17.600000000000001</v>
      </c>
      <c r="G221" s="13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ref="L221" si="226">(((J221/60)/60)/24)+DATE(1970,1,1)</f>
        <v>42461.290972222225</v>
      </c>
      <c r="M221" s="16">
        <f t="shared" si="198"/>
        <v>42429.326678240745</v>
      </c>
      <c r="N221" t="b">
        <v>0</v>
      </c>
      <c r="O221">
        <v>76</v>
      </c>
      <c r="P221" t="b">
        <v>0</v>
      </c>
      <c r="Q221" t="s">
        <v>8266</v>
      </c>
      <c r="R221">
        <f t="shared" si="199"/>
        <v>115.99</v>
      </c>
      <c r="S221" s="13" t="s">
        <v>8308</v>
      </c>
      <c r="T221" t="s">
        <v>8312</v>
      </c>
      <c r="U221">
        <f>YEAR(Table1[[#This Row],[Date Created Conversion]])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>ROUND(Table1[[#This Row],[pledged]]/Table1[[#This Row],[goal]] *100,1)</f>
        <v>0.7</v>
      </c>
      <c r="G222" s="13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ref="L222" si="227">(((J222/60)/60)/24)+DATE(1970,1,1)</f>
        <v>42236.837499999994</v>
      </c>
      <c r="M222" s="16">
        <f t="shared" si="198"/>
        <v>42195.643865740742</v>
      </c>
      <c r="N222" t="b">
        <v>0</v>
      </c>
      <c r="O222">
        <v>3</v>
      </c>
      <c r="P222" t="b">
        <v>0</v>
      </c>
      <c r="Q222" t="s">
        <v>8266</v>
      </c>
      <c r="R222">
        <f t="shared" si="199"/>
        <v>120</v>
      </c>
      <c r="S222" s="13" t="s">
        <v>8308</v>
      </c>
      <c r="T222" t="s">
        <v>8312</v>
      </c>
      <c r="U222">
        <f>YEAR(Table1[[#This Row],[Date Created Conversion]])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>ROUND(Table1[[#This Row],[pledged]]/Table1[[#This Row],[goal]] *100,1)</f>
        <v>0</v>
      </c>
      <c r="G223" s="1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ref="L223" si="228">(((J223/60)/60)/24)+DATE(1970,1,1)</f>
        <v>42091.79587962963</v>
      </c>
      <c r="M223" s="16">
        <f t="shared" si="198"/>
        <v>42031.837546296301</v>
      </c>
      <c r="N223" t="b">
        <v>0</v>
      </c>
      <c r="O223">
        <v>0</v>
      </c>
      <c r="P223" t="b">
        <v>0</v>
      </c>
      <c r="Q223" t="s">
        <v>8266</v>
      </c>
      <c r="R223">
        <f t="shared" si="199"/>
        <v>0</v>
      </c>
      <c r="S223" s="13" t="s">
        <v>8308</v>
      </c>
      <c r="T223" t="s">
        <v>8312</v>
      </c>
      <c r="U223">
        <f>YEAR(Table1[[#This Row],[Date Created Conversion]])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>ROUND(Table1[[#This Row],[pledged]]/Table1[[#This Row],[goal]] *100,1)</f>
        <v>13</v>
      </c>
      <c r="G224" s="13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ref="L224" si="229">(((J224/60)/60)/24)+DATE(1970,1,1)</f>
        <v>42090.110416666663</v>
      </c>
      <c r="M224" s="16">
        <f t="shared" si="198"/>
        <v>42031.769884259258</v>
      </c>
      <c r="N224" t="b">
        <v>0</v>
      </c>
      <c r="O224">
        <v>2</v>
      </c>
      <c r="P224" t="b">
        <v>0</v>
      </c>
      <c r="Q224" t="s">
        <v>8266</v>
      </c>
      <c r="R224">
        <f t="shared" si="199"/>
        <v>65</v>
      </c>
      <c r="S224" s="13" t="s">
        <v>8308</v>
      </c>
      <c r="T224" t="s">
        <v>8312</v>
      </c>
      <c r="U224">
        <f>YEAR(Table1[[#This Row],[Date Created Conversion]])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>ROUND(Table1[[#This Row],[pledged]]/Table1[[#This Row],[goal]] *100,1)</f>
        <v>0</v>
      </c>
      <c r="G225" s="13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ref="L225" si="230">(((J225/60)/60)/24)+DATE(1970,1,1)</f>
        <v>42512.045138888891</v>
      </c>
      <c r="M225" s="16">
        <f t="shared" si="198"/>
        <v>42482.048032407409</v>
      </c>
      <c r="N225" t="b">
        <v>0</v>
      </c>
      <c r="O225">
        <v>0</v>
      </c>
      <c r="P225" t="b">
        <v>0</v>
      </c>
      <c r="Q225" t="s">
        <v>8266</v>
      </c>
      <c r="R225">
        <f t="shared" si="199"/>
        <v>0</v>
      </c>
      <c r="S225" s="13" t="s">
        <v>8308</v>
      </c>
      <c r="T225" t="s">
        <v>8312</v>
      </c>
      <c r="U225">
        <f>YEAR(Table1[[#This Row],[Date Created Conversion]])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>ROUND(Table1[[#This Row],[pledged]]/Table1[[#This Row],[goal]] *100,1)</f>
        <v>0</v>
      </c>
      <c r="G226" s="13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ref="L226" si="231">(((J226/60)/60)/24)+DATE(1970,1,1)</f>
        <v>42195.235254629632</v>
      </c>
      <c r="M226" s="16">
        <f t="shared" si="198"/>
        <v>42135.235254629632</v>
      </c>
      <c r="N226" t="b">
        <v>0</v>
      </c>
      <c r="O226">
        <v>0</v>
      </c>
      <c r="P226" t="b">
        <v>0</v>
      </c>
      <c r="Q226" t="s">
        <v>8266</v>
      </c>
      <c r="R226">
        <f t="shared" si="199"/>
        <v>0</v>
      </c>
      <c r="S226" s="13" t="s">
        <v>8308</v>
      </c>
      <c r="T226" t="s">
        <v>8312</v>
      </c>
      <c r="U226">
        <f>YEAR(Table1[[#This Row],[Date Created Conversion]])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>ROUND(Table1[[#This Row],[pledged]]/Table1[[#This Row],[goal]] *100,1)</f>
        <v>0</v>
      </c>
      <c r="G227" s="13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ref="L227" si="232">(((J227/60)/60)/24)+DATE(1970,1,1)</f>
        <v>42468.919606481482</v>
      </c>
      <c r="M227" s="16">
        <f t="shared" si="198"/>
        <v>42438.961273148147</v>
      </c>
      <c r="N227" t="b">
        <v>0</v>
      </c>
      <c r="O227">
        <v>0</v>
      </c>
      <c r="P227" t="b">
        <v>0</v>
      </c>
      <c r="Q227" t="s">
        <v>8266</v>
      </c>
      <c r="R227">
        <f t="shared" si="199"/>
        <v>0</v>
      </c>
      <c r="S227" s="13" t="s">
        <v>8308</v>
      </c>
      <c r="T227" t="s">
        <v>8312</v>
      </c>
      <c r="U227">
        <f>YEAR(Table1[[#This Row],[Date Created Conversion]])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>ROUND(Table1[[#This Row],[pledged]]/Table1[[#This Row],[goal]] *100,1)</f>
        <v>0.9</v>
      </c>
      <c r="G228" s="13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ref="L228" si="233">(((J228/60)/60)/24)+DATE(1970,1,1)</f>
        <v>42155.395138888889</v>
      </c>
      <c r="M228" s="16">
        <f t="shared" si="198"/>
        <v>42106.666018518517</v>
      </c>
      <c r="N228" t="b">
        <v>0</v>
      </c>
      <c r="O228">
        <v>2</v>
      </c>
      <c r="P228" t="b">
        <v>0</v>
      </c>
      <c r="Q228" t="s">
        <v>8266</v>
      </c>
      <c r="R228">
        <f t="shared" si="199"/>
        <v>125</v>
      </c>
      <c r="S228" s="13" t="s">
        <v>8308</v>
      </c>
      <c r="T228" t="s">
        <v>8312</v>
      </c>
      <c r="U228">
        <f>YEAR(Table1[[#This Row],[Date Created Conversion]])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>ROUND(Table1[[#This Row],[pledged]]/Table1[[#This Row],[goal]] *100,1)</f>
        <v>0</v>
      </c>
      <c r="G229" s="13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ref="L229" si="234">(((J229/60)/60)/24)+DATE(1970,1,1)</f>
        <v>42194.893993055557</v>
      </c>
      <c r="M229" s="16">
        <f t="shared" si="198"/>
        <v>42164.893993055557</v>
      </c>
      <c r="N229" t="b">
        <v>0</v>
      </c>
      <c r="O229">
        <v>0</v>
      </c>
      <c r="P229" t="b">
        <v>0</v>
      </c>
      <c r="Q229" t="s">
        <v>8266</v>
      </c>
      <c r="R229">
        <f t="shared" si="199"/>
        <v>0</v>
      </c>
      <c r="S229" s="13" t="s">
        <v>8308</v>
      </c>
      <c r="T229" t="s">
        <v>8312</v>
      </c>
      <c r="U229">
        <f>YEAR(Table1[[#This Row],[Date Created Conversion]])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>ROUND(Table1[[#This Row],[pledged]]/Table1[[#This Row],[goal]] *100,1)</f>
        <v>0</v>
      </c>
      <c r="G230" s="13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ref="L230" si="235">(((J230/60)/60)/24)+DATE(1970,1,1)</f>
        <v>42156.686400462961</v>
      </c>
      <c r="M230" s="16">
        <f t="shared" si="198"/>
        <v>42096.686400462961</v>
      </c>
      <c r="N230" t="b">
        <v>0</v>
      </c>
      <c r="O230">
        <v>0</v>
      </c>
      <c r="P230" t="b">
        <v>0</v>
      </c>
      <c r="Q230" t="s">
        <v>8266</v>
      </c>
      <c r="R230">
        <f t="shared" si="199"/>
        <v>0</v>
      </c>
      <c r="S230" s="13" t="s">
        <v>8308</v>
      </c>
      <c r="T230" t="s">
        <v>8312</v>
      </c>
      <c r="U230">
        <f>YEAR(Table1[[#This Row],[Date Created Conversion]])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>ROUND(Table1[[#This Row],[pledged]]/Table1[[#This Row],[goal]] *100,1)</f>
        <v>0</v>
      </c>
      <c r="G231" s="13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ref="L231" si="236">(((J231/60)/60)/24)+DATE(1970,1,1)</f>
        <v>42413.933993055558</v>
      </c>
      <c r="M231" s="16">
        <f t="shared" si="198"/>
        <v>42383.933993055558</v>
      </c>
      <c r="N231" t="b">
        <v>0</v>
      </c>
      <c r="O231">
        <v>0</v>
      </c>
      <c r="P231" t="b">
        <v>0</v>
      </c>
      <c r="Q231" t="s">
        <v>8266</v>
      </c>
      <c r="R231">
        <f t="shared" si="199"/>
        <v>0</v>
      </c>
      <c r="S231" s="13" t="s">
        <v>8308</v>
      </c>
      <c r="T231" t="s">
        <v>8312</v>
      </c>
      <c r="U231">
        <f>YEAR(Table1[[#This Row],[Date Created Conversion]])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>ROUND(Table1[[#This Row],[pledged]]/Table1[[#This Row],[goal]] *100,1)</f>
        <v>0.4</v>
      </c>
      <c r="G232" s="13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ref="L232" si="237">(((J232/60)/60)/24)+DATE(1970,1,1)</f>
        <v>42159.777210648142</v>
      </c>
      <c r="M232" s="16">
        <f t="shared" si="198"/>
        <v>42129.777210648142</v>
      </c>
      <c r="N232" t="b">
        <v>0</v>
      </c>
      <c r="O232">
        <v>2</v>
      </c>
      <c r="P232" t="b">
        <v>0</v>
      </c>
      <c r="Q232" t="s">
        <v>8266</v>
      </c>
      <c r="R232">
        <f t="shared" si="199"/>
        <v>30</v>
      </c>
      <c r="S232" s="13" t="s">
        <v>8308</v>
      </c>
      <c r="T232" t="s">
        <v>8312</v>
      </c>
      <c r="U232">
        <f>YEAR(Table1[[#This Row],[Date Created Conversion]])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>ROUND(Table1[[#This Row],[pledged]]/Table1[[#This Row],[goal]] *100,1)</f>
        <v>0</v>
      </c>
      <c r="G233" s="1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ref="L233" si="238">(((J233/60)/60)/24)+DATE(1970,1,1)</f>
        <v>42371.958923611113</v>
      </c>
      <c r="M233" s="16">
        <f t="shared" si="198"/>
        <v>42341.958923611113</v>
      </c>
      <c r="N233" t="b">
        <v>0</v>
      </c>
      <c r="O233">
        <v>0</v>
      </c>
      <c r="P233" t="b">
        <v>0</v>
      </c>
      <c r="Q233" t="s">
        <v>8266</v>
      </c>
      <c r="R233">
        <f t="shared" si="199"/>
        <v>0</v>
      </c>
      <c r="S233" s="13" t="s">
        <v>8308</v>
      </c>
      <c r="T233" t="s">
        <v>8312</v>
      </c>
      <c r="U233">
        <f>YEAR(Table1[[#This Row],[Date Created Conversion]])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>ROUND(Table1[[#This Row],[pledged]]/Table1[[#This Row],[goal]] *100,1)</f>
        <v>2.8</v>
      </c>
      <c r="G234" s="13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ref="L234" si="239">(((J234/60)/60)/24)+DATE(1970,1,1)</f>
        <v>42062.82576388889</v>
      </c>
      <c r="M234" s="16">
        <f t="shared" si="198"/>
        <v>42032.82576388889</v>
      </c>
      <c r="N234" t="b">
        <v>0</v>
      </c>
      <c r="O234">
        <v>7</v>
      </c>
      <c r="P234" t="b">
        <v>0</v>
      </c>
      <c r="Q234" t="s">
        <v>8266</v>
      </c>
      <c r="R234">
        <f t="shared" si="199"/>
        <v>15.71</v>
      </c>
      <c r="S234" s="13" t="s">
        <v>8308</v>
      </c>
      <c r="T234" t="s">
        <v>8312</v>
      </c>
      <c r="U234">
        <f>YEAR(Table1[[#This Row],[Date Created Conversion]])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>ROUND(Table1[[#This Row],[pledged]]/Table1[[#This Row],[goal]] *100,1)</f>
        <v>0</v>
      </c>
      <c r="G235" s="13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ref="L235" si="240">(((J235/60)/60)/24)+DATE(1970,1,1)</f>
        <v>42642.911712962959</v>
      </c>
      <c r="M235" s="16">
        <f t="shared" si="198"/>
        <v>42612.911712962959</v>
      </c>
      <c r="N235" t="b">
        <v>0</v>
      </c>
      <c r="O235">
        <v>0</v>
      </c>
      <c r="P235" t="b">
        <v>0</v>
      </c>
      <c r="Q235" t="s">
        <v>8266</v>
      </c>
      <c r="R235">
        <f t="shared" si="199"/>
        <v>0</v>
      </c>
      <c r="S235" s="13" t="s">
        <v>8308</v>
      </c>
      <c r="T235" t="s">
        <v>8312</v>
      </c>
      <c r="U235">
        <f>YEAR(Table1[[#This Row],[Date Created Conversion]])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>ROUND(Table1[[#This Row],[pledged]]/Table1[[#This Row],[goal]] *100,1)</f>
        <v>40.1</v>
      </c>
      <c r="G236" s="13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ref="L236" si="241">(((J236/60)/60)/24)+DATE(1970,1,1)</f>
        <v>42176.035405092596</v>
      </c>
      <c r="M236" s="16">
        <f t="shared" si="198"/>
        <v>42136.035405092596</v>
      </c>
      <c r="N236" t="b">
        <v>0</v>
      </c>
      <c r="O236">
        <v>5</v>
      </c>
      <c r="P236" t="b">
        <v>0</v>
      </c>
      <c r="Q236" t="s">
        <v>8266</v>
      </c>
      <c r="R236">
        <f t="shared" si="199"/>
        <v>80.2</v>
      </c>
      <c r="S236" s="13" t="s">
        <v>8308</v>
      </c>
      <c r="T236" t="s">
        <v>8312</v>
      </c>
      <c r="U236">
        <f>YEAR(Table1[[#This Row],[Date Created Conversion]])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>ROUND(Table1[[#This Row],[pledged]]/Table1[[#This Row],[goal]] *100,1)</f>
        <v>0</v>
      </c>
      <c r="G237" s="13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ref="L237" si="242">(((J237/60)/60)/24)+DATE(1970,1,1)</f>
        <v>42194.908530092594</v>
      </c>
      <c r="M237" s="16">
        <f t="shared" si="198"/>
        <v>42164.908530092594</v>
      </c>
      <c r="N237" t="b">
        <v>0</v>
      </c>
      <c r="O237">
        <v>0</v>
      </c>
      <c r="P237" t="b">
        <v>0</v>
      </c>
      <c r="Q237" t="s">
        <v>8266</v>
      </c>
      <c r="R237">
        <f t="shared" si="199"/>
        <v>0</v>
      </c>
      <c r="S237" s="13" t="s">
        <v>8308</v>
      </c>
      <c r="T237" t="s">
        <v>8312</v>
      </c>
      <c r="U237">
        <f>YEAR(Table1[[#This Row],[Date Created Conversion]])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>ROUND(Table1[[#This Row],[pledged]]/Table1[[#This Row],[goal]] *100,1)</f>
        <v>0</v>
      </c>
      <c r="G238" s="13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ref="L238" si="243">(((J238/60)/60)/24)+DATE(1970,1,1)</f>
        <v>42374</v>
      </c>
      <c r="M238" s="16">
        <f t="shared" si="198"/>
        <v>42321.08447916666</v>
      </c>
      <c r="N238" t="b">
        <v>0</v>
      </c>
      <c r="O238">
        <v>0</v>
      </c>
      <c r="P238" t="b">
        <v>0</v>
      </c>
      <c r="Q238" t="s">
        <v>8266</v>
      </c>
      <c r="R238">
        <f t="shared" si="199"/>
        <v>0</v>
      </c>
      <c r="S238" s="13" t="s">
        <v>8308</v>
      </c>
      <c r="T238" t="s">
        <v>8312</v>
      </c>
      <c r="U238">
        <f>YEAR(Table1[[#This Row],[Date Created Conversion]])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>ROUND(Table1[[#This Row],[pledged]]/Table1[[#This Row],[goal]] *100,1)</f>
        <v>0.3</v>
      </c>
      <c r="G239" s="13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ref="L239" si="244">(((J239/60)/60)/24)+DATE(1970,1,1)</f>
        <v>42437.577187499999</v>
      </c>
      <c r="M239" s="16">
        <f t="shared" si="198"/>
        <v>42377.577187499999</v>
      </c>
      <c r="N239" t="b">
        <v>0</v>
      </c>
      <c r="O239">
        <v>1</v>
      </c>
      <c r="P239" t="b">
        <v>0</v>
      </c>
      <c r="Q239" t="s">
        <v>8266</v>
      </c>
      <c r="R239">
        <f t="shared" si="199"/>
        <v>50</v>
      </c>
      <c r="S239" s="13" t="s">
        <v>8308</v>
      </c>
      <c r="T239" t="s">
        <v>8312</v>
      </c>
      <c r="U239">
        <f>YEAR(Table1[[#This Row],[Date Created Conversion]])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>ROUND(Table1[[#This Row],[pledged]]/Table1[[#This Row],[goal]] *100,1)</f>
        <v>0</v>
      </c>
      <c r="G240" s="13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ref="L240" si="245">(((J240/60)/60)/24)+DATE(1970,1,1)</f>
        <v>42734.375</v>
      </c>
      <c r="M240" s="16">
        <f t="shared" si="198"/>
        <v>42713.962499999994</v>
      </c>
      <c r="N240" t="b">
        <v>0</v>
      </c>
      <c r="O240">
        <v>0</v>
      </c>
      <c r="P240" t="b">
        <v>0</v>
      </c>
      <c r="Q240" t="s">
        <v>8266</v>
      </c>
      <c r="R240">
        <f t="shared" si="199"/>
        <v>0</v>
      </c>
      <c r="S240" s="13" t="s">
        <v>8308</v>
      </c>
      <c r="T240" t="s">
        <v>8312</v>
      </c>
      <c r="U240">
        <f>YEAR(Table1[[#This Row],[Date Created Conversion]])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>ROUND(Table1[[#This Row],[pledged]]/Table1[[#This Row],[goal]] *100,1)</f>
        <v>25</v>
      </c>
      <c r="G241" s="13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ref="L241" si="246">(((J241/60)/60)/24)+DATE(1970,1,1)</f>
        <v>42316.5</v>
      </c>
      <c r="M241" s="16">
        <f t="shared" si="198"/>
        <v>42297.110300925924</v>
      </c>
      <c r="N241" t="b">
        <v>0</v>
      </c>
      <c r="O241">
        <v>5</v>
      </c>
      <c r="P241" t="b">
        <v>0</v>
      </c>
      <c r="Q241" t="s">
        <v>8266</v>
      </c>
      <c r="R241">
        <f t="shared" si="199"/>
        <v>50</v>
      </c>
      <c r="S241" s="13" t="s">
        <v>8308</v>
      </c>
      <c r="T241" t="s">
        <v>8312</v>
      </c>
      <c r="U241">
        <f>YEAR(Table1[[#This Row],[Date Created Conversion]])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>ROUND(Table1[[#This Row],[pledged]]/Table1[[#This Row],[goal]] *100,1)</f>
        <v>107.6</v>
      </c>
      <c r="G242" s="13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ref="L242" si="247">(((J242/60)/60)/24)+DATE(1970,1,1)</f>
        <v>41399.708460648151</v>
      </c>
      <c r="M242" s="16">
        <f t="shared" si="198"/>
        <v>41354.708460648151</v>
      </c>
      <c r="N242" t="b">
        <v>1</v>
      </c>
      <c r="O242">
        <v>137</v>
      </c>
      <c r="P242" t="b">
        <v>1</v>
      </c>
      <c r="Q242" t="s">
        <v>8267</v>
      </c>
      <c r="R242">
        <f t="shared" si="199"/>
        <v>117.85</v>
      </c>
      <c r="S242" s="13" t="s">
        <v>8308</v>
      </c>
      <c r="T242" t="s">
        <v>8313</v>
      </c>
      <c r="U242">
        <f>YEAR(Table1[[#This Row],[Date Created Conversion]])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>ROUND(Table1[[#This Row],[pledged]]/Table1[[#This Row],[goal]] *100,1)</f>
        <v>112.6</v>
      </c>
      <c r="G243" s="1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ref="L243" si="248">(((J243/60)/60)/24)+DATE(1970,1,1)</f>
        <v>41994.697962962964</v>
      </c>
      <c r="M243" s="16">
        <f t="shared" si="198"/>
        <v>41949.697962962964</v>
      </c>
      <c r="N243" t="b">
        <v>1</v>
      </c>
      <c r="O243">
        <v>376</v>
      </c>
      <c r="P243" t="b">
        <v>1</v>
      </c>
      <c r="Q243" t="s">
        <v>8267</v>
      </c>
      <c r="R243">
        <f t="shared" si="199"/>
        <v>109.04</v>
      </c>
      <c r="S243" s="13" t="s">
        <v>8308</v>
      </c>
      <c r="T243" t="s">
        <v>8313</v>
      </c>
      <c r="U243">
        <f>YEAR(Table1[[#This Row],[Date Created Conversion]])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>ROUND(Table1[[#This Row],[pledged]]/Table1[[#This Row],[goal]] *100,1)</f>
        <v>113.5</v>
      </c>
      <c r="G244" s="13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ref="L244" si="249">(((J244/60)/60)/24)+DATE(1970,1,1)</f>
        <v>40897.492939814816</v>
      </c>
      <c r="M244" s="16">
        <f t="shared" si="198"/>
        <v>40862.492939814816</v>
      </c>
      <c r="N244" t="b">
        <v>1</v>
      </c>
      <c r="O244">
        <v>202</v>
      </c>
      <c r="P244" t="b">
        <v>1</v>
      </c>
      <c r="Q244" t="s">
        <v>8267</v>
      </c>
      <c r="R244">
        <f t="shared" si="199"/>
        <v>73.02</v>
      </c>
      <c r="S244" s="13" t="s">
        <v>8308</v>
      </c>
      <c r="T244" t="s">
        <v>8313</v>
      </c>
      <c r="U244">
        <f>YEAR(Table1[[#This Row],[Date Created Conversion]])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>ROUND(Table1[[#This Row],[pledged]]/Table1[[#This Row],[goal]] *100,1)</f>
        <v>102.6</v>
      </c>
      <c r="G245" s="13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ref="L245" si="250">(((J245/60)/60)/24)+DATE(1970,1,1)</f>
        <v>41692.047500000001</v>
      </c>
      <c r="M245" s="16">
        <f t="shared" si="198"/>
        <v>41662.047500000001</v>
      </c>
      <c r="N245" t="b">
        <v>1</v>
      </c>
      <c r="O245">
        <v>328</v>
      </c>
      <c r="P245" t="b">
        <v>1</v>
      </c>
      <c r="Q245" t="s">
        <v>8267</v>
      </c>
      <c r="R245">
        <f t="shared" si="199"/>
        <v>78.2</v>
      </c>
      <c r="S245" s="13" t="s">
        <v>8308</v>
      </c>
      <c r="T245" t="s">
        <v>8313</v>
      </c>
      <c r="U245">
        <f>YEAR(Table1[[#This Row],[Date Created Conversion]])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>ROUND(Table1[[#This Row],[pledged]]/Table1[[#This Row],[goal]] *100,1)</f>
        <v>113.8</v>
      </c>
      <c r="G246" s="13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ref="L246" si="251">(((J246/60)/60)/24)+DATE(1970,1,1)</f>
        <v>40253.29583333333</v>
      </c>
      <c r="M246" s="16">
        <f t="shared" si="198"/>
        <v>40213.323599537034</v>
      </c>
      <c r="N246" t="b">
        <v>1</v>
      </c>
      <c r="O246">
        <v>84</v>
      </c>
      <c r="P246" t="b">
        <v>1</v>
      </c>
      <c r="Q246" t="s">
        <v>8267</v>
      </c>
      <c r="R246">
        <f t="shared" si="199"/>
        <v>47.4</v>
      </c>
      <c r="S246" s="13" t="s">
        <v>8308</v>
      </c>
      <c r="T246" t="s">
        <v>8313</v>
      </c>
      <c r="U246">
        <f>YEAR(Table1[[#This Row],[Date Created Conversion]])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>ROUND(Table1[[#This Row],[pledged]]/Table1[[#This Row],[goal]] *100,1)</f>
        <v>103.7</v>
      </c>
      <c r="G247" s="13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ref="L247" si="252">(((J247/60)/60)/24)+DATE(1970,1,1)</f>
        <v>41137.053067129629</v>
      </c>
      <c r="M247" s="16">
        <f t="shared" si="198"/>
        <v>41107.053067129629</v>
      </c>
      <c r="N247" t="b">
        <v>1</v>
      </c>
      <c r="O247">
        <v>96</v>
      </c>
      <c r="P247" t="b">
        <v>1</v>
      </c>
      <c r="Q247" t="s">
        <v>8267</v>
      </c>
      <c r="R247">
        <f t="shared" si="199"/>
        <v>54.02</v>
      </c>
      <c r="S247" s="13" t="s">
        <v>8308</v>
      </c>
      <c r="T247" t="s">
        <v>8313</v>
      </c>
      <c r="U247">
        <f>YEAR(Table1[[#This Row],[Date Created Conversion]])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>ROUND(Table1[[#This Row],[pledged]]/Table1[[#This Row],[goal]] *100,1)</f>
        <v>305.5</v>
      </c>
      <c r="G248" s="13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ref="L248" si="253">(((J248/60)/60)/24)+DATE(1970,1,1)</f>
        <v>40530.405150462961</v>
      </c>
      <c r="M248" s="16">
        <f t="shared" si="198"/>
        <v>40480.363483796296</v>
      </c>
      <c r="N248" t="b">
        <v>1</v>
      </c>
      <c r="O248">
        <v>223</v>
      </c>
      <c r="P248" t="b">
        <v>1</v>
      </c>
      <c r="Q248" t="s">
        <v>8267</v>
      </c>
      <c r="R248">
        <f t="shared" si="199"/>
        <v>68.489999999999995</v>
      </c>
      <c r="S248" s="13" t="s">
        <v>8308</v>
      </c>
      <c r="T248" t="s">
        <v>8313</v>
      </c>
      <c r="U248">
        <f>YEAR(Table1[[#This Row],[Date Created Conversion]])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>ROUND(Table1[[#This Row],[pledged]]/Table1[[#This Row],[goal]] *100,1)</f>
        <v>134.1</v>
      </c>
      <c r="G249" s="13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ref="L249" si="254">(((J249/60)/60)/24)+DATE(1970,1,1)</f>
        <v>40467.152083333334</v>
      </c>
      <c r="M249" s="16">
        <f t="shared" si="198"/>
        <v>40430.604328703703</v>
      </c>
      <c r="N249" t="b">
        <v>1</v>
      </c>
      <c r="O249">
        <v>62</v>
      </c>
      <c r="P249" t="b">
        <v>1</v>
      </c>
      <c r="Q249" t="s">
        <v>8267</v>
      </c>
      <c r="R249">
        <f t="shared" si="199"/>
        <v>108.15</v>
      </c>
      <c r="S249" s="13" t="s">
        <v>8308</v>
      </c>
      <c r="T249" t="s">
        <v>8313</v>
      </c>
      <c r="U249">
        <f>YEAR(Table1[[#This Row],[Date Created Conversion]])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>ROUND(Table1[[#This Row],[pledged]]/Table1[[#This Row],[goal]] *100,1)</f>
        <v>101.3</v>
      </c>
      <c r="G250" s="13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ref="L250" si="255">(((J250/60)/60)/24)+DATE(1970,1,1)</f>
        <v>40915.774409722224</v>
      </c>
      <c r="M250" s="16">
        <f t="shared" si="198"/>
        <v>40870.774409722224</v>
      </c>
      <c r="N250" t="b">
        <v>1</v>
      </c>
      <c r="O250">
        <v>146</v>
      </c>
      <c r="P250" t="b">
        <v>1</v>
      </c>
      <c r="Q250" t="s">
        <v>8267</v>
      </c>
      <c r="R250">
        <f t="shared" si="199"/>
        <v>589.95000000000005</v>
      </c>
      <c r="S250" s="13" t="s">
        <v>8308</v>
      </c>
      <c r="T250" t="s">
        <v>8313</v>
      </c>
      <c r="U250">
        <f>YEAR(Table1[[#This Row],[Date Created Conversion]])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>ROUND(Table1[[#This Row],[pledged]]/Table1[[#This Row],[goal]] *100,1)</f>
        <v>112.9</v>
      </c>
      <c r="G251" s="13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ref="L251" si="256">(((J251/60)/60)/24)+DATE(1970,1,1)</f>
        <v>40412.736111111109</v>
      </c>
      <c r="M251" s="16">
        <f t="shared" si="198"/>
        <v>40332.923842592594</v>
      </c>
      <c r="N251" t="b">
        <v>1</v>
      </c>
      <c r="O251">
        <v>235</v>
      </c>
      <c r="P251" t="b">
        <v>1</v>
      </c>
      <c r="Q251" t="s">
        <v>8267</v>
      </c>
      <c r="R251">
        <f t="shared" si="199"/>
        <v>48.05</v>
      </c>
      <c r="S251" s="13" t="s">
        <v>8308</v>
      </c>
      <c r="T251" t="s">
        <v>8313</v>
      </c>
      <c r="U251">
        <f>YEAR(Table1[[#This Row],[Date Created Conversion]])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>ROUND(Table1[[#This Row],[pledged]]/Table1[[#This Row],[goal]] *100,1)</f>
        <v>105.6</v>
      </c>
      <c r="G252" s="13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ref="L252" si="257">(((J252/60)/60)/24)+DATE(1970,1,1)</f>
        <v>41431.565868055557</v>
      </c>
      <c r="M252" s="16">
        <f t="shared" si="198"/>
        <v>41401.565868055557</v>
      </c>
      <c r="N252" t="b">
        <v>1</v>
      </c>
      <c r="O252">
        <v>437</v>
      </c>
      <c r="P252" t="b">
        <v>1</v>
      </c>
      <c r="Q252" t="s">
        <v>8267</v>
      </c>
      <c r="R252">
        <f t="shared" si="199"/>
        <v>72.48</v>
      </c>
      <c r="S252" s="13" t="s">
        <v>8308</v>
      </c>
      <c r="T252" t="s">
        <v>8313</v>
      </c>
      <c r="U252">
        <f>YEAR(Table1[[#This Row],[Date Created Conversion]])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>ROUND(Table1[[#This Row],[pledged]]/Table1[[#This Row],[goal]] *100,1)</f>
        <v>125.6</v>
      </c>
      <c r="G253" s="1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ref="L253" si="258">(((J253/60)/60)/24)+DATE(1970,1,1)</f>
        <v>41045.791666666664</v>
      </c>
      <c r="M253" s="16">
        <f t="shared" si="198"/>
        <v>41013.787569444445</v>
      </c>
      <c r="N253" t="b">
        <v>1</v>
      </c>
      <c r="O253">
        <v>77</v>
      </c>
      <c r="P253" t="b">
        <v>1</v>
      </c>
      <c r="Q253" t="s">
        <v>8267</v>
      </c>
      <c r="R253">
        <f t="shared" si="199"/>
        <v>57.08</v>
      </c>
      <c r="S253" s="13" t="s">
        <v>8308</v>
      </c>
      <c r="T253" t="s">
        <v>8313</v>
      </c>
      <c r="U253">
        <f>YEAR(Table1[[#This Row],[Date Created Conversion]])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>ROUND(Table1[[#This Row],[pledged]]/Table1[[#This Row],[goal]] *100,1)</f>
        <v>184.6</v>
      </c>
      <c r="G254" s="13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ref="L254" si="259">(((J254/60)/60)/24)+DATE(1970,1,1)</f>
        <v>40330.165972222225</v>
      </c>
      <c r="M254" s="16">
        <f t="shared" si="198"/>
        <v>40266.662708333337</v>
      </c>
      <c r="N254" t="b">
        <v>1</v>
      </c>
      <c r="O254">
        <v>108</v>
      </c>
      <c r="P254" t="b">
        <v>1</v>
      </c>
      <c r="Q254" t="s">
        <v>8267</v>
      </c>
      <c r="R254">
        <f t="shared" si="199"/>
        <v>85.44</v>
      </c>
      <c r="S254" s="13" t="s">
        <v>8308</v>
      </c>
      <c r="T254" t="s">
        <v>8313</v>
      </c>
      <c r="U254">
        <f>YEAR(Table1[[#This Row],[Date Created Conversion]])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>ROUND(Table1[[#This Row],[pledged]]/Table1[[#This Row],[goal]] *100,1)</f>
        <v>100.7</v>
      </c>
      <c r="G255" s="13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ref="L255" si="260">(((J255/60)/60)/24)+DATE(1970,1,1)</f>
        <v>40954.650868055556</v>
      </c>
      <c r="M255" s="16">
        <f t="shared" si="198"/>
        <v>40924.650868055556</v>
      </c>
      <c r="N255" t="b">
        <v>1</v>
      </c>
      <c r="O255">
        <v>7</v>
      </c>
      <c r="P255" t="b">
        <v>1</v>
      </c>
      <c r="Q255" t="s">
        <v>8267</v>
      </c>
      <c r="R255">
        <f t="shared" si="199"/>
        <v>215.86</v>
      </c>
      <c r="S255" s="13" t="s">
        <v>8308</v>
      </c>
      <c r="T255" t="s">
        <v>8313</v>
      </c>
      <c r="U255">
        <f>YEAR(Table1[[#This Row],[Date Created Conversion]])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>ROUND(Table1[[#This Row],[pledged]]/Table1[[#This Row],[goal]] *100,1)</f>
        <v>116.9</v>
      </c>
      <c r="G256" s="13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ref="L256" si="261">(((J256/60)/60)/24)+DATE(1970,1,1)</f>
        <v>42294.083333333328</v>
      </c>
      <c r="M256" s="16">
        <f t="shared" si="198"/>
        <v>42263.952662037031</v>
      </c>
      <c r="N256" t="b">
        <v>1</v>
      </c>
      <c r="O256">
        <v>314</v>
      </c>
      <c r="P256" t="b">
        <v>1</v>
      </c>
      <c r="Q256" t="s">
        <v>8267</v>
      </c>
      <c r="R256">
        <f t="shared" si="199"/>
        <v>89.39</v>
      </c>
      <c r="S256" s="13" t="s">
        <v>8308</v>
      </c>
      <c r="T256" t="s">
        <v>8313</v>
      </c>
      <c r="U256">
        <f>YEAR(Table1[[#This Row],[Date Created Conversion]])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>ROUND(Table1[[#This Row],[pledged]]/Table1[[#This Row],[goal]] *100,1)</f>
        <v>106.7</v>
      </c>
      <c r="G257" s="13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ref="L257" si="262">(((J257/60)/60)/24)+DATE(1970,1,1)</f>
        <v>40618.48474537037</v>
      </c>
      <c r="M257" s="16">
        <f t="shared" si="198"/>
        <v>40588.526412037041</v>
      </c>
      <c r="N257" t="b">
        <v>1</v>
      </c>
      <c r="O257">
        <v>188</v>
      </c>
      <c r="P257" t="b">
        <v>1</v>
      </c>
      <c r="Q257" t="s">
        <v>8267</v>
      </c>
      <c r="R257">
        <f t="shared" si="199"/>
        <v>45.42</v>
      </c>
      <c r="S257" s="13" t="s">
        <v>8308</v>
      </c>
      <c r="T257" t="s">
        <v>8313</v>
      </c>
      <c r="U257">
        <f>YEAR(Table1[[#This Row],[Date Created Conversion]])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>ROUND(Table1[[#This Row],[pledged]]/Table1[[#This Row],[goal]] *100,1)</f>
        <v>139.1</v>
      </c>
      <c r="G258" s="13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ref="L258" si="263">(((J258/60)/60)/24)+DATE(1970,1,1)</f>
        <v>41349.769293981481</v>
      </c>
      <c r="M258" s="16">
        <f t="shared" ref="M258:M321" si="264">(((K258/60)/60)/24)+DATE(1970,1,1)</f>
        <v>41319.769293981481</v>
      </c>
      <c r="N258" t="b">
        <v>1</v>
      </c>
      <c r="O258">
        <v>275</v>
      </c>
      <c r="P258" t="b">
        <v>1</v>
      </c>
      <c r="Q258" t="s">
        <v>8267</v>
      </c>
      <c r="R258">
        <f t="shared" ref="R258:R321" si="265">IFERROR(ROUND(E258/O258,2),0)</f>
        <v>65.760000000000005</v>
      </c>
      <c r="S258" s="13" t="s">
        <v>8308</v>
      </c>
      <c r="T258" t="s">
        <v>8313</v>
      </c>
      <c r="U258">
        <f>YEAR(Table1[[#This Row],[Date Created Conversion]])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>ROUND(Table1[[#This Row],[pledged]]/Table1[[#This Row],[goal]] *100,1)</f>
        <v>106.7</v>
      </c>
      <c r="G259" s="13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" si="266">(((J259/60)/60)/24)+DATE(1970,1,1)</f>
        <v>42509.626875000002</v>
      </c>
      <c r="M259" s="16">
        <f t="shared" si="264"/>
        <v>42479.626875000002</v>
      </c>
      <c r="N259" t="b">
        <v>1</v>
      </c>
      <c r="O259">
        <v>560</v>
      </c>
      <c r="P259" t="b">
        <v>1</v>
      </c>
      <c r="Q259" t="s">
        <v>8267</v>
      </c>
      <c r="R259">
        <f t="shared" si="265"/>
        <v>66.7</v>
      </c>
      <c r="S259" s="13" t="s">
        <v>8308</v>
      </c>
      <c r="T259" t="s">
        <v>8313</v>
      </c>
      <c r="U259">
        <f>YEAR(Table1[[#This Row],[Date Created Conversion]])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>ROUND(Table1[[#This Row],[pledged]]/Table1[[#This Row],[goal]] *100,1)</f>
        <v>191.1</v>
      </c>
      <c r="G260" s="13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ref="L260" si="267">(((J260/60)/60)/24)+DATE(1970,1,1)</f>
        <v>40712.051689814813</v>
      </c>
      <c r="M260" s="16">
        <f t="shared" si="264"/>
        <v>40682.051689814813</v>
      </c>
      <c r="N260" t="b">
        <v>1</v>
      </c>
      <c r="O260">
        <v>688</v>
      </c>
      <c r="P260" t="b">
        <v>1</v>
      </c>
      <c r="Q260" t="s">
        <v>8267</v>
      </c>
      <c r="R260">
        <f t="shared" si="265"/>
        <v>83.35</v>
      </c>
      <c r="S260" s="13" t="s">
        <v>8308</v>
      </c>
      <c r="T260" t="s">
        <v>8313</v>
      </c>
      <c r="U260">
        <f>YEAR(Table1[[#This Row],[Date Created Conversion]])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>ROUND(Table1[[#This Row],[pledged]]/Table1[[#This Row],[goal]] *100,1)</f>
        <v>131.9</v>
      </c>
      <c r="G261" s="13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ref="L261" si="268">(((J261/60)/60)/24)+DATE(1970,1,1)</f>
        <v>42102.738067129627</v>
      </c>
      <c r="M261" s="16">
        <f t="shared" si="264"/>
        <v>42072.738067129627</v>
      </c>
      <c r="N261" t="b">
        <v>1</v>
      </c>
      <c r="O261">
        <v>942</v>
      </c>
      <c r="P261" t="b">
        <v>1</v>
      </c>
      <c r="Q261" t="s">
        <v>8267</v>
      </c>
      <c r="R261">
        <f t="shared" si="265"/>
        <v>105.05</v>
      </c>
      <c r="S261" s="13" t="s">
        <v>8308</v>
      </c>
      <c r="T261" t="s">
        <v>8313</v>
      </c>
      <c r="U261">
        <f>YEAR(Table1[[#This Row],[Date Created Conversion]])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>ROUND(Table1[[#This Row],[pledged]]/Table1[[#This Row],[goal]] *100,1)</f>
        <v>106.4</v>
      </c>
      <c r="G262" s="13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ref="L262" si="269">(((J262/60)/60)/24)+DATE(1970,1,1)</f>
        <v>40376.415972222225</v>
      </c>
      <c r="M262" s="16">
        <f t="shared" si="264"/>
        <v>40330.755543981482</v>
      </c>
      <c r="N262" t="b">
        <v>1</v>
      </c>
      <c r="O262">
        <v>88</v>
      </c>
      <c r="P262" t="b">
        <v>1</v>
      </c>
      <c r="Q262" t="s">
        <v>8267</v>
      </c>
      <c r="R262">
        <f t="shared" si="265"/>
        <v>120.91</v>
      </c>
      <c r="S262" s="13" t="s">
        <v>8308</v>
      </c>
      <c r="T262" t="s">
        <v>8313</v>
      </c>
      <c r="U262">
        <f>YEAR(Table1[[#This Row],[Date Created Conversion]])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>ROUND(Table1[[#This Row],[pledged]]/Table1[[#This Row],[goal]] *100,1)</f>
        <v>107.4</v>
      </c>
      <c r="G263" s="1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ref="L263" si="270">(((J263/60)/60)/24)+DATE(1970,1,1)</f>
        <v>41067.621527777781</v>
      </c>
      <c r="M263" s="16">
        <f t="shared" si="264"/>
        <v>41017.885462962964</v>
      </c>
      <c r="N263" t="b">
        <v>1</v>
      </c>
      <c r="O263">
        <v>220</v>
      </c>
      <c r="P263" t="b">
        <v>1</v>
      </c>
      <c r="Q263" t="s">
        <v>8267</v>
      </c>
      <c r="R263">
        <f t="shared" si="265"/>
        <v>97.64</v>
      </c>
      <c r="S263" s="13" t="s">
        <v>8308</v>
      </c>
      <c r="T263" t="s">
        <v>8313</v>
      </c>
      <c r="U263">
        <f>YEAR(Table1[[#This Row],[Date Created Conversion]])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>ROUND(Table1[[#This Row],[pledged]]/Table1[[#This Row],[goal]] *100,1)</f>
        <v>240</v>
      </c>
      <c r="G264" s="13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ref="L264" si="271">(((J264/60)/60)/24)+DATE(1970,1,1)</f>
        <v>40600.24800925926</v>
      </c>
      <c r="M264" s="16">
        <f t="shared" si="264"/>
        <v>40555.24800925926</v>
      </c>
      <c r="N264" t="b">
        <v>1</v>
      </c>
      <c r="O264">
        <v>145</v>
      </c>
      <c r="P264" t="b">
        <v>1</v>
      </c>
      <c r="Q264" t="s">
        <v>8267</v>
      </c>
      <c r="R264">
        <f t="shared" si="265"/>
        <v>41.38</v>
      </c>
      <c r="S264" s="13" t="s">
        <v>8308</v>
      </c>
      <c r="T264" t="s">
        <v>8313</v>
      </c>
      <c r="U264">
        <f>YEAR(Table1[[#This Row],[Date Created Conversion]])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>ROUND(Table1[[#This Row],[pledged]]/Table1[[#This Row],[goal]] *100,1)</f>
        <v>118.1</v>
      </c>
      <c r="G265" s="13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ref="L265" si="272">(((J265/60)/60)/24)+DATE(1970,1,1)</f>
        <v>41179.954791666663</v>
      </c>
      <c r="M265" s="16">
        <f t="shared" si="264"/>
        <v>41149.954791666663</v>
      </c>
      <c r="N265" t="b">
        <v>1</v>
      </c>
      <c r="O265">
        <v>963</v>
      </c>
      <c r="P265" t="b">
        <v>1</v>
      </c>
      <c r="Q265" t="s">
        <v>8267</v>
      </c>
      <c r="R265">
        <f t="shared" si="265"/>
        <v>30.65</v>
      </c>
      <c r="S265" s="13" t="s">
        <v>8308</v>
      </c>
      <c r="T265" t="s">
        <v>8313</v>
      </c>
      <c r="U265">
        <f>YEAR(Table1[[#This Row],[Date Created Conversion]])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>ROUND(Table1[[#This Row],[pledged]]/Table1[[#This Row],[goal]] *100,1)</f>
        <v>118.2</v>
      </c>
      <c r="G266" s="13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ref="L266" si="273">(((J266/60)/60)/24)+DATE(1970,1,1)</f>
        <v>41040.620312500003</v>
      </c>
      <c r="M266" s="16">
        <f t="shared" si="264"/>
        <v>41010.620312500003</v>
      </c>
      <c r="N266" t="b">
        <v>1</v>
      </c>
      <c r="O266">
        <v>91</v>
      </c>
      <c r="P266" t="b">
        <v>1</v>
      </c>
      <c r="Q266" t="s">
        <v>8267</v>
      </c>
      <c r="R266">
        <f t="shared" si="265"/>
        <v>64.95</v>
      </c>
      <c r="S266" s="13" t="s">
        <v>8308</v>
      </c>
      <c r="T266" t="s">
        <v>8313</v>
      </c>
      <c r="U266">
        <f>YEAR(Table1[[#This Row],[Date Created Conversion]])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>ROUND(Table1[[#This Row],[pledged]]/Table1[[#This Row],[goal]] *100,1)</f>
        <v>111.1</v>
      </c>
      <c r="G267" s="13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ref="L267" si="274">(((J267/60)/60)/24)+DATE(1970,1,1)</f>
        <v>40308.844444444447</v>
      </c>
      <c r="M267" s="16">
        <f t="shared" si="264"/>
        <v>40267.245717592588</v>
      </c>
      <c r="N267" t="b">
        <v>1</v>
      </c>
      <c r="O267">
        <v>58</v>
      </c>
      <c r="P267" t="b">
        <v>1</v>
      </c>
      <c r="Q267" t="s">
        <v>8267</v>
      </c>
      <c r="R267">
        <f t="shared" si="265"/>
        <v>95.78</v>
      </c>
      <c r="S267" s="13" t="s">
        <v>8308</v>
      </c>
      <c r="T267" t="s">
        <v>8313</v>
      </c>
      <c r="U267">
        <f>YEAR(Table1[[#This Row],[Date Created Conversion]])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>ROUND(Table1[[#This Row],[pledged]]/Table1[[#This Row],[goal]] *100,1)</f>
        <v>145.5</v>
      </c>
      <c r="G268" s="13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ref="L268" si="275">(((J268/60)/60)/24)+DATE(1970,1,1)</f>
        <v>40291.160416666666</v>
      </c>
      <c r="M268" s="16">
        <f t="shared" si="264"/>
        <v>40205.174849537041</v>
      </c>
      <c r="N268" t="b">
        <v>1</v>
      </c>
      <c r="O268">
        <v>36</v>
      </c>
      <c r="P268" t="b">
        <v>1</v>
      </c>
      <c r="Q268" t="s">
        <v>8267</v>
      </c>
      <c r="R268">
        <f t="shared" si="265"/>
        <v>40.42</v>
      </c>
      <c r="S268" s="13" t="s">
        <v>8308</v>
      </c>
      <c r="T268" t="s">
        <v>8313</v>
      </c>
      <c r="U268">
        <f>YEAR(Table1[[#This Row],[Date Created Conversion]])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>ROUND(Table1[[#This Row],[pledged]]/Table1[[#This Row],[goal]] *100,1)</f>
        <v>131.6</v>
      </c>
      <c r="G269" s="13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ref="L269" si="276">(((J269/60)/60)/24)+DATE(1970,1,1)</f>
        <v>41815.452534722222</v>
      </c>
      <c r="M269" s="16">
        <f t="shared" si="264"/>
        <v>41785.452534722222</v>
      </c>
      <c r="N269" t="b">
        <v>1</v>
      </c>
      <c r="O269">
        <v>165</v>
      </c>
      <c r="P269" t="b">
        <v>1</v>
      </c>
      <c r="Q269" t="s">
        <v>8267</v>
      </c>
      <c r="R269">
        <f t="shared" si="265"/>
        <v>78.58</v>
      </c>
      <c r="S269" s="13" t="s">
        <v>8308</v>
      </c>
      <c r="T269" t="s">
        <v>8313</v>
      </c>
      <c r="U269">
        <f>YEAR(Table1[[#This Row],[Date Created Conversion]])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>ROUND(Table1[[#This Row],[pledged]]/Table1[[#This Row],[goal]] *100,1)</f>
        <v>111.4</v>
      </c>
      <c r="G270" s="13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ref="L270" si="277">(((J270/60)/60)/24)+DATE(1970,1,1)</f>
        <v>40854.194189814814</v>
      </c>
      <c r="M270" s="16">
        <f t="shared" si="264"/>
        <v>40809.15252314815</v>
      </c>
      <c r="N270" t="b">
        <v>1</v>
      </c>
      <c r="O270">
        <v>111</v>
      </c>
      <c r="P270" t="b">
        <v>1</v>
      </c>
      <c r="Q270" t="s">
        <v>8267</v>
      </c>
      <c r="R270">
        <f t="shared" si="265"/>
        <v>50.18</v>
      </c>
      <c r="S270" s="13" t="s">
        <v>8308</v>
      </c>
      <c r="T270" t="s">
        <v>8313</v>
      </c>
      <c r="U270">
        <f>YEAR(Table1[[#This Row],[Date Created Conversion]])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>ROUND(Table1[[#This Row],[pledged]]/Table1[[#This Row],[goal]] *100,1)</f>
        <v>147.19999999999999</v>
      </c>
      <c r="G271" s="13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ref="L271" si="278">(((J271/60)/60)/24)+DATE(1970,1,1)</f>
        <v>42788.197013888886</v>
      </c>
      <c r="M271" s="16">
        <f t="shared" si="264"/>
        <v>42758.197013888886</v>
      </c>
      <c r="N271" t="b">
        <v>1</v>
      </c>
      <c r="O271">
        <v>1596</v>
      </c>
      <c r="P271" t="b">
        <v>1</v>
      </c>
      <c r="Q271" t="s">
        <v>8267</v>
      </c>
      <c r="R271">
        <f t="shared" si="265"/>
        <v>92.25</v>
      </c>
      <c r="S271" s="13" t="s">
        <v>8308</v>
      </c>
      <c r="T271" t="s">
        <v>8313</v>
      </c>
      <c r="U271">
        <f>YEAR(Table1[[#This Row],[Date Created Conversion]])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>ROUND(Table1[[#This Row],[pledged]]/Table1[[#This Row],[goal]] *100,1)</f>
        <v>152.6</v>
      </c>
      <c r="G272" s="13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ref="L272" si="279">(((J272/60)/60)/24)+DATE(1970,1,1)</f>
        <v>40688.166666666664</v>
      </c>
      <c r="M272" s="16">
        <f t="shared" si="264"/>
        <v>40637.866550925923</v>
      </c>
      <c r="N272" t="b">
        <v>1</v>
      </c>
      <c r="O272">
        <v>61</v>
      </c>
      <c r="P272" t="b">
        <v>1</v>
      </c>
      <c r="Q272" t="s">
        <v>8267</v>
      </c>
      <c r="R272">
        <f t="shared" si="265"/>
        <v>57.54</v>
      </c>
      <c r="S272" s="13" t="s">
        <v>8308</v>
      </c>
      <c r="T272" t="s">
        <v>8313</v>
      </c>
      <c r="U272">
        <f>YEAR(Table1[[#This Row],[Date Created Conversion]])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>ROUND(Table1[[#This Row],[pledged]]/Table1[[#This Row],[goal]] *100,1)</f>
        <v>104.7</v>
      </c>
      <c r="G273" s="1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ref="L273" si="280">(((J273/60)/60)/24)+DATE(1970,1,1)</f>
        <v>41641.333333333336</v>
      </c>
      <c r="M273" s="16">
        <f t="shared" si="264"/>
        <v>41612.10024305556</v>
      </c>
      <c r="N273" t="b">
        <v>1</v>
      </c>
      <c r="O273">
        <v>287</v>
      </c>
      <c r="P273" t="b">
        <v>1</v>
      </c>
      <c r="Q273" t="s">
        <v>8267</v>
      </c>
      <c r="R273">
        <f t="shared" si="265"/>
        <v>109.42</v>
      </c>
      <c r="S273" s="13" t="s">
        <v>8308</v>
      </c>
      <c r="T273" t="s">
        <v>8313</v>
      </c>
      <c r="U273">
        <f>YEAR(Table1[[#This Row],[Date Created Conversion]])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>ROUND(Table1[[#This Row],[pledged]]/Table1[[#This Row],[goal]] *100,1)</f>
        <v>177.4</v>
      </c>
      <c r="G274" s="13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ref="L274" si="281">(((J274/60)/60)/24)+DATE(1970,1,1)</f>
        <v>40296.78402777778</v>
      </c>
      <c r="M274" s="16">
        <f t="shared" si="264"/>
        <v>40235.900358796294</v>
      </c>
      <c r="N274" t="b">
        <v>1</v>
      </c>
      <c r="O274">
        <v>65</v>
      </c>
      <c r="P274" t="b">
        <v>1</v>
      </c>
      <c r="Q274" t="s">
        <v>8267</v>
      </c>
      <c r="R274">
        <f t="shared" si="265"/>
        <v>81.89</v>
      </c>
      <c r="S274" s="13" t="s">
        <v>8308</v>
      </c>
      <c r="T274" t="s">
        <v>8313</v>
      </c>
      <c r="U274">
        <f>YEAR(Table1[[#This Row],[Date Created Conversion]])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>ROUND(Table1[[#This Row],[pledged]]/Table1[[#This Row],[goal]] *100,1)</f>
        <v>107.8</v>
      </c>
      <c r="G275" s="13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ref="L275" si="282">(((J275/60)/60)/24)+DATE(1970,1,1)</f>
        <v>40727.498449074075</v>
      </c>
      <c r="M275" s="16">
        <f t="shared" si="264"/>
        <v>40697.498449074075</v>
      </c>
      <c r="N275" t="b">
        <v>1</v>
      </c>
      <c r="O275">
        <v>118</v>
      </c>
      <c r="P275" t="b">
        <v>1</v>
      </c>
      <c r="Q275" t="s">
        <v>8267</v>
      </c>
      <c r="R275">
        <f t="shared" si="265"/>
        <v>45.67</v>
      </c>
      <c r="S275" s="13" t="s">
        <v>8308</v>
      </c>
      <c r="T275" t="s">
        <v>8313</v>
      </c>
      <c r="U275">
        <f>YEAR(Table1[[#This Row],[Date Created Conversion]])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>ROUND(Table1[[#This Row],[pledged]]/Table1[[#This Row],[goal]] *100,1)</f>
        <v>156</v>
      </c>
      <c r="G276" s="13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ref="L276" si="283">(((J276/60)/60)/24)+DATE(1970,1,1)</f>
        <v>41004.290972222225</v>
      </c>
      <c r="M276" s="16">
        <f t="shared" si="264"/>
        <v>40969.912372685183</v>
      </c>
      <c r="N276" t="b">
        <v>1</v>
      </c>
      <c r="O276">
        <v>113</v>
      </c>
      <c r="P276" t="b">
        <v>1</v>
      </c>
      <c r="Q276" t="s">
        <v>8267</v>
      </c>
      <c r="R276">
        <f t="shared" si="265"/>
        <v>55.22</v>
      </c>
      <c r="S276" s="13" t="s">
        <v>8308</v>
      </c>
      <c r="T276" t="s">
        <v>8313</v>
      </c>
      <c r="U276">
        <f>YEAR(Table1[[#This Row],[Date Created Conversion]])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>ROUND(Table1[[#This Row],[pledged]]/Table1[[#This Row],[goal]] *100,1)</f>
        <v>108.4</v>
      </c>
      <c r="G277" s="13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ref="L277" si="284">(((J277/60)/60)/24)+DATE(1970,1,1)</f>
        <v>41223.073680555557</v>
      </c>
      <c r="M277" s="16">
        <f t="shared" si="264"/>
        <v>41193.032013888893</v>
      </c>
      <c r="N277" t="b">
        <v>1</v>
      </c>
      <c r="O277">
        <v>332</v>
      </c>
      <c r="P277" t="b">
        <v>1</v>
      </c>
      <c r="Q277" t="s">
        <v>8267</v>
      </c>
      <c r="R277">
        <f t="shared" si="265"/>
        <v>65.3</v>
      </c>
      <c r="S277" s="13" t="s">
        <v>8308</v>
      </c>
      <c r="T277" t="s">
        <v>8313</v>
      </c>
      <c r="U277">
        <f>YEAR(Table1[[#This Row],[Date Created Conversion]])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>ROUND(Table1[[#This Row],[pledged]]/Table1[[#This Row],[goal]] *100,1)</f>
        <v>147.6</v>
      </c>
      <c r="G278" s="13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ref="L278" si="285">(((J278/60)/60)/24)+DATE(1970,1,1)</f>
        <v>41027.040208333332</v>
      </c>
      <c r="M278" s="16">
        <f t="shared" si="264"/>
        <v>40967.081874999996</v>
      </c>
      <c r="N278" t="b">
        <v>1</v>
      </c>
      <c r="O278">
        <v>62</v>
      </c>
      <c r="P278" t="b">
        <v>1</v>
      </c>
      <c r="Q278" t="s">
        <v>8267</v>
      </c>
      <c r="R278">
        <f t="shared" si="265"/>
        <v>95.23</v>
      </c>
      <c r="S278" s="13" t="s">
        <v>8308</v>
      </c>
      <c r="T278" t="s">
        <v>8313</v>
      </c>
      <c r="U278">
        <f>YEAR(Table1[[#This Row],[Date Created Conversion]])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>ROUND(Table1[[#This Row],[pledged]]/Table1[[#This Row],[goal]] *100,1)</f>
        <v>110.4</v>
      </c>
      <c r="G279" s="13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ref="L279" si="286">(((J279/60)/60)/24)+DATE(1970,1,1)</f>
        <v>42147.891423611116</v>
      </c>
      <c r="M279" s="16">
        <f t="shared" si="264"/>
        <v>42117.891423611116</v>
      </c>
      <c r="N279" t="b">
        <v>1</v>
      </c>
      <c r="O279">
        <v>951</v>
      </c>
      <c r="P279" t="b">
        <v>1</v>
      </c>
      <c r="Q279" t="s">
        <v>8267</v>
      </c>
      <c r="R279">
        <f t="shared" si="265"/>
        <v>75.44</v>
      </c>
      <c r="S279" s="13" t="s">
        <v>8308</v>
      </c>
      <c r="T279" t="s">
        <v>8313</v>
      </c>
      <c r="U279">
        <f>YEAR(Table1[[#This Row],[Date Created Conversion]])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>ROUND(Table1[[#This Row],[pledged]]/Table1[[#This Row],[goal]] *100,1)</f>
        <v>150.30000000000001</v>
      </c>
      <c r="G280" s="13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ref="L280" si="287">(((J280/60)/60)/24)+DATE(1970,1,1)</f>
        <v>41194.040960648148</v>
      </c>
      <c r="M280" s="16">
        <f t="shared" si="264"/>
        <v>41164.040960648148</v>
      </c>
      <c r="N280" t="b">
        <v>1</v>
      </c>
      <c r="O280">
        <v>415</v>
      </c>
      <c r="P280" t="b">
        <v>1</v>
      </c>
      <c r="Q280" t="s">
        <v>8267</v>
      </c>
      <c r="R280">
        <f t="shared" si="265"/>
        <v>97.82</v>
      </c>
      <c r="S280" s="13" t="s">
        <v>8308</v>
      </c>
      <c r="T280" t="s">
        <v>8313</v>
      </c>
      <c r="U280">
        <f>YEAR(Table1[[#This Row],[Date Created Conversion]])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>ROUND(Table1[[#This Row],[pledged]]/Table1[[#This Row],[goal]] *100,1)</f>
        <v>157.30000000000001</v>
      </c>
      <c r="G281" s="13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ref="L281" si="288">(((J281/60)/60)/24)+DATE(1970,1,1)</f>
        <v>42793.084027777775</v>
      </c>
      <c r="M281" s="16">
        <f t="shared" si="264"/>
        <v>42759.244166666671</v>
      </c>
      <c r="N281" t="b">
        <v>1</v>
      </c>
      <c r="O281">
        <v>305</v>
      </c>
      <c r="P281" t="b">
        <v>1</v>
      </c>
      <c r="Q281" t="s">
        <v>8267</v>
      </c>
      <c r="R281">
        <f t="shared" si="265"/>
        <v>87.69</v>
      </c>
      <c r="S281" s="13" t="s">
        <v>8308</v>
      </c>
      <c r="T281" t="s">
        <v>8313</v>
      </c>
      <c r="U281">
        <f>YEAR(Table1[[#This Row],[Date Created Conversion]])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>ROUND(Table1[[#This Row],[pledged]]/Table1[[#This Row],[goal]] *100,1)</f>
        <v>156.1</v>
      </c>
      <c r="G282" s="13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ref="L282" si="289">(((J282/60)/60)/24)+DATE(1970,1,1)</f>
        <v>41789.590682870366</v>
      </c>
      <c r="M282" s="16">
        <f t="shared" si="264"/>
        <v>41744.590682870366</v>
      </c>
      <c r="N282" t="b">
        <v>1</v>
      </c>
      <c r="O282">
        <v>2139</v>
      </c>
      <c r="P282" t="b">
        <v>1</v>
      </c>
      <c r="Q282" t="s">
        <v>8267</v>
      </c>
      <c r="R282">
        <f t="shared" si="265"/>
        <v>54.75</v>
      </c>
      <c r="S282" s="13" t="s">
        <v>8308</v>
      </c>
      <c r="T282" t="s">
        <v>8313</v>
      </c>
      <c r="U282">
        <f>YEAR(Table1[[#This Row],[Date Created Conversion]])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>ROUND(Table1[[#This Row],[pledged]]/Table1[[#This Row],[goal]] *100,1)</f>
        <v>120.6</v>
      </c>
      <c r="G283" s="1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ref="L283" si="290">(((J283/60)/60)/24)+DATE(1970,1,1)</f>
        <v>40035.80972222222</v>
      </c>
      <c r="M283" s="16">
        <f t="shared" si="264"/>
        <v>39950.163344907407</v>
      </c>
      <c r="N283" t="b">
        <v>1</v>
      </c>
      <c r="O283">
        <v>79</v>
      </c>
      <c r="P283" t="b">
        <v>1</v>
      </c>
      <c r="Q283" t="s">
        <v>8267</v>
      </c>
      <c r="R283">
        <f t="shared" si="265"/>
        <v>83.95</v>
      </c>
      <c r="S283" s="13" t="s">
        <v>8308</v>
      </c>
      <c r="T283" t="s">
        <v>8313</v>
      </c>
      <c r="U283">
        <f>YEAR(Table1[[#This Row],[Date Created Conversion]])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>ROUND(Table1[[#This Row],[pledged]]/Table1[[#This Row],[goal]] *100,1)</f>
        <v>101.2</v>
      </c>
      <c r="G284" s="13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ref="L284" si="291">(((J284/60)/60)/24)+DATE(1970,1,1)</f>
        <v>40231.916666666664</v>
      </c>
      <c r="M284" s="16">
        <f t="shared" si="264"/>
        <v>40194.920046296298</v>
      </c>
      <c r="N284" t="b">
        <v>1</v>
      </c>
      <c r="O284">
        <v>179</v>
      </c>
      <c r="P284" t="b">
        <v>1</v>
      </c>
      <c r="Q284" t="s">
        <v>8267</v>
      </c>
      <c r="R284">
        <f t="shared" si="265"/>
        <v>254.39</v>
      </c>
      <c r="S284" s="13" t="s">
        <v>8308</v>
      </c>
      <c r="T284" t="s">
        <v>8313</v>
      </c>
      <c r="U284">
        <f>YEAR(Table1[[#This Row],[Date Created Conversion]])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>ROUND(Table1[[#This Row],[pledged]]/Table1[[#This Row],[goal]] *100,1)</f>
        <v>114.3</v>
      </c>
      <c r="G285" s="13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ref="L285" si="292">(((J285/60)/60)/24)+DATE(1970,1,1)</f>
        <v>40695.207638888889</v>
      </c>
      <c r="M285" s="16">
        <f t="shared" si="264"/>
        <v>40675.71</v>
      </c>
      <c r="N285" t="b">
        <v>1</v>
      </c>
      <c r="O285">
        <v>202</v>
      </c>
      <c r="P285" t="b">
        <v>1</v>
      </c>
      <c r="Q285" t="s">
        <v>8267</v>
      </c>
      <c r="R285">
        <f t="shared" si="265"/>
        <v>101.83</v>
      </c>
      <c r="S285" s="13" t="s">
        <v>8308</v>
      </c>
      <c r="T285" t="s">
        <v>8313</v>
      </c>
      <c r="U285">
        <f>YEAR(Table1[[#This Row],[Date Created Conversion]])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>ROUND(Table1[[#This Row],[pledged]]/Table1[[#This Row],[goal]] *100,1)</f>
        <v>104.6</v>
      </c>
      <c r="G286" s="13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ref="L286" si="293">(((J286/60)/60)/24)+DATE(1970,1,1)</f>
        <v>40929.738194444442</v>
      </c>
      <c r="M286" s="16">
        <f t="shared" si="264"/>
        <v>40904.738194444442</v>
      </c>
      <c r="N286" t="b">
        <v>1</v>
      </c>
      <c r="O286">
        <v>760</v>
      </c>
      <c r="P286" t="b">
        <v>1</v>
      </c>
      <c r="Q286" t="s">
        <v>8267</v>
      </c>
      <c r="R286">
        <f t="shared" si="265"/>
        <v>55.07</v>
      </c>
      <c r="S286" s="13" t="s">
        <v>8308</v>
      </c>
      <c r="T286" t="s">
        <v>8313</v>
      </c>
      <c r="U286">
        <f>YEAR(Table1[[#This Row],[Date Created Conversion]])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>ROUND(Table1[[#This Row],[pledged]]/Table1[[#This Row],[goal]] *100,1)</f>
        <v>228.8</v>
      </c>
      <c r="G287" s="13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ref="L287" si="294">(((J287/60)/60)/24)+DATE(1970,1,1)</f>
        <v>41536.756111111114</v>
      </c>
      <c r="M287" s="16">
        <f t="shared" si="264"/>
        <v>41506.756111111114</v>
      </c>
      <c r="N287" t="b">
        <v>1</v>
      </c>
      <c r="O287">
        <v>563</v>
      </c>
      <c r="P287" t="b">
        <v>1</v>
      </c>
      <c r="Q287" t="s">
        <v>8267</v>
      </c>
      <c r="R287">
        <f t="shared" si="265"/>
        <v>56.9</v>
      </c>
      <c r="S287" s="13" t="s">
        <v>8308</v>
      </c>
      <c r="T287" t="s">
        <v>8313</v>
      </c>
      <c r="U287">
        <f>YEAR(Table1[[#This Row],[Date Created Conversion]])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>ROUND(Table1[[#This Row],[pledged]]/Table1[[#This Row],[goal]] *100,1)</f>
        <v>109.2</v>
      </c>
      <c r="G288" s="13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ref="L288" si="295">(((J288/60)/60)/24)+DATE(1970,1,1)</f>
        <v>41358.774583333332</v>
      </c>
      <c r="M288" s="16">
        <f t="shared" si="264"/>
        <v>41313.816249999996</v>
      </c>
      <c r="N288" t="b">
        <v>1</v>
      </c>
      <c r="O288">
        <v>135</v>
      </c>
      <c r="P288" t="b">
        <v>1</v>
      </c>
      <c r="Q288" t="s">
        <v>8267</v>
      </c>
      <c r="R288">
        <f t="shared" si="265"/>
        <v>121.28</v>
      </c>
      <c r="S288" s="13" t="s">
        <v>8308</v>
      </c>
      <c r="T288" t="s">
        <v>8313</v>
      </c>
      <c r="U288">
        <f>YEAR(Table1[[#This Row],[Date Created Conversion]])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>ROUND(Table1[[#This Row],[pledged]]/Table1[[#This Row],[goal]] *100,1)</f>
        <v>176.3</v>
      </c>
      <c r="G289" s="13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ref="L289" si="296">(((J289/60)/60)/24)+DATE(1970,1,1)</f>
        <v>41215.166666666664</v>
      </c>
      <c r="M289" s="16">
        <f t="shared" si="264"/>
        <v>41184.277986111112</v>
      </c>
      <c r="N289" t="b">
        <v>1</v>
      </c>
      <c r="O289">
        <v>290</v>
      </c>
      <c r="P289" t="b">
        <v>1</v>
      </c>
      <c r="Q289" t="s">
        <v>8267</v>
      </c>
      <c r="R289">
        <f t="shared" si="265"/>
        <v>91.19</v>
      </c>
      <c r="S289" s="13" t="s">
        <v>8308</v>
      </c>
      <c r="T289" t="s">
        <v>8313</v>
      </c>
      <c r="U289">
        <f>YEAR(Table1[[#This Row],[Date Created Conversion]])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>ROUND(Table1[[#This Row],[pledged]]/Table1[[#This Row],[goal]] *100,1)</f>
        <v>103.2</v>
      </c>
      <c r="G290" s="13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ref="L290" si="297">(((J290/60)/60)/24)+DATE(1970,1,1)</f>
        <v>41086.168900462959</v>
      </c>
      <c r="M290" s="16">
        <f t="shared" si="264"/>
        <v>41051.168900462959</v>
      </c>
      <c r="N290" t="b">
        <v>1</v>
      </c>
      <c r="O290">
        <v>447</v>
      </c>
      <c r="P290" t="b">
        <v>1</v>
      </c>
      <c r="Q290" t="s">
        <v>8267</v>
      </c>
      <c r="R290">
        <f t="shared" si="265"/>
        <v>115.45</v>
      </c>
      <c r="S290" s="13" t="s">
        <v>8308</v>
      </c>
      <c r="T290" t="s">
        <v>8313</v>
      </c>
      <c r="U290">
        <f>YEAR(Table1[[#This Row],[Date Created Conversion]])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>ROUND(Table1[[#This Row],[pledged]]/Table1[[#This Row],[goal]] *100,1)</f>
        <v>104.8</v>
      </c>
      <c r="G291" s="13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ref="L291" si="298">(((J291/60)/60)/24)+DATE(1970,1,1)</f>
        <v>41580.456412037034</v>
      </c>
      <c r="M291" s="16">
        <f t="shared" si="264"/>
        <v>41550.456412037034</v>
      </c>
      <c r="N291" t="b">
        <v>1</v>
      </c>
      <c r="O291">
        <v>232</v>
      </c>
      <c r="P291" t="b">
        <v>1</v>
      </c>
      <c r="Q291" t="s">
        <v>8267</v>
      </c>
      <c r="R291">
        <f t="shared" si="265"/>
        <v>67.77</v>
      </c>
      <c r="S291" s="13" t="s">
        <v>8308</v>
      </c>
      <c r="T291" t="s">
        <v>8313</v>
      </c>
      <c r="U291">
        <f>YEAR(Table1[[#This Row],[Date Created Conversion]])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>ROUND(Table1[[#This Row],[pledged]]/Table1[[#This Row],[goal]] *100,1)</f>
        <v>106.7</v>
      </c>
      <c r="G292" s="13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ref="L292" si="299">(((J292/60)/60)/24)+DATE(1970,1,1)</f>
        <v>40576.332638888889</v>
      </c>
      <c r="M292" s="16">
        <f t="shared" si="264"/>
        <v>40526.36917824074</v>
      </c>
      <c r="N292" t="b">
        <v>1</v>
      </c>
      <c r="O292">
        <v>168</v>
      </c>
      <c r="P292" t="b">
        <v>1</v>
      </c>
      <c r="Q292" t="s">
        <v>8267</v>
      </c>
      <c r="R292">
        <f t="shared" si="265"/>
        <v>28.58</v>
      </c>
      <c r="S292" s="13" t="s">
        <v>8308</v>
      </c>
      <c r="T292" t="s">
        <v>8313</v>
      </c>
      <c r="U292">
        <f>YEAR(Table1[[#This Row],[Date Created Conversion]])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>ROUND(Table1[[#This Row],[pledged]]/Table1[[#This Row],[goal]] *100,1)</f>
        <v>120</v>
      </c>
      <c r="G293" s="1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ref="L293" si="300">(((J293/60)/60)/24)+DATE(1970,1,1)</f>
        <v>41395.000694444447</v>
      </c>
      <c r="M293" s="16">
        <f t="shared" si="264"/>
        <v>41376.769050925926</v>
      </c>
      <c r="N293" t="b">
        <v>1</v>
      </c>
      <c r="O293">
        <v>128</v>
      </c>
      <c r="P293" t="b">
        <v>1</v>
      </c>
      <c r="Q293" t="s">
        <v>8267</v>
      </c>
      <c r="R293">
        <f t="shared" si="265"/>
        <v>46.88</v>
      </c>
      <c r="S293" s="13" t="s">
        <v>8308</v>
      </c>
      <c r="T293" t="s">
        <v>8313</v>
      </c>
      <c r="U293">
        <f>YEAR(Table1[[#This Row],[Date Created Conversion]])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>ROUND(Table1[[#This Row],[pledged]]/Table1[[#This Row],[goal]] *100,1)</f>
        <v>101.5</v>
      </c>
      <c r="G294" s="13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ref="L294" si="301">(((J294/60)/60)/24)+DATE(1970,1,1)</f>
        <v>40845.165972222225</v>
      </c>
      <c r="M294" s="16">
        <f t="shared" si="264"/>
        <v>40812.803229166668</v>
      </c>
      <c r="N294" t="b">
        <v>1</v>
      </c>
      <c r="O294">
        <v>493</v>
      </c>
      <c r="P294" t="b">
        <v>1</v>
      </c>
      <c r="Q294" t="s">
        <v>8267</v>
      </c>
      <c r="R294">
        <f t="shared" si="265"/>
        <v>154.41999999999999</v>
      </c>
      <c r="S294" s="13" t="s">
        <v>8308</v>
      </c>
      <c r="T294" t="s">
        <v>8313</v>
      </c>
      <c r="U294">
        <f>YEAR(Table1[[#This Row],[Date Created Conversion]])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>ROUND(Table1[[#This Row],[pledged]]/Table1[[#This Row],[goal]] *100,1)</f>
        <v>101.4</v>
      </c>
      <c r="G295" s="13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ref="L295" si="302">(((J295/60)/60)/24)+DATE(1970,1,1)</f>
        <v>41749.667986111112</v>
      </c>
      <c r="M295" s="16">
        <f t="shared" si="264"/>
        <v>41719.667986111112</v>
      </c>
      <c r="N295" t="b">
        <v>1</v>
      </c>
      <c r="O295">
        <v>131</v>
      </c>
      <c r="P295" t="b">
        <v>1</v>
      </c>
      <c r="Q295" t="s">
        <v>8267</v>
      </c>
      <c r="R295">
        <f t="shared" si="265"/>
        <v>201.22</v>
      </c>
      <c r="S295" s="13" t="s">
        <v>8308</v>
      </c>
      <c r="T295" t="s">
        <v>8313</v>
      </c>
      <c r="U295">
        <f>YEAR(Table1[[#This Row],[Date Created Conversion]])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>ROUND(Table1[[#This Row],[pledged]]/Table1[[#This Row],[goal]] *100,1)</f>
        <v>100</v>
      </c>
      <c r="G296" s="13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ref="L296" si="303">(((J296/60)/60)/24)+DATE(1970,1,1)</f>
        <v>40378.666666666664</v>
      </c>
      <c r="M296" s="16">
        <f t="shared" si="264"/>
        <v>40343.084421296298</v>
      </c>
      <c r="N296" t="b">
        <v>1</v>
      </c>
      <c r="O296">
        <v>50</v>
      </c>
      <c r="P296" t="b">
        <v>1</v>
      </c>
      <c r="Q296" t="s">
        <v>8267</v>
      </c>
      <c r="R296">
        <f t="shared" si="265"/>
        <v>100</v>
      </c>
      <c r="S296" s="13" t="s">
        <v>8308</v>
      </c>
      <c r="T296" t="s">
        <v>8313</v>
      </c>
      <c r="U296">
        <f>YEAR(Table1[[#This Row],[Date Created Conversion]])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>ROUND(Table1[[#This Row],[pledged]]/Table1[[#This Row],[goal]] *100,1)</f>
        <v>133.1</v>
      </c>
      <c r="G297" s="13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ref="L297" si="304">(((J297/60)/60)/24)+DATE(1970,1,1)</f>
        <v>41579</v>
      </c>
      <c r="M297" s="16">
        <f t="shared" si="264"/>
        <v>41519.004733796297</v>
      </c>
      <c r="N297" t="b">
        <v>1</v>
      </c>
      <c r="O297">
        <v>665</v>
      </c>
      <c r="P297" t="b">
        <v>1</v>
      </c>
      <c r="Q297" t="s">
        <v>8267</v>
      </c>
      <c r="R297">
        <f t="shared" si="265"/>
        <v>100.08</v>
      </c>
      <c r="S297" s="13" t="s">
        <v>8308</v>
      </c>
      <c r="T297" t="s">
        <v>8313</v>
      </c>
      <c r="U297">
        <f>YEAR(Table1[[#This Row],[Date Created Conversion]])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>ROUND(Table1[[#This Row],[pledged]]/Table1[[#This Row],[goal]] *100,1)</f>
        <v>118.7</v>
      </c>
      <c r="G298" s="13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ref="L298" si="305">(((J298/60)/60)/24)+DATE(1970,1,1)</f>
        <v>41159.475497685184</v>
      </c>
      <c r="M298" s="16">
        <f t="shared" si="264"/>
        <v>41134.475497685184</v>
      </c>
      <c r="N298" t="b">
        <v>1</v>
      </c>
      <c r="O298">
        <v>129</v>
      </c>
      <c r="P298" t="b">
        <v>1</v>
      </c>
      <c r="Q298" t="s">
        <v>8267</v>
      </c>
      <c r="R298">
        <f t="shared" si="265"/>
        <v>230.09</v>
      </c>
      <c r="S298" s="13" t="s">
        <v>8308</v>
      </c>
      <c r="T298" t="s">
        <v>8313</v>
      </c>
      <c r="U298">
        <f>YEAR(Table1[[#This Row],[Date Created Conversion]])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>ROUND(Table1[[#This Row],[pledged]]/Table1[[#This Row],[goal]] *100,1)</f>
        <v>100.6</v>
      </c>
      <c r="G299" s="13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ref="L299" si="306">(((J299/60)/60)/24)+DATE(1970,1,1)</f>
        <v>42125.165972222225</v>
      </c>
      <c r="M299" s="16">
        <f t="shared" si="264"/>
        <v>42089.72802083334</v>
      </c>
      <c r="N299" t="b">
        <v>1</v>
      </c>
      <c r="O299">
        <v>142</v>
      </c>
      <c r="P299" t="b">
        <v>1</v>
      </c>
      <c r="Q299" t="s">
        <v>8267</v>
      </c>
      <c r="R299">
        <f t="shared" si="265"/>
        <v>141.75</v>
      </c>
      <c r="S299" s="13" t="s">
        <v>8308</v>
      </c>
      <c r="T299" t="s">
        <v>8313</v>
      </c>
      <c r="U299">
        <f>YEAR(Table1[[#This Row],[Date Created Conversion]])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>ROUND(Table1[[#This Row],[pledged]]/Table1[[#This Row],[goal]] *100,1)</f>
        <v>108.9</v>
      </c>
      <c r="G300" s="13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ref="L300" si="307">(((J300/60)/60)/24)+DATE(1970,1,1)</f>
        <v>41768.875</v>
      </c>
      <c r="M300" s="16">
        <f t="shared" si="264"/>
        <v>41709.463518518518</v>
      </c>
      <c r="N300" t="b">
        <v>1</v>
      </c>
      <c r="O300">
        <v>2436</v>
      </c>
      <c r="P300" t="b">
        <v>1</v>
      </c>
      <c r="Q300" t="s">
        <v>8267</v>
      </c>
      <c r="R300">
        <f t="shared" si="265"/>
        <v>56.34</v>
      </c>
      <c r="S300" s="13" t="s">
        <v>8308</v>
      </c>
      <c r="T300" t="s">
        <v>8313</v>
      </c>
      <c r="U300">
        <f>YEAR(Table1[[#This Row],[Date Created Conversion]])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>ROUND(Table1[[#This Row],[pledged]]/Table1[[#This Row],[goal]] *100,1)</f>
        <v>179</v>
      </c>
      <c r="G301" s="13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ref="L301" si="308">(((J301/60)/60)/24)+DATE(1970,1,1)</f>
        <v>40499.266898148147</v>
      </c>
      <c r="M301" s="16">
        <f t="shared" si="264"/>
        <v>40469.225231481483</v>
      </c>
      <c r="N301" t="b">
        <v>1</v>
      </c>
      <c r="O301">
        <v>244</v>
      </c>
      <c r="P301" t="b">
        <v>1</v>
      </c>
      <c r="Q301" t="s">
        <v>8267</v>
      </c>
      <c r="R301">
        <f t="shared" si="265"/>
        <v>73.34</v>
      </c>
      <c r="S301" s="13" t="s">
        <v>8308</v>
      </c>
      <c r="T301" t="s">
        <v>8313</v>
      </c>
      <c r="U301">
        <f>YEAR(Table1[[#This Row],[Date Created Conversion]])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>ROUND(Table1[[#This Row],[pledged]]/Table1[[#This Row],[goal]] *100,1)</f>
        <v>101.7</v>
      </c>
      <c r="G302" s="13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ref="L302" si="309">(((J302/60)/60)/24)+DATE(1970,1,1)</f>
        <v>40657.959930555553</v>
      </c>
      <c r="M302" s="16">
        <f t="shared" si="264"/>
        <v>40626.959930555553</v>
      </c>
      <c r="N302" t="b">
        <v>1</v>
      </c>
      <c r="O302">
        <v>298</v>
      </c>
      <c r="P302" t="b">
        <v>1</v>
      </c>
      <c r="Q302" t="s">
        <v>8267</v>
      </c>
      <c r="R302">
        <f t="shared" si="265"/>
        <v>85.34</v>
      </c>
      <c r="S302" s="13" t="s">
        <v>8308</v>
      </c>
      <c r="T302" t="s">
        <v>8313</v>
      </c>
      <c r="U302">
        <f>YEAR(Table1[[#This Row],[Date Created Conversion]])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>ROUND(Table1[[#This Row],[pledged]]/Table1[[#This Row],[goal]] *100,1)</f>
        <v>118.7</v>
      </c>
      <c r="G303" s="1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ref="L303" si="310">(((J303/60)/60)/24)+DATE(1970,1,1)</f>
        <v>41352.696006944447</v>
      </c>
      <c r="M303" s="16">
        <f t="shared" si="264"/>
        <v>41312.737673611111</v>
      </c>
      <c r="N303" t="b">
        <v>1</v>
      </c>
      <c r="O303">
        <v>251</v>
      </c>
      <c r="P303" t="b">
        <v>1</v>
      </c>
      <c r="Q303" t="s">
        <v>8267</v>
      </c>
      <c r="R303">
        <f t="shared" si="265"/>
        <v>61.5</v>
      </c>
      <c r="S303" s="13" t="s">
        <v>8308</v>
      </c>
      <c r="T303" t="s">
        <v>8313</v>
      </c>
      <c r="U303">
        <f>YEAR(Table1[[#This Row],[Date Created Conversion]])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>ROUND(Table1[[#This Row],[pledged]]/Table1[[#This Row],[goal]] *100,1)</f>
        <v>100.5</v>
      </c>
      <c r="G304" s="13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ref="L304" si="311">(((J304/60)/60)/24)+DATE(1970,1,1)</f>
        <v>40963.856921296298</v>
      </c>
      <c r="M304" s="16">
        <f t="shared" si="264"/>
        <v>40933.856921296298</v>
      </c>
      <c r="N304" t="b">
        <v>1</v>
      </c>
      <c r="O304">
        <v>108</v>
      </c>
      <c r="P304" t="b">
        <v>1</v>
      </c>
      <c r="Q304" t="s">
        <v>8267</v>
      </c>
      <c r="R304">
        <f t="shared" si="265"/>
        <v>93.02</v>
      </c>
      <c r="S304" s="13" t="s">
        <v>8308</v>
      </c>
      <c r="T304" t="s">
        <v>8313</v>
      </c>
      <c r="U304">
        <f>YEAR(Table1[[#This Row],[Date Created Conversion]])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>ROUND(Table1[[#This Row],[pledged]]/Table1[[#This Row],[goal]] *100,1)</f>
        <v>137.5</v>
      </c>
      <c r="G305" s="13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ref="L305" si="312">(((J305/60)/60)/24)+DATE(1970,1,1)</f>
        <v>41062.071134259262</v>
      </c>
      <c r="M305" s="16">
        <f t="shared" si="264"/>
        <v>41032.071134259262</v>
      </c>
      <c r="N305" t="b">
        <v>1</v>
      </c>
      <c r="O305">
        <v>82</v>
      </c>
      <c r="P305" t="b">
        <v>1</v>
      </c>
      <c r="Q305" t="s">
        <v>8267</v>
      </c>
      <c r="R305">
        <f t="shared" si="265"/>
        <v>50.29</v>
      </c>
      <c r="S305" s="13" t="s">
        <v>8308</v>
      </c>
      <c r="T305" t="s">
        <v>8313</v>
      </c>
      <c r="U305">
        <f>YEAR(Table1[[#This Row],[Date Created Conversion]])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>ROUND(Table1[[#This Row],[pledged]]/Table1[[#This Row],[goal]] *100,1)</f>
        <v>231.6</v>
      </c>
      <c r="G306" s="13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ref="L306" si="313">(((J306/60)/60)/24)+DATE(1970,1,1)</f>
        <v>41153.083333333336</v>
      </c>
      <c r="M306" s="16">
        <f t="shared" si="264"/>
        <v>41114.094872685186</v>
      </c>
      <c r="N306" t="b">
        <v>1</v>
      </c>
      <c r="O306">
        <v>74</v>
      </c>
      <c r="P306" t="b">
        <v>1</v>
      </c>
      <c r="Q306" t="s">
        <v>8267</v>
      </c>
      <c r="R306">
        <f t="shared" si="265"/>
        <v>106.43</v>
      </c>
      <c r="S306" s="13" t="s">
        <v>8308</v>
      </c>
      <c r="T306" t="s">
        <v>8313</v>
      </c>
      <c r="U306">
        <f>YEAR(Table1[[#This Row],[Date Created Conversion]])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>ROUND(Table1[[#This Row],[pledged]]/Table1[[#This Row],[goal]] *100,1)</f>
        <v>130.30000000000001</v>
      </c>
      <c r="G307" s="13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ref="L307" si="314">(((J307/60)/60)/24)+DATE(1970,1,1)</f>
        <v>40978.630196759259</v>
      </c>
      <c r="M307" s="16">
        <f t="shared" si="264"/>
        <v>40948.630196759259</v>
      </c>
      <c r="N307" t="b">
        <v>1</v>
      </c>
      <c r="O307">
        <v>189</v>
      </c>
      <c r="P307" t="b">
        <v>1</v>
      </c>
      <c r="Q307" t="s">
        <v>8267</v>
      </c>
      <c r="R307">
        <f t="shared" si="265"/>
        <v>51.72</v>
      </c>
      <c r="S307" s="13" t="s">
        <v>8308</v>
      </c>
      <c r="T307" t="s">
        <v>8313</v>
      </c>
      <c r="U307">
        <f>YEAR(Table1[[#This Row],[Date Created Conversion]])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>ROUND(Table1[[#This Row],[pledged]]/Table1[[#This Row],[goal]] *100,1)</f>
        <v>292.89999999999998</v>
      </c>
      <c r="G308" s="13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ref="L308" si="315">(((J308/60)/60)/24)+DATE(1970,1,1)</f>
        <v>41353.795520833337</v>
      </c>
      <c r="M308" s="16">
        <f t="shared" si="264"/>
        <v>41333.837187500001</v>
      </c>
      <c r="N308" t="b">
        <v>1</v>
      </c>
      <c r="O308">
        <v>80</v>
      </c>
      <c r="P308" t="b">
        <v>1</v>
      </c>
      <c r="Q308" t="s">
        <v>8267</v>
      </c>
      <c r="R308">
        <f t="shared" si="265"/>
        <v>36.61</v>
      </c>
      <c r="S308" s="13" t="s">
        <v>8308</v>
      </c>
      <c r="T308" t="s">
        <v>8313</v>
      </c>
      <c r="U308">
        <f>YEAR(Table1[[#This Row],[Date Created Conversion]])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>ROUND(Table1[[#This Row],[pledged]]/Table1[[#This Row],[goal]] *100,1)</f>
        <v>111.3</v>
      </c>
      <c r="G309" s="13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ref="L309" si="316">(((J309/60)/60)/24)+DATE(1970,1,1)</f>
        <v>41312.944456018515</v>
      </c>
      <c r="M309" s="16">
        <f t="shared" si="264"/>
        <v>41282.944456018515</v>
      </c>
      <c r="N309" t="b">
        <v>1</v>
      </c>
      <c r="O309">
        <v>576</v>
      </c>
      <c r="P309" t="b">
        <v>1</v>
      </c>
      <c r="Q309" t="s">
        <v>8267</v>
      </c>
      <c r="R309">
        <f t="shared" si="265"/>
        <v>42.52</v>
      </c>
      <c r="S309" s="13" t="s">
        <v>8308</v>
      </c>
      <c r="T309" t="s">
        <v>8313</v>
      </c>
      <c r="U309">
        <f>YEAR(Table1[[#This Row],[Date Created Conversion]])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>ROUND(Table1[[#This Row],[pledged]]/Table1[[#This Row],[goal]] *100,1)</f>
        <v>105.6</v>
      </c>
      <c r="G310" s="13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ref="L310" si="317">(((J310/60)/60)/24)+DATE(1970,1,1)</f>
        <v>40612.694560185184</v>
      </c>
      <c r="M310" s="16">
        <f t="shared" si="264"/>
        <v>40567.694560185184</v>
      </c>
      <c r="N310" t="b">
        <v>1</v>
      </c>
      <c r="O310">
        <v>202</v>
      </c>
      <c r="P310" t="b">
        <v>1</v>
      </c>
      <c r="Q310" t="s">
        <v>8267</v>
      </c>
      <c r="R310">
        <f t="shared" si="265"/>
        <v>62.71</v>
      </c>
      <c r="S310" s="13" t="s">
        <v>8308</v>
      </c>
      <c r="T310" t="s">
        <v>8313</v>
      </c>
      <c r="U310">
        <f>YEAR(Table1[[#This Row],[Date Created Conversion]])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>ROUND(Table1[[#This Row],[pledged]]/Table1[[#This Row],[goal]] *100,1)</f>
        <v>118.9</v>
      </c>
      <c r="G311" s="13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ref="L311" si="318">(((J311/60)/60)/24)+DATE(1970,1,1)</f>
        <v>41155.751550925925</v>
      </c>
      <c r="M311" s="16">
        <f t="shared" si="264"/>
        <v>41134.751550925925</v>
      </c>
      <c r="N311" t="b">
        <v>1</v>
      </c>
      <c r="O311">
        <v>238</v>
      </c>
      <c r="P311" t="b">
        <v>1</v>
      </c>
      <c r="Q311" t="s">
        <v>8267</v>
      </c>
      <c r="R311">
        <f t="shared" si="265"/>
        <v>89.96</v>
      </c>
      <c r="S311" s="13" t="s">
        <v>8308</v>
      </c>
      <c r="T311" t="s">
        <v>8313</v>
      </c>
      <c r="U311">
        <f>YEAR(Table1[[#This Row],[Date Created Conversion]])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>ROUND(Table1[[#This Row],[pledged]]/Table1[[#This Row],[goal]] *100,1)</f>
        <v>104.1</v>
      </c>
      <c r="G312" s="13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ref="L312" si="319">(((J312/60)/60)/24)+DATE(1970,1,1)</f>
        <v>40836.083333333336</v>
      </c>
      <c r="M312" s="16">
        <f t="shared" si="264"/>
        <v>40821.183136574073</v>
      </c>
      <c r="N312" t="b">
        <v>1</v>
      </c>
      <c r="O312">
        <v>36</v>
      </c>
      <c r="P312" t="b">
        <v>1</v>
      </c>
      <c r="Q312" t="s">
        <v>8267</v>
      </c>
      <c r="R312">
        <f t="shared" si="265"/>
        <v>28.92</v>
      </c>
      <c r="S312" s="13" t="s">
        <v>8308</v>
      </c>
      <c r="T312" t="s">
        <v>8313</v>
      </c>
      <c r="U312">
        <f>YEAR(Table1[[#This Row],[Date Created Conversion]])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>ROUND(Table1[[#This Row],[pledged]]/Table1[[#This Row],[goal]] *100,1)</f>
        <v>104.1</v>
      </c>
      <c r="G313" s="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ref="L313" si="320">(((J313/60)/60)/24)+DATE(1970,1,1)</f>
        <v>40909.332638888889</v>
      </c>
      <c r="M313" s="16">
        <f t="shared" si="264"/>
        <v>40868.219814814816</v>
      </c>
      <c r="N313" t="b">
        <v>1</v>
      </c>
      <c r="O313">
        <v>150</v>
      </c>
      <c r="P313" t="b">
        <v>1</v>
      </c>
      <c r="Q313" t="s">
        <v>8267</v>
      </c>
      <c r="R313">
        <f t="shared" si="265"/>
        <v>138.80000000000001</v>
      </c>
      <c r="S313" s="13" t="s">
        <v>8308</v>
      </c>
      <c r="T313" t="s">
        <v>8313</v>
      </c>
      <c r="U313">
        <f>YEAR(Table1[[#This Row],[Date Created Conversion]])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>ROUND(Table1[[#This Row],[pledged]]/Table1[[#This Row],[goal]] *100,1)</f>
        <v>111.9</v>
      </c>
      <c r="G314" s="13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ref="L314" si="321">(((J314/60)/60)/24)+DATE(1970,1,1)</f>
        <v>41378.877685185187</v>
      </c>
      <c r="M314" s="16">
        <f t="shared" si="264"/>
        <v>41348.877685185187</v>
      </c>
      <c r="N314" t="b">
        <v>1</v>
      </c>
      <c r="O314">
        <v>146</v>
      </c>
      <c r="P314" t="b">
        <v>1</v>
      </c>
      <c r="Q314" t="s">
        <v>8267</v>
      </c>
      <c r="R314">
        <f t="shared" si="265"/>
        <v>61.3</v>
      </c>
      <c r="S314" s="13" t="s">
        <v>8308</v>
      </c>
      <c r="T314" t="s">
        <v>8313</v>
      </c>
      <c r="U314">
        <f>YEAR(Table1[[#This Row],[Date Created Conversion]])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>ROUND(Table1[[#This Row],[pledged]]/Table1[[#This Row],[goal]] *100,1)</f>
        <v>104.7</v>
      </c>
      <c r="G315" s="13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ref="L315" si="322">(((J315/60)/60)/24)+DATE(1970,1,1)</f>
        <v>40401.665972222225</v>
      </c>
      <c r="M315" s="16">
        <f t="shared" si="264"/>
        <v>40357.227939814817</v>
      </c>
      <c r="N315" t="b">
        <v>1</v>
      </c>
      <c r="O315">
        <v>222</v>
      </c>
      <c r="P315" t="b">
        <v>1</v>
      </c>
      <c r="Q315" t="s">
        <v>8267</v>
      </c>
      <c r="R315">
        <f t="shared" si="265"/>
        <v>80.2</v>
      </c>
      <c r="S315" s="13" t="s">
        <v>8308</v>
      </c>
      <c r="T315" t="s">
        <v>8313</v>
      </c>
      <c r="U315">
        <f>YEAR(Table1[[#This Row],[Date Created Conversion]])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>ROUND(Table1[[#This Row],[pledged]]/Table1[[#This Row],[goal]] *100,1)</f>
        <v>385.2</v>
      </c>
      <c r="G316" s="13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ref="L316" si="323">(((J316/60)/60)/24)+DATE(1970,1,1)</f>
        <v>41334.833194444444</v>
      </c>
      <c r="M316" s="16">
        <f t="shared" si="264"/>
        <v>41304.833194444444</v>
      </c>
      <c r="N316" t="b">
        <v>1</v>
      </c>
      <c r="O316">
        <v>120</v>
      </c>
      <c r="P316" t="b">
        <v>1</v>
      </c>
      <c r="Q316" t="s">
        <v>8267</v>
      </c>
      <c r="R316">
        <f t="shared" si="265"/>
        <v>32.1</v>
      </c>
      <c r="S316" s="13" t="s">
        <v>8308</v>
      </c>
      <c r="T316" t="s">
        <v>8313</v>
      </c>
      <c r="U316">
        <f>YEAR(Table1[[#This Row],[Date Created Conversion]])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>ROUND(Table1[[#This Row],[pledged]]/Table1[[#This Row],[goal]] *100,1)</f>
        <v>101.2</v>
      </c>
      <c r="G317" s="13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ref="L317" si="324">(((J317/60)/60)/24)+DATE(1970,1,1)</f>
        <v>41143.77238425926</v>
      </c>
      <c r="M317" s="16">
        <f t="shared" si="264"/>
        <v>41113.77238425926</v>
      </c>
      <c r="N317" t="b">
        <v>1</v>
      </c>
      <c r="O317">
        <v>126</v>
      </c>
      <c r="P317" t="b">
        <v>1</v>
      </c>
      <c r="Q317" t="s">
        <v>8267</v>
      </c>
      <c r="R317">
        <f t="shared" si="265"/>
        <v>200.89</v>
      </c>
      <c r="S317" s="13" t="s">
        <v>8308</v>
      </c>
      <c r="T317" t="s">
        <v>8313</v>
      </c>
      <c r="U317">
        <f>YEAR(Table1[[#This Row],[Date Created Conversion]])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>ROUND(Table1[[#This Row],[pledged]]/Table1[[#This Row],[goal]] *100,1)</f>
        <v>113.8</v>
      </c>
      <c r="G318" s="13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ref="L318" si="325">(((J318/60)/60)/24)+DATE(1970,1,1)</f>
        <v>41984.207638888889</v>
      </c>
      <c r="M318" s="16">
        <f t="shared" si="264"/>
        <v>41950.923576388886</v>
      </c>
      <c r="N318" t="b">
        <v>1</v>
      </c>
      <c r="O318">
        <v>158</v>
      </c>
      <c r="P318" t="b">
        <v>1</v>
      </c>
      <c r="Q318" t="s">
        <v>8267</v>
      </c>
      <c r="R318">
        <f t="shared" si="265"/>
        <v>108.01</v>
      </c>
      <c r="S318" s="13" t="s">
        <v>8308</v>
      </c>
      <c r="T318" t="s">
        <v>8313</v>
      </c>
      <c r="U318">
        <f>YEAR(Table1[[#This Row],[Date Created Conversion]])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>ROUND(Table1[[#This Row],[pledged]]/Table1[[#This Row],[goal]] *100,1)</f>
        <v>100.8</v>
      </c>
      <c r="G319" s="13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ref="L319" si="326">(((J319/60)/60)/24)+DATE(1970,1,1)</f>
        <v>41619.676886574074</v>
      </c>
      <c r="M319" s="16">
        <f t="shared" si="264"/>
        <v>41589.676886574074</v>
      </c>
      <c r="N319" t="b">
        <v>1</v>
      </c>
      <c r="O319">
        <v>316</v>
      </c>
      <c r="P319" t="b">
        <v>1</v>
      </c>
      <c r="Q319" t="s">
        <v>8267</v>
      </c>
      <c r="R319">
        <f t="shared" si="265"/>
        <v>95.7</v>
      </c>
      <c r="S319" s="13" t="s">
        <v>8308</v>
      </c>
      <c r="T319" t="s">
        <v>8313</v>
      </c>
      <c r="U319">
        <f>YEAR(Table1[[#This Row],[Date Created Conversion]])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>ROUND(Table1[[#This Row],[pledged]]/Table1[[#This Row],[goal]] *100,1)</f>
        <v>283.3</v>
      </c>
      <c r="G320" s="13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ref="L320" si="327">(((J320/60)/60)/24)+DATE(1970,1,1)</f>
        <v>41359.997118055559</v>
      </c>
      <c r="M320" s="16">
        <f t="shared" si="264"/>
        <v>41330.038784722223</v>
      </c>
      <c r="N320" t="b">
        <v>1</v>
      </c>
      <c r="O320">
        <v>284</v>
      </c>
      <c r="P320" t="b">
        <v>1</v>
      </c>
      <c r="Q320" t="s">
        <v>8267</v>
      </c>
      <c r="R320">
        <f t="shared" si="265"/>
        <v>49.88</v>
      </c>
      <c r="S320" s="13" t="s">
        <v>8308</v>
      </c>
      <c r="T320" t="s">
        <v>8313</v>
      </c>
      <c r="U320">
        <f>YEAR(Table1[[#This Row],[Date Created Conversion]])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>ROUND(Table1[[#This Row],[pledged]]/Table1[[#This Row],[goal]] *100,1)</f>
        <v>112.7</v>
      </c>
      <c r="G321" s="13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ref="L321" si="328">(((J321/60)/60)/24)+DATE(1970,1,1)</f>
        <v>40211.332638888889</v>
      </c>
      <c r="M321" s="16">
        <f t="shared" si="264"/>
        <v>40123.83829861111</v>
      </c>
      <c r="N321" t="b">
        <v>1</v>
      </c>
      <c r="O321">
        <v>51</v>
      </c>
      <c r="P321" t="b">
        <v>1</v>
      </c>
      <c r="Q321" t="s">
        <v>8267</v>
      </c>
      <c r="R321">
        <f t="shared" si="265"/>
        <v>110.47</v>
      </c>
      <c r="S321" s="13" t="s">
        <v>8308</v>
      </c>
      <c r="T321" t="s">
        <v>8313</v>
      </c>
      <c r="U321">
        <f>YEAR(Table1[[#This Row],[Date Created Conversion]])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>ROUND(Table1[[#This Row],[pledged]]/Table1[[#This Row],[goal]] *100,1)</f>
        <v>106.6</v>
      </c>
      <c r="G322" s="13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ref="L322" si="329">(((J322/60)/60)/24)+DATE(1970,1,1)</f>
        <v>42360.958333333328</v>
      </c>
      <c r="M322" s="16">
        <f t="shared" ref="M322:M385" si="330">(((K322/60)/60)/24)+DATE(1970,1,1)</f>
        <v>42331.551307870366</v>
      </c>
      <c r="N322" t="b">
        <v>1</v>
      </c>
      <c r="O322">
        <v>158</v>
      </c>
      <c r="P322" t="b">
        <v>1</v>
      </c>
      <c r="Q322" t="s">
        <v>8267</v>
      </c>
      <c r="R322">
        <f t="shared" ref="R322:R385" si="331">IFERROR(ROUND(E322/O322,2),0)</f>
        <v>134.91</v>
      </c>
      <c r="S322" s="13" t="s">
        <v>8308</v>
      </c>
      <c r="T322" t="s">
        <v>8313</v>
      </c>
      <c r="U322">
        <f>YEAR(Table1[[#This Row],[Date Created Conversion]])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>ROUND(Table1[[#This Row],[pledged]]/Table1[[#This Row],[goal]] *100,1)</f>
        <v>102.7</v>
      </c>
      <c r="G323" s="1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" si="332">(((J323/60)/60)/24)+DATE(1970,1,1)</f>
        <v>42682.488263888896</v>
      </c>
      <c r="M323" s="16">
        <f t="shared" si="330"/>
        <v>42647.446597222224</v>
      </c>
      <c r="N323" t="b">
        <v>1</v>
      </c>
      <c r="O323">
        <v>337</v>
      </c>
      <c r="P323" t="b">
        <v>1</v>
      </c>
      <c r="Q323" t="s">
        <v>8267</v>
      </c>
      <c r="R323">
        <f t="shared" si="331"/>
        <v>106.62</v>
      </c>
      <c r="S323" s="13" t="s">
        <v>8308</v>
      </c>
      <c r="T323" t="s">
        <v>8313</v>
      </c>
      <c r="U323">
        <f>YEAR(Table1[[#This Row],[Date Created Conversion]])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>ROUND(Table1[[#This Row],[pledged]]/Table1[[#This Row],[goal]] *100,1)</f>
        <v>107.9</v>
      </c>
      <c r="G324" s="13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ref="L324" si="333">(((J324/60)/60)/24)+DATE(1970,1,1)</f>
        <v>42503.57</v>
      </c>
      <c r="M324" s="16">
        <f t="shared" si="330"/>
        <v>42473.57</v>
      </c>
      <c r="N324" t="b">
        <v>1</v>
      </c>
      <c r="O324">
        <v>186</v>
      </c>
      <c r="P324" t="b">
        <v>1</v>
      </c>
      <c r="Q324" t="s">
        <v>8267</v>
      </c>
      <c r="R324">
        <f t="shared" si="331"/>
        <v>145.04</v>
      </c>
      <c r="S324" s="13" t="s">
        <v>8308</v>
      </c>
      <c r="T324" t="s">
        <v>8313</v>
      </c>
      <c r="U324">
        <f>YEAR(Table1[[#This Row],[Date Created Conversion]])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>ROUND(Table1[[#This Row],[pledged]]/Table1[[#This Row],[goal]] *100,1)</f>
        <v>123.1</v>
      </c>
      <c r="G325" s="13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ref="L325" si="334">(((J325/60)/60)/24)+DATE(1970,1,1)</f>
        <v>42725.332638888889</v>
      </c>
      <c r="M325" s="16">
        <f t="shared" si="330"/>
        <v>42697.32136574074</v>
      </c>
      <c r="N325" t="b">
        <v>1</v>
      </c>
      <c r="O325">
        <v>58</v>
      </c>
      <c r="P325" t="b">
        <v>1</v>
      </c>
      <c r="Q325" t="s">
        <v>8267</v>
      </c>
      <c r="R325">
        <f t="shared" si="331"/>
        <v>114.59</v>
      </c>
      <c r="S325" s="13" t="s">
        <v>8308</v>
      </c>
      <c r="T325" t="s">
        <v>8313</v>
      </c>
      <c r="U325">
        <f>YEAR(Table1[[#This Row],[Date Created Conversion]])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>ROUND(Table1[[#This Row],[pledged]]/Table1[[#This Row],[goal]] *100,1)</f>
        <v>101.6</v>
      </c>
      <c r="G326" s="13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ref="L326" si="335">(((J326/60)/60)/24)+DATE(1970,1,1)</f>
        <v>42217.626250000001</v>
      </c>
      <c r="M326" s="16">
        <f t="shared" si="330"/>
        <v>42184.626250000001</v>
      </c>
      <c r="N326" t="b">
        <v>1</v>
      </c>
      <c r="O326">
        <v>82</v>
      </c>
      <c r="P326" t="b">
        <v>1</v>
      </c>
      <c r="Q326" t="s">
        <v>8267</v>
      </c>
      <c r="R326">
        <f t="shared" si="331"/>
        <v>105.32</v>
      </c>
      <c r="S326" s="13" t="s">
        <v>8308</v>
      </c>
      <c r="T326" t="s">
        <v>8313</v>
      </c>
      <c r="U326">
        <f>YEAR(Table1[[#This Row],[Date Created Conversion]])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>ROUND(Table1[[#This Row],[pledged]]/Table1[[#This Row],[goal]] *100,1)</f>
        <v>104.4</v>
      </c>
      <c r="G327" s="13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ref="L327" si="336">(((J327/60)/60)/24)+DATE(1970,1,1)</f>
        <v>42724.187881944439</v>
      </c>
      <c r="M327" s="16">
        <f t="shared" si="330"/>
        <v>42689.187881944439</v>
      </c>
      <c r="N327" t="b">
        <v>1</v>
      </c>
      <c r="O327">
        <v>736</v>
      </c>
      <c r="P327" t="b">
        <v>1</v>
      </c>
      <c r="Q327" t="s">
        <v>8267</v>
      </c>
      <c r="R327">
        <f t="shared" si="331"/>
        <v>70.92</v>
      </c>
      <c r="S327" s="13" t="s">
        <v>8308</v>
      </c>
      <c r="T327" t="s">
        <v>8313</v>
      </c>
      <c r="U327">
        <f>YEAR(Table1[[#This Row],[Date Created Conversion]])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>ROUND(Table1[[#This Row],[pledged]]/Table1[[#This Row],[goal]] *100,1)</f>
        <v>112.9</v>
      </c>
      <c r="G328" s="13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ref="L328" si="337">(((J328/60)/60)/24)+DATE(1970,1,1)</f>
        <v>42808.956250000003</v>
      </c>
      <c r="M328" s="16">
        <f t="shared" si="330"/>
        <v>42775.314884259264</v>
      </c>
      <c r="N328" t="b">
        <v>1</v>
      </c>
      <c r="O328">
        <v>1151</v>
      </c>
      <c r="P328" t="b">
        <v>1</v>
      </c>
      <c r="Q328" t="s">
        <v>8267</v>
      </c>
      <c r="R328">
        <f t="shared" si="331"/>
        <v>147.16999999999999</v>
      </c>
      <c r="S328" s="13" t="s">
        <v>8308</v>
      </c>
      <c r="T328" t="s">
        <v>8313</v>
      </c>
      <c r="U328">
        <f>YEAR(Table1[[#This Row],[Date Created Conversion]])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>ROUND(Table1[[#This Row],[pledged]]/Table1[[#This Row],[goal]] *100,1)</f>
        <v>136.4</v>
      </c>
      <c r="G329" s="13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ref="L329" si="338">(((J329/60)/60)/24)+DATE(1970,1,1)</f>
        <v>42085.333333333328</v>
      </c>
      <c r="M329" s="16">
        <f t="shared" si="330"/>
        <v>42058.235289351855</v>
      </c>
      <c r="N329" t="b">
        <v>1</v>
      </c>
      <c r="O329">
        <v>34</v>
      </c>
      <c r="P329" t="b">
        <v>1</v>
      </c>
      <c r="Q329" t="s">
        <v>8267</v>
      </c>
      <c r="R329">
        <f t="shared" si="331"/>
        <v>160.47</v>
      </c>
      <c r="S329" s="13" t="s">
        <v>8308</v>
      </c>
      <c r="T329" t="s">
        <v>8313</v>
      </c>
      <c r="U329">
        <f>YEAR(Table1[[#This Row],[Date Created Conversion]])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>ROUND(Table1[[#This Row],[pledged]]/Table1[[#This Row],[goal]] *100,1)</f>
        <v>103.6</v>
      </c>
      <c r="G330" s="13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ref="L330" si="339">(((J330/60)/60)/24)+DATE(1970,1,1)</f>
        <v>42309.166666666672</v>
      </c>
      <c r="M330" s="16">
        <f t="shared" si="330"/>
        <v>42278.946620370371</v>
      </c>
      <c r="N330" t="b">
        <v>1</v>
      </c>
      <c r="O330">
        <v>498</v>
      </c>
      <c r="P330" t="b">
        <v>1</v>
      </c>
      <c r="Q330" t="s">
        <v>8267</v>
      </c>
      <c r="R330">
        <f t="shared" si="331"/>
        <v>156.05000000000001</v>
      </c>
      <c r="S330" s="13" t="s">
        <v>8308</v>
      </c>
      <c r="T330" t="s">
        <v>8313</v>
      </c>
      <c r="U330">
        <f>YEAR(Table1[[#This Row],[Date Created Conversion]])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>ROUND(Table1[[#This Row],[pledged]]/Table1[[#This Row],[goal]] *100,1)</f>
        <v>105.5</v>
      </c>
      <c r="G331" s="13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ref="L331" si="340">(((J331/60)/60)/24)+DATE(1970,1,1)</f>
        <v>42315.166666666672</v>
      </c>
      <c r="M331" s="16">
        <f t="shared" si="330"/>
        <v>42291.46674768519</v>
      </c>
      <c r="N331" t="b">
        <v>1</v>
      </c>
      <c r="O331">
        <v>167</v>
      </c>
      <c r="P331" t="b">
        <v>1</v>
      </c>
      <c r="Q331" t="s">
        <v>8267</v>
      </c>
      <c r="R331">
        <f t="shared" si="331"/>
        <v>63.17</v>
      </c>
      <c r="S331" s="13" t="s">
        <v>8308</v>
      </c>
      <c r="T331" t="s">
        <v>8313</v>
      </c>
      <c r="U331">
        <f>YEAR(Table1[[#This Row],[Date Created Conversion]])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>ROUND(Table1[[#This Row],[pledged]]/Table1[[#This Row],[goal]] *100,1)</f>
        <v>101.8</v>
      </c>
      <c r="G332" s="13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ref="L332" si="341">(((J332/60)/60)/24)+DATE(1970,1,1)</f>
        <v>41411.165972222225</v>
      </c>
      <c r="M332" s="16">
        <f t="shared" si="330"/>
        <v>41379.515775462962</v>
      </c>
      <c r="N332" t="b">
        <v>1</v>
      </c>
      <c r="O332">
        <v>340</v>
      </c>
      <c r="P332" t="b">
        <v>1</v>
      </c>
      <c r="Q332" t="s">
        <v>8267</v>
      </c>
      <c r="R332">
        <f t="shared" si="331"/>
        <v>104.82</v>
      </c>
      <c r="S332" s="13" t="s">
        <v>8308</v>
      </c>
      <c r="T332" t="s">
        <v>8313</v>
      </c>
      <c r="U332">
        <f>YEAR(Table1[[#This Row],[Date Created Conversion]])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>ROUND(Table1[[#This Row],[pledged]]/Table1[[#This Row],[goal]] *100,1)</f>
        <v>106.6</v>
      </c>
      <c r="G333" s="1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ref="L333" si="342">(((J333/60)/60)/24)+DATE(1970,1,1)</f>
        <v>42538.581412037034</v>
      </c>
      <c r="M333" s="16">
        <f t="shared" si="330"/>
        <v>42507.581412037034</v>
      </c>
      <c r="N333" t="b">
        <v>1</v>
      </c>
      <c r="O333">
        <v>438</v>
      </c>
      <c r="P333" t="b">
        <v>1</v>
      </c>
      <c r="Q333" t="s">
        <v>8267</v>
      </c>
      <c r="R333">
        <f t="shared" si="331"/>
        <v>97.36</v>
      </c>
      <c r="S333" s="13" t="s">
        <v>8308</v>
      </c>
      <c r="T333" t="s">
        <v>8313</v>
      </c>
      <c r="U333">
        <f>YEAR(Table1[[#This Row],[Date Created Conversion]])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>ROUND(Table1[[#This Row],[pledged]]/Table1[[#This Row],[goal]] *100,1)</f>
        <v>113</v>
      </c>
      <c r="G334" s="13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ref="L334" si="343">(((J334/60)/60)/24)+DATE(1970,1,1)</f>
        <v>42305.333333333328</v>
      </c>
      <c r="M334" s="16">
        <f t="shared" si="330"/>
        <v>42263.680289351847</v>
      </c>
      <c r="N334" t="b">
        <v>1</v>
      </c>
      <c r="O334">
        <v>555</v>
      </c>
      <c r="P334" t="b">
        <v>1</v>
      </c>
      <c r="Q334" t="s">
        <v>8267</v>
      </c>
      <c r="R334">
        <f t="shared" si="331"/>
        <v>203.63</v>
      </c>
      <c r="S334" s="13" t="s">
        <v>8308</v>
      </c>
      <c r="T334" t="s">
        <v>8313</v>
      </c>
      <c r="U334">
        <f>YEAR(Table1[[#This Row],[Date Created Conversion]])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>ROUND(Table1[[#This Row],[pledged]]/Table1[[#This Row],[goal]] *100,1)</f>
        <v>125.2</v>
      </c>
      <c r="G335" s="13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ref="L335" si="344">(((J335/60)/60)/24)+DATE(1970,1,1)</f>
        <v>42467.59480324074</v>
      </c>
      <c r="M335" s="16">
        <f t="shared" si="330"/>
        <v>42437.636469907404</v>
      </c>
      <c r="N335" t="b">
        <v>1</v>
      </c>
      <c r="O335">
        <v>266</v>
      </c>
      <c r="P335" t="b">
        <v>1</v>
      </c>
      <c r="Q335" t="s">
        <v>8267</v>
      </c>
      <c r="R335">
        <f t="shared" si="331"/>
        <v>188.31</v>
      </c>
      <c r="S335" s="13" t="s">
        <v>8308</v>
      </c>
      <c r="T335" t="s">
        <v>8313</v>
      </c>
      <c r="U335">
        <f>YEAR(Table1[[#This Row],[Date Created Conversion]])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>ROUND(Table1[[#This Row],[pledged]]/Table1[[#This Row],[goal]] *100,1)</f>
        <v>101.2</v>
      </c>
      <c r="G336" s="13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ref="L336" si="345">(((J336/60)/60)/24)+DATE(1970,1,1)</f>
        <v>42139.791666666672</v>
      </c>
      <c r="M336" s="16">
        <f t="shared" si="330"/>
        <v>42101.682372685187</v>
      </c>
      <c r="N336" t="b">
        <v>1</v>
      </c>
      <c r="O336">
        <v>69</v>
      </c>
      <c r="P336" t="b">
        <v>1</v>
      </c>
      <c r="Q336" t="s">
        <v>8267</v>
      </c>
      <c r="R336">
        <f t="shared" si="331"/>
        <v>146.65</v>
      </c>
      <c r="S336" s="13" t="s">
        <v>8308</v>
      </c>
      <c r="T336" t="s">
        <v>8313</v>
      </c>
      <c r="U336">
        <f>YEAR(Table1[[#This Row],[Date Created Conversion]])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>ROUND(Table1[[#This Row],[pledged]]/Table1[[#This Row],[goal]] *100,1)</f>
        <v>102.8</v>
      </c>
      <c r="G337" s="13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ref="L337" si="346">(((J337/60)/60)/24)+DATE(1970,1,1)</f>
        <v>42132.916666666672</v>
      </c>
      <c r="M337" s="16">
        <f t="shared" si="330"/>
        <v>42101.737442129626</v>
      </c>
      <c r="N337" t="b">
        <v>1</v>
      </c>
      <c r="O337">
        <v>80</v>
      </c>
      <c r="P337" t="b">
        <v>1</v>
      </c>
      <c r="Q337" t="s">
        <v>8267</v>
      </c>
      <c r="R337">
        <f t="shared" si="331"/>
        <v>109.19</v>
      </c>
      <c r="S337" s="13" t="s">
        <v>8308</v>
      </c>
      <c r="T337" t="s">
        <v>8313</v>
      </c>
      <c r="U337">
        <f>YEAR(Table1[[#This Row],[Date Created Conversion]])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>ROUND(Table1[[#This Row],[pledged]]/Table1[[#This Row],[goal]] *100,1)</f>
        <v>116.8</v>
      </c>
      <c r="G338" s="13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ref="L338" si="347">(((J338/60)/60)/24)+DATE(1970,1,1)</f>
        <v>42321.637939814813</v>
      </c>
      <c r="M338" s="16">
        <f t="shared" si="330"/>
        <v>42291.596273148149</v>
      </c>
      <c r="N338" t="b">
        <v>1</v>
      </c>
      <c r="O338">
        <v>493</v>
      </c>
      <c r="P338" t="b">
        <v>1</v>
      </c>
      <c r="Q338" t="s">
        <v>8267</v>
      </c>
      <c r="R338">
        <f t="shared" si="331"/>
        <v>59.25</v>
      </c>
      <c r="S338" s="13" t="s">
        <v>8308</v>
      </c>
      <c r="T338" t="s">
        <v>8313</v>
      </c>
      <c r="U338">
        <f>YEAR(Table1[[#This Row],[Date Created Conversion]])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>ROUND(Table1[[#This Row],[pledged]]/Table1[[#This Row],[goal]] *100,1)</f>
        <v>101.2</v>
      </c>
      <c r="G339" s="13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ref="L339" si="348">(((J339/60)/60)/24)+DATE(1970,1,1)</f>
        <v>42077.086898148147</v>
      </c>
      <c r="M339" s="16">
        <f t="shared" si="330"/>
        <v>42047.128564814819</v>
      </c>
      <c r="N339" t="b">
        <v>1</v>
      </c>
      <c r="O339">
        <v>31</v>
      </c>
      <c r="P339" t="b">
        <v>1</v>
      </c>
      <c r="Q339" t="s">
        <v>8267</v>
      </c>
      <c r="R339">
        <f t="shared" si="331"/>
        <v>97.9</v>
      </c>
      <c r="S339" s="13" t="s">
        <v>8308</v>
      </c>
      <c r="T339" t="s">
        <v>8313</v>
      </c>
      <c r="U339">
        <f>YEAR(Table1[[#This Row],[Date Created Conversion]])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>ROUND(Table1[[#This Row],[pledged]]/Table1[[#This Row],[goal]] *100,1)</f>
        <v>110.1</v>
      </c>
      <c r="G340" s="13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ref="L340" si="349">(((J340/60)/60)/24)+DATE(1970,1,1)</f>
        <v>42616.041666666672</v>
      </c>
      <c r="M340" s="16">
        <f t="shared" si="330"/>
        <v>42559.755671296298</v>
      </c>
      <c r="N340" t="b">
        <v>1</v>
      </c>
      <c r="O340">
        <v>236</v>
      </c>
      <c r="P340" t="b">
        <v>1</v>
      </c>
      <c r="Q340" t="s">
        <v>8267</v>
      </c>
      <c r="R340">
        <f t="shared" si="331"/>
        <v>70</v>
      </c>
      <c r="S340" s="13" t="s">
        <v>8308</v>
      </c>
      <c r="T340" t="s">
        <v>8313</v>
      </c>
      <c r="U340">
        <f>YEAR(Table1[[#This Row],[Date Created Conversion]])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>ROUND(Table1[[#This Row],[pledged]]/Table1[[#This Row],[goal]] *100,1)</f>
        <v>108.1</v>
      </c>
      <c r="G341" s="13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ref="L341" si="350">(((J341/60)/60)/24)+DATE(1970,1,1)</f>
        <v>42123.760046296295</v>
      </c>
      <c r="M341" s="16">
        <f t="shared" si="330"/>
        <v>42093.760046296295</v>
      </c>
      <c r="N341" t="b">
        <v>1</v>
      </c>
      <c r="O341">
        <v>89</v>
      </c>
      <c r="P341" t="b">
        <v>1</v>
      </c>
      <c r="Q341" t="s">
        <v>8267</v>
      </c>
      <c r="R341">
        <f t="shared" si="331"/>
        <v>72.87</v>
      </c>
      <c r="S341" s="13" t="s">
        <v>8308</v>
      </c>
      <c r="T341" t="s">
        <v>8313</v>
      </c>
      <c r="U341">
        <f>YEAR(Table1[[#This Row],[Date Created Conversion]])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>ROUND(Table1[[#This Row],[pledged]]/Table1[[#This Row],[goal]] *100,1)</f>
        <v>125</v>
      </c>
      <c r="G342" s="13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ref="L342" si="351">(((J342/60)/60)/24)+DATE(1970,1,1)</f>
        <v>42802.875</v>
      </c>
      <c r="M342" s="16">
        <f t="shared" si="330"/>
        <v>42772.669062500005</v>
      </c>
      <c r="N342" t="b">
        <v>1</v>
      </c>
      <c r="O342">
        <v>299</v>
      </c>
      <c r="P342" t="b">
        <v>1</v>
      </c>
      <c r="Q342" t="s">
        <v>8267</v>
      </c>
      <c r="R342">
        <f t="shared" si="331"/>
        <v>146.35</v>
      </c>
      <c r="S342" s="13" t="s">
        <v>8308</v>
      </c>
      <c r="T342" t="s">
        <v>8313</v>
      </c>
      <c r="U342">
        <f>YEAR(Table1[[#This Row],[Date Created Conversion]])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>ROUND(Table1[[#This Row],[pledged]]/Table1[[#This Row],[goal]] *100,1)</f>
        <v>106.7</v>
      </c>
      <c r="G343" s="1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ref="L343" si="352">(((J343/60)/60)/24)+DATE(1970,1,1)</f>
        <v>41913.165972222225</v>
      </c>
      <c r="M343" s="16">
        <f t="shared" si="330"/>
        <v>41894.879606481481</v>
      </c>
      <c r="N343" t="b">
        <v>1</v>
      </c>
      <c r="O343">
        <v>55</v>
      </c>
      <c r="P343" t="b">
        <v>1</v>
      </c>
      <c r="Q343" t="s">
        <v>8267</v>
      </c>
      <c r="R343">
        <f t="shared" si="331"/>
        <v>67.91</v>
      </c>
      <c r="S343" s="13" t="s">
        <v>8308</v>
      </c>
      <c r="T343" t="s">
        <v>8313</v>
      </c>
      <c r="U343">
        <f>YEAR(Table1[[#This Row],[Date Created Conversion]])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>ROUND(Table1[[#This Row],[pledged]]/Table1[[#This Row],[goal]] *100,1)</f>
        <v>100.4</v>
      </c>
      <c r="G344" s="13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ref="L344" si="353">(((J344/60)/60)/24)+DATE(1970,1,1)</f>
        <v>42489.780844907407</v>
      </c>
      <c r="M344" s="16">
        <f t="shared" si="330"/>
        <v>42459.780844907407</v>
      </c>
      <c r="N344" t="b">
        <v>1</v>
      </c>
      <c r="O344">
        <v>325</v>
      </c>
      <c r="P344" t="b">
        <v>1</v>
      </c>
      <c r="Q344" t="s">
        <v>8267</v>
      </c>
      <c r="R344">
        <f t="shared" si="331"/>
        <v>169.85</v>
      </c>
      <c r="S344" s="13" t="s">
        <v>8308</v>
      </c>
      <c r="T344" t="s">
        <v>8313</v>
      </c>
      <c r="U344">
        <f>YEAR(Table1[[#This Row],[Date Created Conversion]])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>ROUND(Table1[[#This Row],[pledged]]/Table1[[#This Row],[goal]] *100,1)</f>
        <v>102</v>
      </c>
      <c r="G345" s="13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ref="L345" si="354">(((J345/60)/60)/24)+DATE(1970,1,1)</f>
        <v>41957.125</v>
      </c>
      <c r="M345" s="16">
        <f t="shared" si="330"/>
        <v>41926.73778935185</v>
      </c>
      <c r="N345" t="b">
        <v>1</v>
      </c>
      <c r="O345">
        <v>524</v>
      </c>
      <c r="P345" t="b">
        <v>1</v>
      </c>
      <c r="Q345" t="s">
        <v>8267</v>
      </c>
      <c r="R345">
        <f t="shared" si="331"/>
        <v>58.41</v>
      </c>
      <c r="S345" s="13" t="s">
        <v>8308</v>
      </c>
      <c r="T345" t="s">
        <v>8313</v>
      </c>
      <c r="U345">
        <f>YEAR(Table1[[#This Row],[Date Created Conversion]])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>ROUND(Table1[[#This Row],[pledged]]/Table1[[#This Row],[goal]] *100,1)</f>
        <v>102.1</v>
      </c>
      <c r="G346" s="13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ref="L346" si="355">(((J346/60)/60)/24)+DATE(1970,1,1)</f>
        <v>42156.097222222219</v>
      </c>
      <c r="M346" s="16">
        <f t="shared" si="330"/>
        <v>42111.970995370371</v>
      </c>
      <c r="N346" t="b">
        <v>1</v>
      </c>
      <c r="O346">
        <v>285</v>
      </c>
      <c r="P346" t="b">
        <v>1</v>
      </c>
      <c r="Q346" t="s">
        <v>8267</v>
      </c>
      <c r="R346">
        <f t="shared" si="331"/>
        <v>119.99</v>
      </c>
      <c r="S346" s="13" t="s">
        <v>8308</v>
      </c>
      <c r="T346" t="s">
        <v>8313</v>
      </c>
      <c r="U346">
        <f>YEAR(Table1[[#This Row],[Date Created Conversion]])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>ROUND(Table1[[#This Row],[pledged]]/Table1[[#This Row],[goal]] *100,1)</f>
        <v>123.3</v>
      </c>
      <c r="G347" s="13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ref="L347" si="356">(((J347/60)/60)/24)+DATE(1970,1,1)</f>
        <v>42144.944328703699</v>
      </c>
      <c r="M347" s="16">
        <f t="shared" si="330"/>
        <v>42114.944328703699</v>
      </c>
      <c r="N347" t="b">
        <v>1</v>
      </c>
      <c r="O347">
        <v>179</v>
      </c>
      <c r="P347" t="b">
        <v>1</v>
      </c>
      <c r="Q347" t="s">
        <v>8267</v>
      </c>
      <c r="R347">
        <f t="shared" si="331"/>
        <v>99.86</v>
      </c>
      <c r="S347" s="13" t="s">
        <v>8308</v>
      </c>
      <c r="T347" t="s">
        <v>8313</v>
      </c>
      <c r="U347">
        <f>YEAR(Table1[[#This Row],[Date Created Conversion]])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>ROUND(Table1[[#This Row],[pledged]]/Table1[[#This Row],[goal]] *100,1)</f>
        <v>170.3</v>
      </c>
      <c r="G348" s="13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ref="L348" si="357">(((J348/60)/60)/24)+DATE(1970,1,1)</f>
        <v>42291.500243055561</v>
      </c>
      <c r="M348" s="16">
        <f t="shared" si="330"/>
        <v>42261.500243055561</v>
      </c>
      <c r="N348" t="b">
        <v>1</v>
      </c>
      <c r="O348">
        <v>188</v>
      </c>
      <c r="P348" t="b">
        <v>1</v>
      </c>
      <c r="Q348" t="s">
        <v>8267</v>
      </c>
      <c r="R348">
        <f t="shared" si="331"/>
        <v>90.58</v>
      </c>
      <c r="S348" s="13" t="s">
        <v>8308</v>
      </c>
      <c r="T348" t="s">
        <v>8313</v>
      </c>
      <c r="U348">
        <f>YEAR(Table1[[#This Row],[Date Created Conversion]])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>ROUND(Table1[[#This Row],[pledged]]/Table1[[#This Row],[goal]] *100,1)</f>
        <v>111.6</v>
      </c>
      <c r="G349" s="13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ref="L349" si="358">(((J349/60)/60)/24)+DATE(1970,1,1)</f>
        <v>42322.537141203706</v>
      </c>
      <c r="M349" s="16">
        <f t="shared" si="330"/>
        <v>42292.495474537034</v>
      </c>
      <c r="N349" t="b">
        <v>1</v>
      </c>
      <c r="O349">
        <v>379</v>
      </c>
      <c r="P349" t="b">
        <v>1</v>
      </c>
      <c r="Q349" t="s">
        <v>8267</v>
      </c>
      <c r="R349">
        <f t="shared" si="331"/>
        <v>117.77</v>
      </c>
      <c r="S349" s="13" t="s">
        <v>8308</v>
      </c>
      <c r="T349" t="s">
        <v>8313</v>
      </c>
      <c r="U349">
        <f>YEAR(Table1[[#This Row],[Date Created Conversion]])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>ROUND(Table1[[#This Row],[pledged]]/Table1[[#This Row],[goal]] *100,1)</f>
        <v>103</v>
      </c>
      <c r="G350" s="13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ref="L350" si="359">(((J350/60)/60)/24)+DATE(1970,1,1)</f>
        <v>42237.58699074074</v>
      </c>
      <c r="M350" s="16">
        <f t="shared" si="330"/>
        <v>42207.58699074074</v>
      </c>
      <c r="N350" t="b">
        <v>1</v>
      </c>
      <c r="O350">
        <v>119</v>
      </c>
      <c r="P350" t="b">
        <v>1</v>
      </c>
      <c r="Q350" t="s">
        <v>8267</v>
      </c>
      <c r="R350">
        <f t="shared" si="331"/>
        <v>86.55</v>
      </c>
      <c r="S350" s="13" t="s">
        <v>8308</v>
      </c>
      <c r="T350" t="s">
        <v>8313</v>
      </c>
      <c r="U350">
        <f>YEAR(Table1[[#This Row],[Date Created Conversion]])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>ROUND(Table1[[#This Row],[pledged]]/Table1[[#This Row],[goal]] *100,1)</f>
        <v>106.6</v>
      </c>
      <c r="G351" s="13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ref="L351" si="360">(((J351/60)/60)/24)+DATE(1970,1,1)</f>
        <v>42790.498935185184</v>
      </c>
      <c r="M351" s="16">
        <f t="shared" si="330"/>
        <v>42760.498935185184</v>
      </c>
      <c r="N351" t="b">
        <v>1</v>
      </c>
      <c r="O351">
        <v>167</v>
      </c>
      <c r="P351" t="b">
        <v>1</v>
      </c>
      <c r="Q351" t="s">
        <v>8267</v>
      </c>
      <c r="R351">
        <f t="shared" si="331"/>
        <v>71.900000000000006</v>
      </c>
      <c r="S351" s="13" t="s">
        <v>8308</v>
      </c>
      <c r="T351" t="s">
        <v>8313</v>
      </c>
      <c r="U351">
        <f>YEAR(Table1[[#This Row],[Date Created Conversion]])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>ROUND(Table1[[#This Row],[pledged]]/Table1[[#This Row],[goal]] *100,1)</f>
        <v>114.8</v>
      </c>
      <c r="G352" s="13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ref="L352" si="361">(((J352/60)/60)/24)+DATE(1970,1,1)</f>
        <v>42624.165972222225</v>
      </c>
      <c r="M352" s="16">
        <f t="shared" si="330"/>
        <v>42586.066076388888</v>
      </c>
      <c r="N352" t="b">
        <v>1</v>
      </c>
      <c r="O352">
        <v>221</v>
      </c>
      <c r="P352" t="b">
        <v>1</v>
      </c>
      <c r="Q352" t="s">
        <v>8267</v>
      </c>
      <c r="R352">
        <f t="shared" si="331"/>
        <v>129.82</v>
      </c>
      <c r="S352" s="13" t="s">
        <v>8308</v>
      </c>
      <c r="T352" t="s">
        <v>8313</v>
      </c>
      <c r="U352">
        <f>YEAR(Table1[[#This Row],[Date Created Conversion]])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>ROUND(Table1[[#This Row],[pledged]]/Table1[[#This Row],[goal]] *100,1)</f>
        <v>127.3</v>
      </c>
      <c r="G353" s="1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ref="L353" si="362">(((J353/60)/60)/24)+DATE(1970,1,1)</f>
        <v>42467.923078703709</v>
      </c>
      <c r="M353" s="16">
        <f t="shared" si="330"/>
        <v>42427.964745370366</v>
      </c>
      <c r="N353" t="b">
        <v>1</v>
      </c>
      <c r="O353">
        <v>964</v>
      </c>
      <c r="P353" t="b">
        <v>1</v>
      </c>
      <c r="Q353" t="s">
        <v>8267</v>
      </c>
      <c r="R353">
        <f t="shared" si="331"/>
        <v>44.91</v>
      </c>
      <c r="S353" s="13" t="s">
        <v>8308</v>
      </c>
      <c r="T353" t="s">
        <v>8313</v>
      </c>
      <c r="U353">
        <f>YEAR(Table1[[#This Row],[Date Created Conversion]])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>ROUND(Table1[[#This Row],[pledged]]/Table1[[#This Row],[goal]] *100,1)</f>
        <v>116.6</v>
      </c>
      <c r="G354" s="13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ref="L354" si="363">(((J354/60)/60)/24)+DATE(1970,1,1)</f>
        <v>41920.167453703703</v>
      </c>
      <c r="M354" s="16">
        <f t="shared" si="330"/>
        <v>41890.167453703703</v>
      </c>
      <c r="N354" t="b">
        <v>1</v>
      </c>
      <c r="O354">
        <v>286</v>
      </c>
      <c r="P354" t="b">
        <v>1</v>
      </c>
      <c r="Q354" t="s">
        <v>8267</v>
      </c>
      <c r="R354">
        <f t="shared" si="331"/>
        <v>40.76</v>
      </c>
      <c r="S354" s="13" t="s">
        <v>8308</v>
      </c>
      <c r="T354" t="s">
        <v>8313</v>
      </c>
      <c r="U354">
        <f>YEAR(Table1[[#This Row],[Date Created Conversion]])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>ROUND(Table1[[#This Row],[pledged]]/Table1[[#This Row],[goal]] *100,1)</f>
        <v>108.6</v>
      </c>
      <c r="G355" s="13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ref="L355" si="364">(((J355/60)/60)/24)+DATE(1970,1,1)</f>
        <v>42327.833553240736</v>
      </c>
      <c r="M355" s="16">
        <f t="shared" si="330"/>
        <v>42297.791886574079</v>
      </c>
      <c r="N355" t="b">
        <v>1</v>
      </c>
      <c r="O355">
        <v>613</v>
      </c>
      <c r="P355" t="b">
        <v>1</v>
      </c>
      <c r="Q355" t="s">
        <v>8267</v>
      </c>
      <c r="R355">
        <f t="shared" si="331"/>
        <v>103.52</v>
      </c>
      <c r="S355" s="13" t="s">
        <v>8308</v>
      </c>
      <c r="T355" t="s">
        <v>8313</v>
      </c>
      <c r="U355">
        <f>YEAR(Table1[[#This Row],[Date Created Conversion]])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>ROUND(Table1[[#This Row],[pledged]]/Table1[[#This Row],[goal]] *100,1)</f>
        <v>103.9</v>
      </c>
      <c r="G356" s="13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ref="L356" si="365">(((J356/60)/60)/24)+DATE(1970,1,1)</f>
        <v>42468.786122685182</v>
      </c>
      <c r="M356" s="16">
        <f t="shared" si="330"/>
        <v>42438.827789351853</v>
      </c>
      <c r="N356" t="b">
        <v>1</v>
      </c>
      <c r="O356">
        <v>29</v>
      </c>
      <c r="P356" t="b">
        <v>1</v>
      </c>
      <c r="Q356" t="s">
        <v>8267</v>
      </c>
      <c r="R356">
        <f t="shared" si="331"/>
        <v>125.45</v>
      </c>
      <c r="S356" s="13" t="s">
        <v>8308</v>
      </c>
      <c r="T356" t="s">
        <v>8313</v>
      </c>
      <c r="U356">
        <f>YEAR(Table1[[#This Row],[Date Created Conversion]])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>ROUND(Table1[[#This Row],[pledged]]/Table1[[#This Row],[goal]] *100,1)</f>
        <v>116.3</v>
      </c>
      <c r="G357" s="13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ref="L357" si="366">(((J357/60)/60)/24)+DATE(1970,1,1)</f>
        <v>41974.3355787037</v>
      </c>
      <c r="M357" s="16">
        <f t="shared" si="330"/>
        <v>41943.293912037036</v>
      </c>
      <c r="N357" t="b">
        <v>1</v>
      </c>
      <c r="O357">
        <v>165</v>
      </c>
      <c r="P357" t="b">
        <v>1</v>
      </c>
      <c r="Q357" t="s">
        <v>8267</v>
      </c>
      <c r="R357">
        <f t="shared" si="331"/>
        <v>246.61</v>
      </c>
      <c r="S357" s="13" t="s">
        <v>8308</v>
      </c>
      <c r="T357" t="s">
        <v>8313</v>
      </c>
      <c r="U357">
        <f>YEAR(Table1[[#This Row],[Date Created Conversion]])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>ROUND(Table1[[#This Row],[pledged]]/Table1[[#This Row],[goal]] *100,1)</f>
        <v>102.7</v>
      </c>
      <c r="G358" s="13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ref="L358" si="367">(((J358/60)/60)/24)+DATE(1970,1,1)</f>
        <v>42445.761493055557</v>
      </c>
      <c r="M358" s="16">
        <f t="shared" si="330"/>
        <v>42415.803159722222</v>
      </c>
      <c r="N358" t="b">
        <v>1</v>
      </c>
      <c r="O358">
        <v>97</v>
      </c>
      <c r="P358" t="b">
        <v>1</v>
      </c>
      <c r="Q358" t="s">
        <v>8267</v>
      </c>
      <c r="R358">
        <f t="shared" si="331"/>
        <v>79.400000000000006</v>
      </c>
      <c r="S358" s="13" t="s">
        <v>8308</v>
      </c>
      <c r="T358" t="s">
        <v>8313</v>
      </c>
      <c r="U358">
        <f>YEAR(Table1[[#This Row],[Date Created Conversion]])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>ROUND(Table1[[#This Row],[pledged]]/Table1[[#This Row],[goal]] *100,1)</f>
        <v>174</v>
      </c>
      <c r="G359" s="13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ref="L359" si="368">(((J359/60)/60)/24)+DATE(1970,1,1)</f>
        <v>42118.222187499996</v>
      </c>
      <c r="M359" s="16">
        <f t="shared" si="330"/>
        <v>42078.222187499996</v>
      </c>
      <c r="N359" t="b">
        <v>1</v>
      </c>
      <c r="O359">
        <v>303</v>
      </c>
      <c r="P359" t="b">
        <v>1</v>
      </c>
      <c r="Q359" t="s">
        <v>8267</v>
      </c>
      <c r="R359">
        <f t="shared" si="331"/>
        <v>86.14</v>
      </c>
      <c r="S359" s="13" t="s">
        <v>8308</v>
      </c>
      <c r="T359" t="s">
        <v>8313</v>
      </c>
      <c r="U359">
        <f>YEAR(Table1[[#This Row],[Date Created Conversion]])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>ROUND(Table1[[#This Row],[pledged]]/Table1[[#This Row],[goal]] *100,1)</f>
        <v>103.1</v>
      </c>
      <c r="G360" s="13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ref="L360" si="369">(((J360/60)/60)/24)+DATE(1970,1,1)</f>
        <v>42536.625</v>
      </c>
      <c r="M360" s="16">
        <f t="shared" si="330"/>
        <v>42507.860196759255</v>
      </c>
      <c r="N360" t="b">
        <v>1</v>
      </c>
      <c r="O360">
        <v>267</v>
      </c>
      <c r="P360" t="b">
        <v>1</v>
      </c>
      <c r="Q360" t="s">
        <v>8267</v>
      </c>
      <c r="R360">
        <f t="shared" si="331"/>
        <v>193.05</v>
      </c>
      <c r="S360" s="13" t="s">
        <v>8308</v>
      </c>
      <c r="T360" t="s">
        <v>8313</v>
      </c>
      <c r="U360">
        <f>YEAR(Table1[[#This Row],[Date Created Conversion]])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>ROUND(Table1[[#This Row],[pledged]]/Table1[[#This Row],[goal]] *100,1)</f>
        <v>104.9</v>
      </c>
      <c r="G361" s="13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ref="L361" si="370">(((J361/60)/60)/24)+DATE(1970,1,1)</f>
        <v>41957.216666666667</v>
      </c>
      <c r="M361" s="16">
        <f t="shared" si="330"/>
        <v>41935.070486111108</v>
      </c>
      <c r="N361" t="b">
        <v>1</v>
      </c>
      <c r="O361">
        <v>302</v>
      </c>
      <c r="P361" t="b">
        <v>1</v>
      </c>
      <c r="Q361" t="s">
        <v>8267</v>
      </c>
      <c r="R361">
        <f t="shared" si="331"/>
        <v>84.02</v>
      </c>
      <c r="S361" s="13" t="s">
        <v>8308</v>
      </c>
      <c r="T361" t="s">
        <v>8313</v>
      </c>
      <c r="U361">
        <f>YEAR(Table1[[#This Row],[Date Created Conversion]])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>ROUND(Table1[[#This Row],[pledged]]/Table1[[#This Row],[goal]] *100,1)</f>
        <v>101.4</v>
      </c>
      <c r="G362" s="13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ref="L362" si="371">(((J362/60)/60)/24)+DATE(1970,1,1)</f>
        <v>42208.132638888885</v>
      </c>
      <c r="M362" s="16">
        <f t="shared" si="330"/>
        <v>42163.897916666669</v>
      </c>
      <c r="N362" t="b">
        <v>0</v>
      </c>
      <c r="O362">
        <v>87</v>
      </c>
      <c r="P362" t="b">
        <v>1</v>
      </c>
      <c r="Q362" t="s">
        <v>8267</v>
      </c>
      <c r="R362">
        <f t="shared" si="331"/>
        <v>139.83000000000001</v>
      </c>
      <c r="S362" s="13" t="s">
        <v>8308</v>
      </c>
      <c r="T362" t="s">
        <v>8313</v>
      </c>
      <c r="U362">
        <f>YEAR(Table1[[#This Row],[Date Created Conversion]])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>ROUND(Table1[[#This Row],[pledged]]/Table1[[#This Row],[goal]] *100,1)</f>
        <v>111.1</v>
      </c>
      <c r="G363" s="1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ref="L363" si="372">(((J363/60)/60)/24)+DATE(1970,1,1)</f>
        <v>41966.042893518519</v>
      </c>
      <c r="M363" s="16">
        <f t="shared" si="330"/>
        <v>41936.001226851848</v>
      </c>
      <c r="N363" t="b">
        <v>0</v>
      </c>
      <c r="O363">
        <v>354</v>
      </c>
      <c r="P363" t="b">
        <v>1</v>
      </c>
      <c r="Q363" t="s">
        <v>8267</v>
      </c>
      <c r="R363">
        <f t="shared" si="331"/>
        <v>109.82</v>
      </c>
      <c r="S363" s="13" t="s">
        <v>8308</v>
      </c>
      <c r="T363" t="s">
        <v>8313</v>
      </c>
      <c r="U363">
        <f>YEAR(Table1[[#This Row],[Date Created Conversion]])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>ROUND(Table1[[#This Row],[pledged]]/Table1[[#This Row],[goal]] *100,1)</f>
        <v>124.2</v>
      </c>
      <c r="G364" s="13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ref="L364" si="373">(((J364/60)/60)/24)+DATE(1970,1,1)</f>
        <v>41859</v>
      </c>
      <c r="M364" s="16">
        <f t="shared" si="330"/>
        <v>41837.210543981484</v>
      </c>
      <c r="N364" t="b">
        <v>0</v>
      </c>
      <c r="O364">
        <v>86</v>
      </c>
      <c r="P364" t="b">
        <v>1</v>
      </c>
      <c r="Q364" t="s">
        <v>8267</v>
      </c>
      <c r="R364">
        <f t="shared" si="331"/>
        <v>139.53</v>
      </c>
      <c r="S364" s="13" t="s">
        <v>8308</v>
      </c>
      <c r="T364" t="s">
        <v>8313</v>
      </c>
      <c r="U364">
        <f>YEAR(Table1[[#This Row],[Date Created Conversion]])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>ROUND(Table1[[#This Row],[pledged]]/Table1[[#This Row],[goal]] *100,1)</f>
        <v>101.3</v>
      </c>
      <c r="G365" s="13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ref="L365" si="374">(((J365/60)/60)/24)+DATE(1970,1,1)</f>
        <v>40300.806944444441</v>
      </c>
      <c r="M365" s="16">
        <f t="shared" si="330"/>
        <v>40255.744629629626</v>
      </c>
      <c r="N365" t="b">
        <v>0</v>
      </c>
      <c r="O365">
        <v>26</v>
      </c>
      <c r="P365" t="b">
        <v>1</v>
      </c>
      <c r="Q365" t="s">
        <v>8267</v>
      </c>
      <c r="R365">
        <f t="shared" si="331"/>
        <v>347.85</v>
      </c>
      <c r="S365" s="13" t="s">
        <v>8308</v>
      </c>
      <c r="T365" t="s">
        <v>8313</v>
      </c>
      <c r="U365">
        <f>YEAR(Table1[[#This Row],[Date Created Conversion]])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>ROUND(Table1[[#This Row],[pledged]]/Table1[[#This Row],[goal]] *100,1)</f>
        <v>110.2</v>
      </c>
      <c r="G366" s="13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ref="L366" si="375">(((J366/60)/60)/24)+DATE(1970,1,1)</f>
        <v>41811.165972222225</v>
      </c>
      <c r="M366" s="16">
        <f t="shared" si="330"/>
        <v>41780.859629629631</v>
      </c>
      <c r="N366" t="b">
        <v>0</v>
      </c>
      <c r="O366">
        <v>113</v>
      </c>
      <c r="P366" t="b">
        <v>1</v>
      </c>
      <c r="Q366" t="s">
        <v>8267</v>
      </c>
      <c r="R366">
        <f t="shared" si="331"/>
        <v>68.239999999999995</v>
      </c>
      <c r="S366" s="13" t="s">
        <v>8308</v>
      </c>
      <c r="T366" t="s">
        <v>8313</v>
      </c>
      <c r="U366">
        <f>YEAR(Table1[[#This Row],[Date Created Conversion]])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>ROUND(Table1[[#This Row],[pledged]]/Table1[[#This Row],[goal]] *100,1)</f>
        <v>104</v>
      </c>
      <c r="G367" s="13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ref="L367" si="376">(((J367/60)/60)/24)+DATE(1970,1,1)</f>
        <v>41698.606469907405</v>
      </c>
      <c r="M367" s="16">
        <f t="shared" si="330"/>
        <v>41668.606469907405</v>
      </c>
      <c r="N367" t="b">
        <v>0</v>
      </c>
      <c r="O367">
        <v>65</v>
      </c>
      <c r="P367" t="b">
        <v>1</v>
      </c>
      <c r="Q367" t="s">
        <v>8267</v>
      </c>
      <c r="R367">
        <f t="shared" si="331"/>
        <v>239.94</v>
      </c>
      <c r="S367" s="13" t="s">
        <v>8308</v>
      </c>
      <c r="T367" t="s">
        <v>8313</v>
      </c>
      <c r="U367">
        <f>YEAR(Table1[[#This Row],[Date Created Conversion]])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>ROUND(Table1[[#This Row],[pledged]]/Table1[[#This Row],[goal]] *100,1)</f>
        <v>101.3</v>
      </c>
      <c r="G368" s="13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ref="L368" si="377">(((J368/60)/60)/24)+DATE(1970,1,1)</f>
        <v>41049.793032407404</v>
      </c>
      <c r="M368" s="16">
        <f t="shared" si="330"/>
        <v>41019.793032407404</v>
      </c>
      <c r="N368" t="b">
        <v>0</v>
      </c>
      <c r="O368">
        <v>134</v>
      </c>
      <c r="P368" t="b">
        <v>1</v>
      </c>
      <c r="Q368" t="s">
        <v>8267</v>
      </c>
      <c r="R368">
        <f t="shared" si="331"/>
        <v>287.31</v>
      </c>
      <c r="S368" s="13" t="s">
        <v>8308</v>
      </c>
      <c r="T368" t="s">
        <v>8313</v>
      </c>
      <c r="U368">
        <f>YEAR(Table1[[#This Row],[Date Created Conversion]])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>ROUND(Table1[[#This Row],[pledged]]/Table1[[#This Row],[goal]] *100,1)</f>
        <v>103.4</v>
      </c>
      <c r="G369" s="13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ref="L369" si="378">(((J369/60)/60)/24)+DATE(1970,1,1)</f>
        <v>41395.207638888889</v>
      </c>
      <c r="M369" s="16">
        <f t="shared" si="330"/>
        <v>41355.577291666668</v>
      </c>
      <c r="N369" t="b">
        <v>0</v>
      </c>
      <c r="O369">
        <v>119</v>
      </c>
      <c r="P369" t="b">
        <v>1</v>
      </c>
      <c r="Q369" t="s">
        <v>8267</v>
      </c>
      <c r="R369">
        <f t="shared" si="331"/>
        <v>86.85</v>
      </c>
      <c r="S369" s="13" t="s">
        <v>8308</v>
      </c>
      <c r="T369" t="s">
        <v>8313</v>
      </c>
      <c r="U369">
        <f>YEAR(Table1[[#This Row],[Date Created Conversion]])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>ROUND(Table1[[#This Row],[pledged]]/Table1[[#This Row],[goal]] *100,1)</f>
        <v>104.1</v>
      </c>
      <c r="G370" s="13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ref="L370" si="379">(((J370/60)/60)/24)+DATE(1970,1,1)</f>
        <v>42078.563912037032</v>
      </c>
      <c r="M370" s="16">
        <f t="shared" si="330"/>
        <v>42043.605578703704</v>
      </c>
      <c r="N370" t="b">
        <v>0</v>
      </c>
      <c r="O370">
        <v>159</v>
      </c>
      <c r="P370" t="b">
        <v>1</v>
      </c>
      <c r="Q370" t="s">
        <v>8267</v>
      </c>
      <c r="R370">
        <f t="shared" si="331"/>
        <v>81.849999999999994</v>
      </c>
      <c r="S370" s="13" t="s">
        <v>8308</v>
      </c>
      <c r="T370" t="s">
        <v>8313</v>
      </c>
      <c r="U370">
        <f>YEAR(Table1[[#This Row],[Date Created Conversion]])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>ROUND(Table1[[#This Row],[pledged]]/Table1[[#This Row],[goal]] *100,1)</f>
        <v>110.2</v>
      </c>
      <c r="G371" s="13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ref="L371" si="380">(((J371/60)/60)/24)+DATE(1970,1,1)</f>
        <v>40923.551724537036</v>
      </c>
      <c r="M371" s="16">
        <f t="shared" si="330"/>
        <v>40893.551724537036</v>
      </c>
      <c r="N371" t="b">
        <v>0</v>
      </c>
      <c r="O371">
        <v>167</v>
      </c>
      <c r="P371" t="b">
        <v>1</v>
      </c>
      <c r="Q371" t="s">
        <v>8267</v>
      </c>
      <c r="R371">
        <f t="shared" si="331"/>
        <v>42.87</v>
      </c>
      <c r="S371" s="13" t="s">
        <v>8308</v>
      </c>
      <c r="T371" t="s">
        <v>8313</v>
      </c>
      <c r="U371">
        <f>YEAR(Table1[[#This Row],[Date Created Conversion]])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>ROUND(Table1[[#This Row],[pledged]]/Table1[[#This Row],[goal]] *100,1)</f>
        <v>122</v>
      </c>
      <c r="G372" s="13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ref="L372" si="381">(((J372/60)/60)/24)+DATE(1970,1,1)</f>
        <v>42741.795138888891</v>
      </c>
      <c r="M372" s="16">
        <f t="shared" si="330"/>
        <v>42711.795138888891</v>
      </c>
      <c r="N372" t="b">
        <v>0</v>
      </c>
      <c r="O372">
        <v>43</v>
      </c>
      <c r="P372" t="b">
        <v>1</v>
      </c>
      <c r="Q372" t="s">
        <v>8267</v>
      </c>
      <c r="R372">
        <f t="shared" si="331"/>
        <v>709.42</v>
      </c>
      <c r="S372" s="13" t="s">
        <v>8308</v>
      </c>
      <c r="T372" t="s">
        <v>8313</v>
      </c>
      <c r="U372">
        <f>YEAR(Table1[[#This Row],[Date Created Conversion]])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>ROUND(Table1[[#This Row],[pledged]]/Table1[[#This Row],[goal]] *100,1)</f>
        <v>114.2</v>
      </c>
      <c r="G373" s="1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ref="L373" si="382">(((J373/60)/60)/24)+DATE(1970,1,1)</f>
        <v>41306.767812500002</v>
      </c>
      <c r="M373" s="16">
        <f t="shared" si="330"/>
        <v>41261.767812500002</v>
      </c>
      <c r="N373" t="b">
        <v>0</v>
      </c>
      <c r="O373">
        <v>1062</v>
      </c>
      <c r="P373" t="b">
        <v>1</v>
      </c>
      <c r="Q373" t="s">
        <v>8267</v>
      </c>
      <c r="R373">
        <f t="shared" si="331"/>
        <v>161.26</v>
      </c>
      <c r="S373" s="13" t="s">
        <v>8308</v>
      </c>
      <c r="T373" t="s">
        <v>8313</v>
      </c>
      <c r="U373">
        <f>YEAR(Table1[[#This Row],[Date Created Conversion]])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>ROUND(Table1[[#This Row],[pledged]]/Table1[[#This Row],[goal]] *100,1)</f>
        <v>125.3</v>
      </c>
      <c r="G374" s="13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ref="L374" si="383">(((J374/60)/60)/24)+DATE(1970,1,1)</f>
        <v>42465.666666666672</v>
      </c>
      <c r="M374" s="16">
        <f t="shared" si="330"/>
        <v>42425.576898148152</v>
      </c>
      <c r="N374" t="b">
        <v>0</v>
      </c>
      <c r="O374">
        <v>9</v>
      </c>
      <c r="P374" t="b">
        <v>1</v>
      </c>
      <c r="Q374" t="s">
        <v>8267</v>
      </c>
      <c r="R374">
        <f t="shared" si="331"/>
        <v>41.78</v>
      </c>
      <c r="S374" s="13" t="s">
        <v>8308</v>
      </c>
      <c r="T374" t="s">
        <v>8313</v>
      </c>
      <c r="U374">
        <f>YEAR(Table1[[#This Row],[Date Created Conversion]])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>ROUND(Table1[[#This Row],[pledged]]/Table1[[#This Row],[goal]] *100,1)</f>
        <v>106.7</v>
      </c>
      <c r="G375" s="13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ref="L375" si="384">(((J375/60)/60)/24)+DATE(1970,1,1)</f>
        <v>41108.91201388889</v>
      </c>
      <c r="M375" s="16">
        <f t="shared" si="330"/>
        <v>41078.91201388889</v>
      </c>
      <c r="N375" t="b">
        <v>0</v>
      </c>
      <c r="O375">
        <v>89</v>
      </c>
      <c r="P375" t="b">
        <v>1</v>
      </c>
      <c r="Q375" t="s">
        <v>8267</v>
      </c>
      <c r="R375">
        <f t="shared" si="331"/>
        <v>89.89</v>
      </c>
      <c r="S375" s="13" t="s">
        <v>8308</v>
      </c>
      <c r="T375" t="s">
        <v>8313</v>
      </c>
      <c r="U375">
        <f>YEAR(Table1[[#This Row],[Date Created Conversion]])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>ROUND(Table1[[#This Row],[pledged]]/Table1[[#This Row],[goal]] *100,1)</f>
        <v>130.69999999999999</v>
      </c>
      <c r="G376" s="13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ref="L376" si="385">(((J376/60)/60)/24)+DATE(1970,1,1)</f>
        <v>40802.889247685183</v>
      </c>
      <c r="M376" s="16">
        <f t="shared" si="330"/>
        <v>40757.889247685183</v>
      </c>
      <c r="N376" t="b">
        <v>0</v>
      </c>
      <c r="O376">
        <v>174</v>
      </c>
      <c r="P376" t="b">
        <v>1</v>
      </c>
      <c r="Q376" t="s">
        <v>8267</v>
      </c>
      <c r="R376">
        <f t="shared" si="331"/>
        <v>45.05</v>
      </c>
      <c r="S376" s="13" t="s">
        <v>8308</v>
      </c>
      <c r="T376" t="s">
        <v>8313</v>
      </c>
      <c r="U376">
        <f>YEAR(Table1[[#This Row],[Date Created Conversion]])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>ROUND(Table1[[#This Row],[pledged]]/Table1[[#This Row],[goal]] *100,1)</f>
        <v>120</v>
      </c>
      <c r="G377" s="13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ref="L377" si="386">(((J377/60)/60)/24)+DATE(1970,1,1)</f>
        <v>41699.720833333333</v>
      </c>
      <c r="M377" s="16">
        <f t="shared" si="330"/>
        <v>41657.985081018516</v>
      </c>
      <c r="N377" t="b">
        <v>0</v>
      </c>
      <c r="O377">
        <v>14</v>
      </c>
      <c r="P377" t="b">
        <v>1</v>
      </c>
      <c r="Q377" t="s">
        <v>8267</v>
      </c>
      <c r="R377">
        <f t="shared" si="331"/>
        <v>42.86</v>
      </c>
      <c r="S377" s="13" t="s">
        <v>8308</v>
      </c>
      <c r="T377" t="s">
        <v>8313</v>
      </c>
      <c r="U377">
        <f>YEAR(Table1[[#This Row],[Date Created Conversion]])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>ROUND(Table1[[#This Row],[pledged]]/Table1[[#This Row],[goal]] *100,1)</f>
        <v>106</v>
      </c>
      <c r="G378" s="13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ref="L378" si="387">(((J378/60)/60)/24)+DATE(1970,1,1)</f>
        <v>42607.452731481477</v>
      </c>
      <c r="M378" s="16">
        <f t="shared" si="330"/>
        <v>42576.452731481477</v>
      </c>
      <c r="N378" t="b">
        <v>0</v>
      </c>
      <c r="O378">
        <v>48</v>
      </c>
      <c r="P378" t="b">
        <v>1</v>
      </c>
      <c r="Q378" t="s">
        <v>8267</v>
      </c>
      <c r="R378">
        <f t="shared" si="331"/>
        <v>54.08</v>
      </c>
      <c r="S378" s="13" t="s">
        <v>8308</v>
      </c>
      <c r="T378" t="s">
        <v>8313</v>
      </c>
      <c r="U378">
        <f>YEAR(Table1[[#This Row],[Date Created Conversion]])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>ROUND(Table1[[#This Row],[pledged]]/Table1[[#This Row],[goal]] *100,1)</f>
        <v>114.4</v>
      </c>
      <c r="G379" s="13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ref="L379" si="388">(((J379/60)/60)/24)+DATE(1970,1,1)</f>
        <v>42322.292361111111</v>
      </c>
      <c r="M379" s="16">
        <f t="shared" si="330"/>
        <v>42292.250787037032</v>
      </c>
      <c r="N379" t="b">
        <v>0</v>
      </c>
      <c r="O379">
        <v>133</v>
      </c>
      <c r="P379" t="b">
        <v>1</v>
      </c>
      <c r="Q379" t="s">
        <v>8267</v>
      </c>
      <c r="R379">
        <f t="shared" si="331"/>
        <v>103.22</v>
      </c>
      <c r="S379" s="13" t="s">
        <v>8308</v>
      </c>
      <c r="T379" t="s">
        <v>8313</v>
      </c>
      <c r="U379">
        <f>YEAR(Table1[[#This Row],[Date Created Conversion]])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>ROUND(Table1[[#This Row],[pledged]]/Table1[[#This Row],[goal]] *100,1)</f>
        <v>111.8</v>
      </c>
      <c r="G380" s="13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ref="L380" si="389">(((J380/60)/60)/24)+DATE(1970,1,1)</f>
        <v>42394.994444444441</v>
      </c>
      <c r="M380" s="16">
        <f t="shared" si="330"/>
        <v>42370.571851851855</v>
      </c>
      <c r="N380" t="b">
        <v>0</v>
      </c>
      <c r="O380">
        <v>83</v>
      </c>
      <c r="P380" t="b">
        <v>1</v>
      </c>
      <c r="Q380" t="s">
        <v>8267</v>
      </c>
      <c r="R380">
        <f t="shared" si="331"/>
        <v>40.4</v>
      </c>
      <c r="S380" s="13" t="s">
        <v>8308</v>
      </c>
      <c r="T380" t="s">
        <v>8313</v>
      </c>
      <c r="U380">
        <f>YEAR(Table1[[#This Row],[Date Created Conversion]])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>ROUND(Table1[[#This Row],[pledged]]/Table1[[#This Row],[goal]] *100,1)</f>
        <v>116.1</v>
      </c>
      <c r="G381" s="13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ref="L381" si="390">(((J381/60)/60)/24)+DATE(1970,1,1)</f>
        <v>41032.688333333332</v>
      </c>
      <c r="M381" s="16">
        <f t="shared" si="330"/>
        <v>40987.688333333332</v>
      </c>
      <c r="N381" t="b">
        <v>0</v>
      </c>
      <c r="O381">
        <v>149</v>
      </c>
      <c r="P381" t="b">
        <v>1</v>
      </c>
      <c r="Q381" t="s">
        <v>8267</v>
      </c>
      <c r="R381">
        <f t="shared" si="331"/>
        <v>116.86</v>
      </c>
      <c r="S381" s="13" t="s">
        <v>8308</v>
      </c>
      <c r="T381" t="s">
        <v>8313</v>
      </c>
      <c r="U381">
        <f>YEAR(Table1[[#This Row],[Date Created Conversion]])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>ROUND(Table1[[#This Row],[pledged]]/Table1[[#This Row],[goal]] *100,1)</f>
        <v>141.5</v>
      </c>
      <c r="G382" s="13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ref="L382" si="391">(((J382/60)/60)/24)+DATE(1970,1,1)</f>
        <v>42392.719814814816</v>
      </c>
      <c r="M382" s="16">
        <f t="shared" si="330"/>
        <v>42367.719814814816</v>
      </c>
      <c r="N382" t="b">
        <v>0</v>
      </c>
      <c r="O382">
        <v>49</v>
      </c>
      <c r="P382" t="b">
        <v>1</v>
      </c>
      <c r="Q382" t="s">
        <v>8267</v>
      </c>
      <c r="R382">
        <f t="shared" si="331"/>
        <v>115.51</v>
      </c>
      <c r="S382" s="13" t="s">
        <v>8308</v>
      </c>
      <c r="T382" t="s">
        <v>8313</v>
      </c>
      <c r="U382">
        <f>YEAR(Table1[[#This Row],[Date Created Conversion]])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>ROUND(Table1[[#This Row],[pledged]]/Table1[[#This Row],[goal]] *100,1)</f>
        <v>104.7</v>
      </c>
      <c r="G383" s="1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ref="L383" si="392">(((J383/60)/60)/24)+DATE(1970,1,1)</f>
        <v>41120.208333333336</v>
      </c>
      <c r="M383" s="16">
        <f t="shared" si="330"/>
        <v>41085.698113425926</v>
      </c>
      <c r="N383" t="b">
        <v>0</v>
      </c>
      <c r="O383">
        <v>251</v>
      </c>
      <c r="P383" t="b">
        <v>1</v>
      </c>
      <c r="Q383" t="s">
        <v>8267</v>
      </c>
      <c r="R383">
        <f t="shared" si="331"/>
        <v>104.31</v>
      </c>
      <c r="S383" s="13" t="s">
        <v>8308</v>
      </c>
      <c r="T383" t="s">
        <v>8313</v>
      </c>
      <c r="U383">
        <f>YEAR(Table1[[#This Row],[Date Created Conversion]])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>ROUND(Table1[[#This Row],[pledged]]/Table1[[#This Row],[goal]] *100,1)</f>
        <v>255.8</v>
      </c>
      <c r="G384" s="13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ref="L384" si="393">(((J384/60)/60)/24)+DATE(1970,1,1)</f>
        <v>41158.709490740745</v>
      </c>
      <c r="M384" s="16">
        <f t="shared" si="330"/>
        <v>41144.709490740745</v>
      </c>
      <c r="N384" t="b">
        <v>0</v>
      </c>
      <c r="O384">
        <v>22</v>
      </c>
      <c r="P384" t="b">
        <v>1</v>
      </c>
      <c r="Q384" t="s">
        <v>8267</v>
      </c>
      <c r="R384">
        <f t="shared" si="331"/>
        <v>69.77</v>
      </c>
      <c r="S384" s="13" t="s">
        <v>8308</v>
      </c>
      <c r="T384" t="s">
        <v>8313</v>
      </c>
      <c r="U384">
        <f>YEAR(Table1[[#This Row],[Date Created Conversion]])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>ROUND(Table1[[#This Row],[pledged]]/Table1[[#This Row],[goal]] *100,1)</f>
        <v>206.7</v>
      </c>
      <c r="G385" s="13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ref="L385" si="394">(((J385/60)/60)/24)+DATE(1970,1,1)</f>
        <v>41778.117581018516</v>
      </c>
      <c r="M385" s="16">
        <f t="shared" si="330"/>
        <v>41755.117581018516</v>
      </c>
      <c r="N385" t="b">
        <v>0</v>
      </c>
      <c r="O385">
        <v>48</v>
      </c>
      <c r="P385" t="b">
        <v>1</v>
      </c>
      <c r="Q385" t="s">
        <v>8267</v>
      </c>
      <c r="R385">
        <f t="shared" si="331"/>
        <v>43.02</v>
      </c>
      <c r="S385" s="13" t="s">
        <v>8308</v>
      </c>
      <c r="T385" t="s">
        <v>8313</v>
      </c>
      <c r="U385">
        <f>YEAR(Table1[[#This Row],[Date Created Conversion]])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>ROUND(Table1[[#This Row],[pledged]]/Table1[[#This Row],[goal]] *100,1)</f>
        <v>112.1</v>
      </c>
      <c r="G386" s="13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ref="L386" si="395">(((J386/60)/60)/24)+DATE(1970,1,1)</f>
        <v>42010.781793981485</v>
      </c>
      <c r="M386" s="16">
        <f t="shared" ref="M386:M449" si="396">(((K386/60)/60)/24)+DATE(1970,1,1)</f>
        <v>41980.781793981485</v>
      </c>
      <c r="N386" t="b">
        <v>0</v>
      </c>
      <c r="O386">
        <v>383</v>
      </c>
      <c r="P386" t="b">
        <v>1</v>
      </c>
      <c r="Q386" t="s">
        <v>8267</v>
      </c>
      <c r="R386">
        <f t="shared" ref="R386:R449" si="397">IFERROR(ROUND(E386/O386,2),0)</f>
        <v>58.54</v>
      </c>
      <c r="S386" s="13" t="s">
        <v>8308</v>
      </c>
      <c r="T386" t="s">
        <v>8313</v>
      </c>
      <c r="U386">
        <f>YEAR(Table1[[#This Row],[Date Created Conversion]])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>ROUND(Table1[[#This Row],[pledged]]/Table1[[#This Row],[goal]] *100,1)</f>
        <v>106</v>
      </c>
      <c r="G387" s="13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" si="398">(((J387/60)/60)/24)+DATE(1970,1,1)</f>
        <v>41964.626168981486</v>
      </c>
      <c r="M387" s="16">
        <f t="shared" si="396"/>
        <v>41934.584502314814</v>
      </c>
      <c r="N387" t="b">
        <v>0</v>
      </c>
      <c r="O387">
        <v>237</v>
      </c>
      <c r="P387" t="b">
        <v>1</v>
      </c>
      <c r="Q387" t="s">
        <v>8267</v>
      </c>
      <c r="R387">
        <f t="shared" si="397"/>
        <v>111.8</v>
      </c>
      <c r="S387" s="13" t="s">
        <v>8308</v>
      </c>
      <c r="T387" t="s">
        <v>8313</v>
      </c>
      <c r="U387">
        <f>YEAR(Table1[[#This Row],[Date Created Conversion]])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>ROUND(Table1[[#This Row],[pledged]]/Table1[[#This Row],[goal]] *100,1)</f>
        <v>100.2</v>
      </c>
      <c r="G388" s="13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ref="L388" si="399">(((J388/60)/60)/24)+DATE(1970,1,1)</f>
        <v>42226.951284722221</v>
      </c>
      <c r="M388" s="16">
        <f t="shared" si="396"/>
        <v>42211.951284722221</v>
      </c>
      <c r="N388" t="b">
        <v>0</v>
      </c>
      <c r="O388">
        <v>13</v>
      </c>
      <c r="P388" t="b">
        <v>1</v>
      </c>
      <c r="Q388" t="s">
        <v>8267</v>
      </c>
      <c r="R388">
        <f t="shared" si="397"/>
        <v>46.23</v>
      </c>
      <c r="S388" s="13" t="s">
        <v>8308</v>
      </c>
      <c r="T388" t="s">
        <v>8313</v>
      </c>
      <c r="U388">
        <f>YEAR(Table1[[#This Row],[Date Created Conversion]])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>ROUND(Table1[[#This Row],[pledged]]/Table1[[#This Row],[goal]] *100,1)</f>
        <v>214</v>
      </c>
      <c r="G389" s="13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ref="L389" si="400">(((J389/60)/60)/24)+DATE(1970,1,1)</f>
        <v>42231.25</v>
      </c>
      <c r="M389" s="16">
        <f t="shared" si="396"/>
        <v>42200.67659722222</v>
      </c>
      <c r="N389" t="b">
        <v>0</v>
      </c>
      <c r="O389">
        <v>562</v>
      </c>
      <c r="P389" t="b">
        <v>1</v>
      </c>
      <c r="Q389" t="s">
        <v>8267</v>
      </c>
      <c r="R389">
        <f t="shared" si="397"/>
        <v>144.69</v>
      </c>
      <c r="S389" s="13" t="s">
        <v>8308</v>
      </c>
      <c r="T389" t="s">
        <v>8313</v>
      </c>
      <c r="U389">
        <f>YEAR(Table1[[#This Row],[Date Created Conversion]])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>ROUND(Table1[[#This Row],[pledged]]/Table1[[#This Row],[goal]] *100,1)</f>
        <v>126.2</v>
      </c>
      <c r="G390" s="13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ref="L390" si="401">(((J390/60)/60)/24)+DATE(1970,1,1)</f>
        <v>42579.076157407413</v>
      </c>
      <c r="M390" s="16">
        <f t="shared" si="396"/>
        <v>42549.076157407413</v>
      </c>
      <c r="N390" t="b">
        <v>0</v>
      </c>
      <c r="O390">
        <v>71</v>
      </c>
      <c r="P390" t="b">
        <v>1</v>
      </c>
      <c r="Q390" t="s">
        <v>8267</v>
      </c>
      <c r="R390">
        <f t="shared" si="397"/>
        <v>88.85</v>
      </c>
      <c r="S390" s="13" t="s">
        <v>8308</v>
      </c>
      <c r="T390" t="s">
        <v>8313</v>
      </c>
      <c r="U390">
        <f>YEAR(Table1[[#This Row],[Date Created Conversion]])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>ROUND(Table1[[#This Row],[pledged]]/Table1[[#This Row],[goal]] *100,1)</f>
        <v>181.5</v>
      </c>
      <c r="G391" s="13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ref="L391" si="402">(((J391/60)/60)/24)+DATE(1970,1,1)</f>
        <v>41705.957638888889</v>
      </c>
      <c r="M391" s="16">
        <f t="shared" si="396"/>
        <v>41674.063078703701</v>
      </c>
      <c r="N391" t="b">
        <v>0</v>
      </c>
      <c r="O391">
        <v>1510</v>
      </c>
      <c r="P391" t="b">
        <v>1</v>
      </c>
      <c r="Q391" t="s">
        <v>8267</v>
      </c>
      <c r="R391">
        <f t="shared" si="397"/>
        <v>81.75</v>
      </c>
      <c r="S391" s="13" t="s">
        <v>8308</v>
      </c>
      <c r="T391" t="s">
        <v>8313</v>
      </c>
      <c r="U391">
        <f>YEAR(Table1[[#This Row],[Date Created Conversion]])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>ROUND(Table1[[#This Row],[pledged]]/Table1[[#This Row],[goal]] *100,1)</f>
        <v>100</v>
      </c>
      <c r="G392" s="13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ref="L392" si="403">(((J392/60)/60)/24)+DATE(1970,1,1)</f>
        <v>42132.036712962959</v>
      </c>
      <c r="M392" s="16">
        <f t="shared" si="396"/>
        <v>42112.036712962959</v>
      </c>
      <c r="N392" t="b">
        <v>0</v>
      </c>
      <c r="O392">
        <v>14</v>
      </c>
      <c r="P392" t="b">
        <v>1</v>
      </c>
      <c r="Q392" t="s">
        <v>8267</v>
      </c>
      <c r="R392">
        <f t="shared" si="397"/>
        <v>71.430000000000007</v>
      </c>
      <c r="S392" s="13" t="s">
        <v>8308</v>
      </c>
      <c r="T392" t="s">
        <v>8313</v>
      </c>
      <c r="U392">
        <f>YEAR(Table1[[#This Row],[Date Created Conversion]])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>ROUND(Table1[[#This Row],[pledged]]/Table1[[#This Row],[goal]] *100,1)</f>
        <v>100.6</v>
      </c>
      <c r="G393" s="1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ref="L393" si="404">(((J393/60)/60)/24)+DATE(1970,1,1)</f>
        <v>40895.040972222225</v>
      </c>
      <c r="M393" s="16">
        <f t="shared" si="396"/>
        <v>40865.042256944449</v>
      </c>
      <c r="N393" t="b">
        <v>0</v>
      </c>
      <c r="O393">
        <v>193</v>
      </c>
      <c r="P393" t="b">
        <v>1</v>
      </c>
      <c r="Q393" t="s">
        <v>8267</v>
      </c>
      <c r="R393">
        <f t="shared" si="397"/>
        <v>104.26</v>
      </c>
      <c r="S393" s="13" t="s">
        <v>8308</v>
      </c>
      <c r="T393" t="s">
        <v>8313</v>
      </c>
      <c r="U393">
        <f>YEAR(Table1[[#This Row],[Date Created Conversion]])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>ROUND(Table1[[#This Row],[pledged]]/Table1[[#This Row],[goal]] *100,1)</f>
        <v>100.9</v>
      </c>
      <c r="G394" s="13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ref="L394" si="405">(((J394/60)/60)/24)+DATE(1970,1,1)</f>
        <v>40794.125</v>
      </c>
      <c r="M394" s="16">
        <f t="shared" si="396"/>
        <v>40763.717256944445</v>
      </c>
      <c r="N394" t="b">
        <v>0</v>
      </c>
      <c r="O394">
        <v>206</v>
      </c>
      <c r="P394" t="b">
        <v>1</v>
      </c>
      <c r="Q394" t="s">
        <v>8267</v>
      </c>
      <c r="R394">
        <f t="shared" si="397"/>
        <v>90.62</v>
      </c>
      <c r="S394" s="13" t="s">
        <v>8308</v>
      </c>
      <c r="T394" t="s">
        <v>8313</v>
      </c>
      <c r="U394">
        <f>YEAR(Table1[[#This Row],[Date Created Conversion]])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>ROUND(Table1[[#This Row],[pledged]]/Table1[[#This Row],[goal]] *100,1)</f>
        <v>110.4</v>
      </c>
      <c r="G395" s="13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ref="L395" si="406">(((J395/60)/60)/24)+DATE(1970,1,1)</f>
        <v>41557.708935185183</v>
      </c>
      <c r="M395" s="16">
        <f t="shared" si="396"/>
        <v>41526.708935185183</v>
      </c>
      <c r="N395" t="b">
        <v>0</v>
      </c>
      <c r="O395">
        <v>351</v>
      </c>
      <c r="P395" t="b">
        <v>1</v>
      </c>
      <c r="Q395" t="s">
        <v>8267</v>
      </c>
      <c r="R395">
        <f t="shared" si="397"/>
        <v>157.33000000000001</v>
      </c>
      <c r="S395" s="13" t="s">
        <v>8308</v>
      </c>
      <c r="T395" t="s">
        <v>8313</v>
      </c>
      <c r="U395">
        <f>YEAR(Table1[[#This Row],[Date Created Conversion]])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>ROUND(Table1[[#This Row],[pledged]]/Table1[[#This Row],[goal]] *100,1)</f>
        <v>111.9</v>
      </c>
      <c r="G396" s="13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ref="L396" si="407">(((J396/60)/60)/24)+DATE(1970,1,1)</f>
        <v>42477.776412037041</v>
      </c>
      <c r="M396" s="16">
        <f t="shared" si="396"/>
        <v>42417.818078703705</v>
      </c>
      <c r="N396" t="b">
        <v>0</v>
      </c>
      <c r="O396">
        <v>50</v>
      </c>
      <c r="P396" t="b">
        <v>1</v>
      </c>
      <c r="Q396" t="s">
        <v>8267</v>
      </c>
      <c r="R396">
        <f t="shared" si="397"/>
        <v>105.18</v>
      </c>
      <c r="S396" s="13" t="s">
        <v>8308</v>
      </c>
      <c r="T396" t="s">
        <v>8313</v>
      </c>
      <c r="U396">
        <f>YEAR(Table1[[#This Row],[Date Created Conversion]])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>ROUND(Table1[[#This Row],[pledged]]/Table1[[#This Row],[goal]] *100,1)</f>
        <v>108</v>
      </c>
      <c r="G397" s="13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ref="L397" si="408">(((J397/60)/60)/24)+DATE(1970,1,1)</f>
        <v>41026.897222222222</v>
      </c>
      <c r="M397" s="16">
        <f t="shared" si="396"/>
        <v>40990.909259259257</v>
      </c>
      <c r="N397" t="b">
        <v>0</v>
      </c>
      <c r="O397">
        <v>184</v>
      </c>
      <c r="P397" t="b">
        <v>1</v>
      </c>
      <c r="Q397" t="s">
        <v>8267</v>
      </c>
      <c r="R397">
        <f t="shared" si="397"/>
        <v>58.72</v>
      </c>
      <c r="S397" s="13" t="s">
        <v>8308</v>
      </c>
      <c r="T397" t="s">
        <v>8313</v>
      </c>
      <c r="U397">
        <f>YEAR(Table1[[#This Row],[Date Created Conversion]])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>ROUND(Table1[[#This Row],[pledged]]/Table1[[#This Row],[goal]] *100,1)</f>
        <v>106.7</v>
      </c>
      <c r="G398" s="13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ref="L398" si="409">(((J398/60)/60)/24)+DATE(1970,1,1)</f>
        <v>41097.564884259256</v>
      </c>
      <c r="M398" s="16">
        <f t="shared" si="396"/>
        <v>41082.564884259256</v>
      </c>
      <c r="N398" t="b">
        <v>0</v>
      </c>
      <c r="O398">
        <v>196</v>
      </c>
      <c r="P398" t="b">
        <v>1</v>
      </c>
      <c r="Q398" t="s">
        <v>8267</v>
      </c>
      <c r="R398">
        <f t="shared" si="397"/>
        <v>81.63</v>
      </c>
      <c r="S398" s="13" t="s">
        <v>8308</v>
      </c>
      <c r="T398" t="s">
        <v>8313</v>
      </c>
      <c r="U398">
        <f>YEAR(Table1[[#This Row],[Date Created Conversion]])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>ROUND(Table1[[#This Row],[pledged]]/Table1[[#This Row],[goal]] *100,1)</f>
        <v>103.9</v>
      </c>
      <c r="G399" s="13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ref="L399" si="410">(((J399/60)/60)/24)+DATE(1970,1,1)</f>
        <v>40422.155555555553</v>
      </c>
      <c r="M399" s="16">
        <f t="shared" si="396"/>
        <v>40379.776435185187</v>
      </c>
      <c r="N399" t="b">
        <v>0</v>
      </c>
      <c r="O399">
        <v>229</v>
      </c>
      <c r="P399" t="b">
        <v>1</v>
      </c>
      <c r="Q399" t="s">
        <v>8267</v>
      </c>
      <c r="R399">
        <f t="shared" si="397"/>
        <v>56.46</v>
      </c>
      <c r="S399" s="13" t="s">
        <v>8308</v>
      </c>
      <c r="T399" t="s">
        <v>8313</v>
      </c>
      <c r="U399">
        <f>YEAR(Table1[[#This Row],[Date Created Conversion]])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>ROUND(Table1[[#This Row],[pledged]]/Table1[[#This Row],[goal]] *100,1)</f>
        <v>125.2</v>
      </c>
      <c r="G400" s="13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ref="L400" si="411">(((J400/60)/60)/24)+DATE(1970,1,1)</f>
        <v>42123.793124999997</v>
      </c>
      <c r="M400" s="16">
        <f t="shared" si="396"/>
        <v>42078.793124999997</v>
      </c>
      <c r="N400" t="b">
        <v>0</v>
      </c>
      <c r="O400">
        <v>67</v>
      </c>
      <c r="P400" t="b">
        <v>1</v>
      </c>
      <c r="Q400" t="s">
        <v>8267</v>
      </c>
      <c r="R400">
        <f t="shared" si="397"/>
        <v>140.1</v>
      </c>
      <c r="S400" s="13" t="s">
        <v>8308</v>
      </c>
      <c r="T400" t="s">
        <v>8313</v>
      </c>
      <c r="U400">
        <f>YEAR(Table1[[#This Row],[Date Created Conversion]])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>ROUND(Table1[[#This Row],[pledged]]/Table1[[#This Row],[goal]] *100,1)</f>
        <v>106.8</v>
      </c>
      <c r="G401" s="13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ref="L401" si="412">(((J401/60)/60)/24)+DATE(1970,1,1)</f>
        <v>42718.5</v>
      </c>
      <c r="M401" s="16">
        <f t="shared" si="396"/>
        <v>42687.875775462962</v>
      </c>
      <c r="N401" t="b">
        <v>0</v>
      </c>
      <c r="O401">
        <v>95</v>
      </c>
      <c r="P401" t="b">
        <v>1</v>
      </c>
      <c r="Q401" t="s">
        <v>8267</v>
      </c>
      <c r="R401">
        <f t="shared" si="397"/>
        <v>224.85</v>
      </c>
      <c r="S401" s="13" t="s">
        <v>8308</v>
      </c>
      <c r="T401" t="s">
        <v>8313</v>
      </c>
      <c r="U401">
        <f>YEAR(Table1[[#This Row],[Date Created Conversion]])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>ROUND(Table1[[#This Row],[pledged]]/Table1[[#This Row],[goal]] *100,1)</f>
        <v>112.3</v>
      </c>
      <c r="G402" s="13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ref="L402" si="413">(((J402/60)/60)/24)+DATE(1970,1,1)</f>
        <v>41776.145833333336</v>
      </c>
      <c r="M402" s="16">
        <f t="shared" si="396"/>
        <v>41745.635960648149</v>
      </c>
      <c r="N402" t="b">
        <v>0</v>
      </c>
      <c r="O402">
        <v>62</v>
      </c>
      <c r="P402" t="b">
        <v>1</v>
      </c>
      <c r="Q402" t="s">
        <v>8267</v>
      </c>
      <c r="R402">
        <f t="shared" si="397"/>
        <v>181.13</v>
      </c>
      <c r="S402" s="13" t="s">
        <v>8308</v>
      </c>
      <c r="T402" t="s">
        <v>8313</v>
      </c>
      <c r="U402">
        <f>YEAR(Table1[[#This Row],[Date Created Conversion]])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>ROUND(Table1[[#This Row],[pledged]]/Table1[[#This Row],[goal]] *100,1)</f>
        <v>103.8</v>
      </c>
      <c r="G403" s="1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ref="L403" si="414">(((J403/60)/60)/24)+DATE(1970,1,1)</f>
        <v>40762.842245370368</v>
      </c>
      <c r="M403" s="16">
        <f t="shared" si="396"/>
        <v>40732.842245370368</v>
      </c>
      <c r="N403" t="b">
        <v>0</v>
      </c>
      <c r="O403">
        <v>73</v>
      </c>
      <c r="P403" t="b">
        <v>1</v>
      </c>
      <c r="Q403" t="s">
        <v>8267</v>
      </c>
      <c r="R403">
        <f t="shared" si="397"/>
        <v>711.04</v>
      </c>
      <c r="S403" s="13" t="s">
        <v>8308</v>
      </c>
      <c r="T403" t="s">
        <v>8313</v>
      </c>
      <c r="U403">
        <f>YEAR(Table1[[#This Row],[Date Created Conversion]])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>ROUND(Table1[[#This Row],[pledged]]/Table1[[#This Row],[goal]] *100,1)</f>
        <v>141.69999999999999</v>
      </c>
      <c r="G404" s="13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ref="L404" si="415">(((J404/60)/60)/24)+DATE(1970,1,1)</f>
        <v>42313.58121527778</v>
      </c>
      <c r="M404" s="16">
        <f t="shared" si="396"/>
        <v>42292.539548611108</v>
      </c>
      <c r="N404" t="b">
        <v>0</v>
      </c>
      <c r="O404">
        <v>43</v>
      </c>
      <c r="P404" t="b">
        <v>1</v>
      </c>
      <c r="Q404" t="s">
        <v>8267</v>
      </c>
      <c r="R404">
        <f t="shared" si="397"/>
        <v>65.88</v>
      </c>
      <c r="S404" s="13" t="s">
        <v>8308</v>
      </c>
      <c r="T404" t="s">
        <v>8313</v>
      </c>
      <c r="U404">
        <f>YEAR(Table1[[#This Row],[Date Created Conversion]])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>ROUND(Table1[[#This Row],[pledged]]/Table1[[#This Row],[goal]] *100,1)</f>
        <v>105.3</v>
      </c>
      <c r="G405" s="13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ref="L405" si="416">(((J405/60)/60)/24)+DATE(1970,1,1)</f>
        <v>40765.297222222223</v>
      </c>
      <c r="M405" s="16">
        <f t="shared" si="396"/>
        <v>40718.310659722221</v>
      </c>
      <c r="N405" t="b">
        <v>0</v>
      </c>
      <c r="O405">
        <v>70</v>
      </c>
      <c r="P405" t="b">
        <v>1</v>
      </c>
      <c r="Q405" t="s">
        <v>8267</v>
      </c>
      <c r="R405">
        <f t="shared" si="397"/>
        <v>75.19</v>
      </c>
      <c r="S405" s="13" t="s">
        <v>8308</v>
      </c>
      <c r="T405" t="s">
        <v>8313</v>
      </c>
      <c r="U405">
        <f>YEAR(Table1[[#This Row],[Date Created Conversion]])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>ROUND(Table1[[#This Row],[pledged]]/Table1[[#This Row],[goal]] *100,1)</f>
        <v>103.1</v>
      </c>
      <c r="G406" s="13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ref="L406" si="417">(((J406/60)/60)/24)+DATE(1970,1,1)</f>
        <v>41675.961111111108</v>
      </c>
      <c r="M406" s="16">
        <f t="shared" si="396"/>
        <v>41646.628032407411</v>
      </c>
      <c r="N406" t="b">
        <v>0</v>
      </c>
      <c r="O406">
        <v>271</v>
      </c>
      <c r="P406" t="b">
        <v>1</v>
      </c>
      <c r="Q406" t="s">
        <v>8267</v>
      </c>
      <c r="R406">
        <f t="shared" si="397"/>
        <v>133.13999999999999</v>
      </c>
      <c r="S406" s="13" t="s">
        <v>8308</v>
      </c>
      <c r="T406" t="s">
        <v>8313</v>
      </c>
      <c r="U406">
        <f>YEAR(Table1[[#This Row],[Date Created Conversion]])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>ROUND(Table1[[#This Row],[pledged]]/Table1[[#This Row],[goal]] *100,1)</f>
        <v>107.7</v>
      </c>
      <c r="G407" s="13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ref="L407" si="418">(((J407/60)/60)/24)+DATE(1970,1,1)</f>
        <v>41704.08494212963</v>
      </c>
      <c r="M407" s="16">
        <f t="shared" si="396"/>
        <v>41674.08494212963</v>
      </c>
      <c r="N407" t="b">
        <v>0</v>
      </c>
      <c r="O407">
        <v>55</v>
      </c>
      <c r="P407" t="b">
        <v>1</v>
      </c>
      <c r="Q407" t="s">
        <v>8267</v>
      </c>
      <c r="R407">
        <f t="shared" si="397"/>
        <v>55.2</v>
      </c>
      <c r="S407" s="13" t="s">
        <v>8308</v>
      </c>
      <c r="T407" t="s">
        <v>8313</v>
      </c>
      <c r="U407">
        <f>YEAR(Table1[[#This Row],[Date Created Conversion]])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>ROUND(Table1[[#This Row],[pledged]]/Table1[[#This Row],[goal]] *100,1)</f>
        <v>107.7</v>
      </c>
      <c r="G408" s="13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ref="L408" si="419">(((J408/60)/60)/24)+DATE(1970,1,1)</f>
        <v>40672.249305555553</v>
      </c>
      <c r="M408" s="16">
        <f t="shared" si="396"/>
        <v>40638.162465277775</v>
      </c>
      <c r="N408" t="b">
        <v>0</v>
      </c>
      <c r="O408">
        <v>35</v>
      </c>
      <c r="P408" t="b">
        <v>1</v>
      </c>
      <c r="Q408" t="s">
        <v>8267</v>
      </c>
      <c r="R408">
        <f t="shared" si="397"/>
        <v>86.16</v>
      </c>
      <c r="S408" s="13" t="s">
        <v>8308</v>
      </c>
      <c r="T408" t="s">
        <v>8313</v>
      </c>
      <c r="U408">
        <f>YEAR(Table1[[#This Row],[Date Created Conversion]])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>ROUND(Table1[[#This Row],[pledged]]/Table1[[#This Row],[goal]] *100,1)</f>
        <v>101.6</v>
      </c>
      <c r="G409" s="13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ref="L409" si="420">(((J409/60)/60)/24)+DATE(1970,1,1)</f>
        <v>40866.912615740745</v>
      </c>
      <c r="M409" s="16">
        <f t="shared" si="396"/>
        <v>40806.870949074073</v>
      </c>
      <c r="N409" t="b">
        <v>0</v>
      </c>
      <c r="O409">
        <v>22</v>
      </c>
      <c r="P409" t="b">
        <v>1</v>
      </c>
      <c r="Q409" t="s">
        <v>8267</v>
      </c>
      <c r="R409">
        <f t="shared" si="397"/>
        <v>92.32</v>
      </c>
      <c r="S409" s="13" t="s">
        <v>8308</v>
      </c>
      <c r="T409" t="s">
        <v>8313</v>
      </c>
      <c r="U409">
        <f>YEAR(Table1[[#This Row],[Date Created Conversion]])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>ROUND(Table1[[#This Row],[pledged]]/Table1[[#This Row],[goal]] *100,1)</f>
        <v>101.4</v>
      </c>
      <c r="G410" s="13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ref="L410" si="421">(((J410/60)/60)/24)+DATE(1970,1,1)</f>
        <v>41583.777662037035</v>
      </c>
      <c r="M410" s="16">
        <f t="shared" si="396"/>
        <v>41543.735995370371</v>
      </c>
      <c r="N410" t="b">
        <v>0</v>
      </c>
      <c r="O410">
        <v>38</v>
      </c>
      <c r="P410" t="b">
        <v>1</v>
      </c>
      <c r="Q410" t="s">
        <v>8267</v>
      </c>
      <c r="R410">
        <f t="shared" si="397"/>
        <v>160.16</v>
      </c>
      <c r="S410" s="13" t="s">
        <v>8308</v>
      </c>
      <c r="T410" t="s">
        <v>8313</v>
      </c>
      <c r="U410">
        <f>YEAR(Table1[[#This Row],[Date Created Conversion]])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>ROUND(Table1[[#This Row],[pledged]]/Table1[[#This Row],[goal]] *100,1)</f>
        <v>136.80000000000001</v>
      </c>
      <c r="G411" s="13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ref="L411" si="422">(((J411/60)/60)/24)+DATE(1970,1,1)</f>
        <v>42573.862777777773</v>
      </c>
      <c r="M411" s="16">
        <f t="shared" si="396"/>
        <v>42543.862777777773</v>
      </c>
      <c r="N411" t="b">
        <v>0</v>
      </c>
      <c r="O411">
        <v>15</v>
      </c>
      <c r="P411" t="b">
        <v>1</v>
      </c>
      <c r="Q411" t="s">
        <v>8267</v>
      </c>
      <c r="R411">
        <f t="shared" si="397"/>
        <v>45.6</v>
      </c>
      <c r="S411" s="13" t="s">
        <v>8308</v>
      </c>
      <c r="T411" t="s">
        <v>8313</v>
      </c>
      <c r="U411">
        <f>YEAR(Table1[[#This Row],[Date Created Conversion]])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>ROUND(Table1[[#This Row],[pledged]]/Table1[[#This Row],[goal]] *100,1)</f>
        <v>128.30000000000001</v>
      </c>
      <c r="G412" s="13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ref="L412" si="423">(((J412/60)/60)/24)+DATE(1970,1,1)</f>
        <v>42173.981446759266</v>
      </c>
      <c r="M412" s="16">
        <f t="shared" si="396"/>
        <v>42113.981446759266</v>
      </c>
      <c r="N412" t="b">
        <v>0</v>
      </c>
      <c r="O412">
        <v>7</v>
      </c>
      <c r="P412" t="b">
        <v>1</v>
      </c>
      <c r="Q412" t="s">
        <v>8267</v>
      </c>
      <c r="R412">
        <f t="shared" si="397"/>
        <v>183.29</v>
      </c>
      <c r="S412" s="13" t="s">
        <v>8308</v>
      </c>
      <c r="T412" t="s">
        <v>8313</v>
      </c>
      <c r="U412">
        <f>YEAR(Table1[[#This Row],[Date Created Conversion]])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>ROUND(Table1[[#This Row],[pledged]]/Table1[[#This Row],[goal]] *100,1)</f>
        <v>101.1</v>
      </c>
      <c r="G413" s="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ref="L413" si="424">(((J413/60)/60)/24)+DATE(1970,1,1)</f>
        <v>41630.208333333336</v>
      </c>
      <c r="M413" s="16">
        <f t="shared" si="396"/>
        <v>41598.17597222222</v>
      </c>
      <c r="N413" t="b">
        <v>0</v>
      </c>
      <c r="O413">
        <v>241</v>
      </c>
      <c r="P413" t="b">
        <v>1</v>
      </c>
      <c r="Q413" t="s">
        <v>8267</v>
      </c>
      <c r="R413">
        <f t="shared" si="397"/>
        <v>125.79</v>
      </c>
      <c r="S413" s="13" t="s">
        <v>8308</v>
      </c>
      <c r="T413" t="s">
        <v>8313</v>
      </c>
      <c r="U413">
        <f>YEAR(Table1[[#This Row],[Date Created Conversion]])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>ROUND(Table1[[#This Row],[pledged]]/Table1[[#This Row],[goal]] *100,1)</f>
        <v>126.8</v>
      </c>
      <c r="G414" s="13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ref="L414" si="425">(((J414/60)/60)/24)+DATE(1970,1,1)</f>
        <v>41115.742800925924</v>
      </c>
      <c r="M414" s="16">
        <f t="shared" si="396"/>
        <v>41099.742800925924</v>
      </c>
      <c r="N414" t="b">
        <v>0</v>
      </c>
      <c r="O414">
        <v>55</v>
      </c>
      <c r="P414" t="b">
        <v>1</v>
      </c>
      <c r="Q414" t="s">
        <v>8267</v>
      </c>
      <c r="R414">
        <f t="shared" si="397"/>
        <v>57.65</v>
      </c>
      <c r="S414" s="13" t="s">
        <v>8308</v>
      </c>
      <c r="T414" t="s">
        <v>8313</v>
      </c>
      <c r="U414">
        <f>YEAR(Table1[[#This Row],[Date Created Conversion]])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>ROUND(Table1[[#This Row],[pledged]]/Table1[[#This Row],[goal]] *100,1)</f>
        <v>105.1</v>
      </c>
      <c r="G415" s="13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ref="L415" si="426">(((J415/60)/60)/24)+DATE(1970,1,1)</f>
        <v>41109.877442129626</v>
      </c>
      <c r="M415" s="16">
        <f t="shared" si="396"/>
        <v>41079.877442129626</v>
      </c>
      <c r="N415" t="b">
        <v>0</v>
      </c>
      <c r="O415">
        <v>171</v>
      </c>
      <c r="P415" t="b">
        <v>1</v>
      </c>
      <c r="Q415" t="s">
        <v>8267</v>
      </c>
      <c r="R415">
        <f t="shared" si="397"/>
        <v>78.66</v>
      </c>
      <c r="S415" s="13" t="s">
        <v>8308</v>
      </c>
      <c r="T415" t="s">
        <v>8313</v>
      </c>
      <c r="U415">
        <f>YEAR(Table1[[#This Row],[Date Created Conversion]])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>ROUND(Table1[[#This Row],[pledged]]/Table1[[#This Row],[goal]] *100,1)</f>
        <v>102.9</v>
      </c>
      <c r="G416" s="13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ref="L416" si="427">(((J416/60)/60)/24)+DATE(1970,1,1)</f>
        <v>41559.063252314816</v>
      </c>
      <c r="M416" s="16">
        <f t="shared" si="396"/>
        <v>41529.063252314816</v>
      </c>
      <c r="N416" t="b">
        <v>0</v>
      </c>
      <c r="O416">
        <v>208</v>
      </c>
      <c r="P416" t="b">
        <v>1</v>
      </c>
      <c r="Q416" t="s">
        <v>8267</v>
      </c>
      <c r="R416">
        <f t="shared" si="397"/>
        <v>91.48</v>
      </c>
      <c r="S416" s="13" t="s">
        <v>8308</v>
      </c>
      <c r="T416" t="s">
        <v>8313</v>
      </c>
      <c r="U416">
        <f>YEAR(Table1[[#This Row],[Date Created Conversion]])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>ROUND(Table1[[#This Row],[pledged]]/Table1[[#This Row],[goal]] *100,1)</f>
        <v>102.1</v>
      </c>
      <c r="G417" s="13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ref="L417" si="428">(((J417/60)/60)/24)+DATE(1970,1,1)</f>
        <v>41929.5</v>
      </c>
      <c r="M417" s="16">
        <f t="shared" si="396"/>
        <v>41904.851875</v>
      </c>
      <c r="N417" t="b">
        <v>0</v>
      </c>
      <c r="O417">
        <v>21</v>
      </c>
      <c r="P417" t="b">
        <v>1</v>
      </c>
      <c r="Q417" t="s">
        <v>8267</v>
      </c>
      <c r="R417">
        <f t="shared" si="397"/>
        <v>68.099999999999994</v>
      </c>
      <c r="S417" s="13" t="s">
        <v>8308</v>
      </c>
      <c r="T417" t="s">
        <v>8313</v>
      </c>
      <c r="U417">
        <f>YEAR(Table1[[#This Row],[Date Created Conversion]])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>ROUND(Table1[[#This Row],[pledged]]/Table1[[#This Row],[goal]] *100,1)</f>
        <v>120.2</v>
      </c>
      <c r="G418" s="13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ref="L418" si="429">(((J418/60)/60)/24)+DATE(1970,1,1)</f>
        <v>41678.396192129629</v>
      </c>
      <c r="M418" s="16">
        <f t="shared" si="396"/>
        <v>41648.396192129629</v>
      </c>
      <c r="N418" t="b">
        <v>0</v>
      </c>
      <c r="O418">
        <v>25</v>
      </c>
      <c r="P418" t="b">
        <v>1</v>
      </c>
      <c r="Q418" t="s">
        <v>8267</v>
      </c>
      <c r="R418">
        <f t="shared" si="397"/>
        <v>48.09</v>
      </c>
      <c r="S418" s="13" t="s">
        <v>8308</v>
      </c>
      <c r="T418" t="s">
        <v>8313</v>
      </c>
      <c r="U418">
        <f>YEAR(Table1[[#This Row],[Date Created Conversion]])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>ROUND(Table1[[#This Row],[pledged]]/Table1[[#This Row],[goal]] *100,1)</f>
        <v>100.2</v>
      </c>
      <c r="G419" s="13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ref="L419" si="430">(((J419/60)/60)/24)+DATE(1970,1,1)</f>
        <v>41372.189583333333</v>
      </c>
      <c r="M419" s="16">
        <f t="shared" si="396"/>
        <v>41360.970601851855</v>
      </c>
      <c r="N419" t="b">
        <v>0</v>
      </c>
      <c r="O419">
        <v>52</v>
      </c>
      <c r="P419" t="b">
        <v>1</v>
      </c>
      <c r="Q419" t="s">
        <v>8267</v>
      </c>
      <c r="R419">
        <f t="shared" si="397"/>
        <v>202.42</v>
      </c>
      <c r="S419" s="13" t="s">
        <v>8308</v>
      </c>
      <c r="T419" t="s">
        <v>8313</v>
      </c>
      <c r="U419">
        <f>YEAR(Table1[[#This Row],[Date Created Conversion]])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>ROUND(Table1[[#This Row],[pledged]]/Table1[[#This Row],[goal]] *100,1)</f>
        <v>100.6</v>
      </c>
      <c r="G420" s="13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ref="L420" si="431">(((J420/60)/60)/24)+DATE(1970,1,1)</f>
        <v>42208.282372685186</v>
      </c>
      <c r="M420" s="16">
        <f t="shared" si="396"/>
        <v>42178.282372685186</v>
      </c>
      <c r="N420" t="b">
        <v>0</v>
      </c>
      <c r="O420">
        <v>104</v>
      </c>
      <c r="P420" t="b">
        <v>1</v>
      </c>
      <c r="Q420" t="s">
        <v>8267</v>
      </c>
      <c r="R420">
        <f t="shared" si="397"/>
        <v>216.75</v>
      </c>
      <c r="S420" s="13" t="s">
        <v>8308</v>
      </c>
      <c r="T420" t="s">
        <v>8313</v>
      </c>
      <c r="U420">
        <f>YEAR(Table1[[#This Row],[Date Created Conversion]])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>ROUND(Table1[[#This Row],[pledged]]/Table1[[#This Row],[goal]] *100,1)</f>
        <v>100.4</v>
      </c>
      <c r="G421" s="13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ref="L421" si="432">(((J421/60)/60)/24)+DATE(1970,1,1)</f>
        <v>41454.842442129629</v>
      </c>
      <c r="M421" s="16">
        <f t="shared" si="396"/>
        <v>41394.842442129629</v>
      </c>
      <c r="N421" t="b">
        <v>0</v>
      </c>
      <c r="O421">
        <v>73</v>
      </c>
      <c r="P421" t="b">
        <v>1</v>
      </c>
      <c r="Q421" t="s">
        <v>8267</v>
      </c>
      <c r="R421">
        <f t="shared" si="397"/>
        <v>110.07</v>
      </c>
      <c r="S421" s="13" t="s">
        <v>8308</v>
      </c>
      <c r="T421" t="s">
        <v>8313</v>
      </c>
      <c r="U421">
        <f>YEAR(Table1[[#This Row],[Date Created Conversion]])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>ROUND(Table1[[#This Row],[pledged]]/Table1[[#This Row],[goal]] *100,1)</f>
        <v>0.4</v>
      </c>
      <c r="G422" s="13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ref="L422" si="433">(((J422/60)/60)/24)+DATE(1970,1,1)</f>
        <v>41712.194803240738</v>
      </c>
      <c r="M422" s="16">
        <f t="shared" si="396"/>
        <v>41682.23646990741</v>
      </c>
      <c r="N422" t="b">
        <v>0</v>
      </c>
      <c r="O422">
        <v>3</v>
      </c>
      <c r="P422" t="b">
        <v>0</v>
      </c>
      <c r="Q422" t="s">
        <v>8268</v>
      </c>
      <c r="R422">
        <f t="shared" si="397"/>
        <v>4.83</v>
      </c>
      <c r="S422" s="13" t="s">
        <v>8308</v>
      </c>
      <c r="T422" t="s">
        <v>8314</v>
      </c>
      <c r="U422">
        <f>YEAR(Table1[[#This Row],[Date Created Conversion]])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>ROUND(Table1[[#This Row],[pledged]]/Table1[[#This Row],[goal]] *100,1)</f>
        <v>2</v>
      </c>
      <c r="G423" s="1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ref="L423" si="434">(((J423/60)/60)/24)+DATE(1970,1,1)</f>
        <v>42237.491388888884</v>
      </c>
      <c r="M423" s="16">
        <f t="shared" si="396"/>
        <v>42177.491388888884</v>
      </c>
      <c r="N423" t="b">
        <v>0</v>
      </c>
      <c r="O423">
        <v>6</v>
      </c>
      <c r="P423" t="b">
        <v>0</v>
      </c>
      <c r="Q423" t="s">
        <v>8268</v>
      </c>
      <c r="R423">
        <f t="shared" si="397"/>
        <v>50.17</v>
      </c>
      <c r="S423" s="13" t="s">
        <v>8308</v>
      </c>
      <c r="T423" t="s">
        <v>8314</v>
      </c>
      <c r="U423">
        <f>YEAR(Table1[[#This Row],[Date Created Conversion]])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>ROUND(Table1[[#This Row],[pledged]]/Table1[[#This Row],[goal]] *100,1)</f>
        <v>1.1000000000000001</v>
      </c>
      <c r="G424" s="13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ref="L424" si="435">(((J424/60)/60)/24)+DATE(1970,1,1)</f>
        <v>41893.260381944441</v>
      </c>
      <c r="M424" s="16">
        <f t="shared" si="396"/>
        <v>41863.260381944441</v>
      </c>
      <c r="N424" t="b">
        <v>0</v>
      </c>
      <c r="O424">
        <v>12</v>
      </c>
      <c r="P424" t="b">
        <v>0</v>
      </c>
      <c r="Q424" t="s">
        <v>8268</v>
      </c>
      <c r="R424">
        <f t="shared" si="397"/>
        <v>35.83</v>
      </c>
      <c r="S424" s="13" t="s">
        <v>8308</v>
      </c>
      <c r="T424" t="s">
        <v>8314</v>
      </c>
      <c r="U424">
        <f>YEAR(Table1[[#This Row],[Date Created Conversion]])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>ROUND(Table1[[#This Row],[pledged]]/Table1[[#This Row],[goal]] *100,1)</f>
        <v>0.8</v>
      </c>
      <c r="G425" s="13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ref="L425" si="436">(((J425/60)/60)/24)+DATE(1970,1,1)</f>
        <v>41430.92627314815</v>
      </c>
      <c r="M425" s="16">
        <f t="shared" si="396"/>
        <v>41400.92627314815</v>
      </c>
      <c r="N425" t="b">
        <v>0</v>
      </c>
      <c r="O425">
        <v>13</v>
      </c>
      <c r="P425" t="b">
        <v>0</v>
      </c>
      <c r="Q425" t="s">
        <v>8268</v>
      </c>
      <c r="R425">
        <f t="shared" si="397"/>
        <v>11.77</v>
      </c>
      <c r="S425" s="13" t="s">
        <v>8308</v>
      </c>
      <c r="T425" t="s">
        <v>8314</v>
      </c>
      <c r="U425">
        <f>YEAR(Table1[[#This Row],[Date Created Conversion]])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>ROUND(Table1[[#This Row],[pledged]]/Table1[[#This Row],[goal]] *100,1)</f>
        <v>6.8</v>
      </c>
      <c r="G426" s="13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ref="L426" si="437">(((J426/60)/60)/24)+DATE(1970,1,1)</f>
        <v>40994.334479166668</v>
      </c>
      <c r="M426" s="16">
        <f t="shared" si="396"/>
        <v>40934.376145833332</v>
      </c>
      <c r="N426" t="b">
        <v>0</v>
      </c>
      <c r="O426">
        <v>5</v>
      </c>
      <c r="P426" t="b">
        <v>0</v>
      </c>
      <c r="Q426" t="s">
        <v>8268</v>
      </c>
      <c r="R426">
        <f t="shared" si="397"/>
        <v>40.78</v>
      </c>
      <c r="S426" s="13" t="s">
        <v>8308</v>
      </c>
      <c r="T426" t="s">
        <v>8314</v>
      </c>
      <c r="U426">
        <f>YEAR(Table1[[#This Row],[Date Created Conversion]])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>ROUND(Table1[[#This Row],[pledged]]/Table1[[#This Row],[goal]] *100,1)</f>
        <v>0</v>
      </c>
      <c r="G427" s="13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ref="L427" si="438">(((J427/60)/60)/24)+DATE(1970,1,1)</f>
        <v>42335.902824074074</v>
      </c>
      <c r="M427" s="16">
        <f t="shared" si="396"/>
        <v>42275.861157407402</v>
      </c>
      <c r="N427" t="b">
        <v>0</v>
      </c>
      <c r="O427">
        <v>2</v>
      </c>
      <c r="P427" t="b">
        <v>0</v>
      </c>
      <c r="Q427" t="s">
        <v>8268</v>
      </c>
      <c r="R427">
        <f t="shared" si="397"/>
        <v>3</v>
      </c>
      <c r="S427" s="13" t="s">
        <v>8308</v>
      </c>
      <c r="T427" t="s">
        <v>8314</v>
      </c>
      <c r="U427">
        <f>YEAR(Table1[[#This Row],[Date Created Conversion]])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>ROUND(Table1[[#This Row],[pledged]]/Table1[[#This Row],[goal]] *100,1)</f>
        <v>1.3</v>
      </c>
      <c r="G428" s="13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ref="L428" si="439">(((J428/60)/60)/24)+DATE(1970,1,1)</f>
        <v>42430.711967592593</v>
      </c>
      <c r="M428" s="16">
        <f t="shared" si="396"/>
        <v>42400.711967592593</v>
      </c>
      <c r="N428" t="b">
        <v>0</v>
      </c>
      <c r="O428">
        <v>8</v>
      </c>
      <c r="P428" t="b">
        <v>0</v>
      </c>
      <c r="Q428" t="s">
        <v>8268</v>
      </c>
      <c r="R428">
        <f t="shared" si="397"/>
        <v>16.63</v>
      </c>
      <c r="S428" s="13" t="s">
        <v>8308</v>
      </c>
      <c r="T428" t="s">
        <v>8314</v>
      </c>
      <c r="U428">
        <f>YEAR(Table1[[#This Row],[Date Created Conversion]])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>ROUND(Table1[[#This Row],[pledged]]/Table1[[#This Row],[goal]] *100,1)</f>
        <v>0</v>
      </c>
      <c r="G429" s="13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ref="L429" si="440">(((J429/60)/60)/24)+DATE(1970,1,1)</f>
        <v>42299.790972222225</v>
      </c>
      <c r="M429" s="16">
        <f t="shared" si="396"/>
        <v>42285.909027777772</v>
      </c>
      <c r="N429" t="b">
        <v>0</v>
      </c>
      <c r="O429">
        <v>0</v>
      </c>
      <c r="P429" t="b">
        <v>0</v>
      </c>
      <c r="Q429" t="s">
        <v>8268</v>
      </c>
      <c r="R429">
        <f t="shared" si="397"/>
        <v>0</v>
      </c>
      <c r="S429" s="13" t="s">
        <v>8308</v>
      </c>
      <c r="T429" t="s">
        <v>8314</v>
      </c>
      <c r="U429">
        <f>YEAR(Table1[[#This Row],[Date Created Conversion]])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>ROUND(Table1[[#This Row],[pledged]]/Table1[[#This Row],[goal]] *100,1)</f>
        <v>5.6</v>
      </c>
      <c r="G430" s="13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ref="L430" si="441">(((J430/60)/60)/24)+DATE(1970,1,1)</f>
        <v>41806.916666666664</v>
      </c>
      <c r="M430" s="16">
        <f t="shared" si="396"/>
        <v>41778.766724537039</v>
      </c>
      <c r="N430" t="b">
        <v>0</v>
      </c>
      <c r="O430">
        <v>13</v>
      </c>
      <c r="P430" t="b">
        <v>0</v>
      </c>
      <c r="Q430" t="s">
        <v>8268</v>
      </c>
      <c r="R430">
        <f t="shared" si="397"/>
        <v>52</v>
      </c>
      <c r="S430" s="13" t="s">
        <v>8308</v>
      </c>
      <c r="T430" t="s">
        <v>8314</v>
      </c>
      <c r="U430">
        <f>YEAR(Table1[[#This Row],[Date Created Conversion]])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>ROUND(Table1[[#This Row],[pledged]]/Table1[[#This Row],[goal]] *100,1)</f>
        <v>0</v>
      </c>
      <c r="G431" s="13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ref="L431" si="442">(((J431/60)/60)/24)+DATE(1970,1,1)</f>
        <v>40144.207638888889</v>
      </c>
      <c r="M431" s="16">
        <f t="shared" si="396"/>
        <v>40070.901412037041</v>
      </c>
      <c r="N431" t="b">
        <v>0</v>
      </c>
      <c r="O431">
        <v>0</v>
      </c>
      <c r="P431" t="b">
        <v>0</v>
      </c>
      <c r="Q431" t="s">
        <v>8268</v>
      </c>
      <c r="R431">
        <f t="shared" si="397"/>
        <v>0</v>
      </c>
      <c r="S431" s="13" t="s">
        <v>8308</v>
      </c>
      <c r="T431" t="s">
        <v>8314</v>
      </c>
      <c r="U431">
        <f>YEAR(Table1[[#This Row],[Date Created Conversion]])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>ROUND(Table1[[#This Row],[pledged]]/Table1[[#This Row],[goal]] *100,1)</f>
        <v>2.4</v>
      </c>
      <c r="G432" s="13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ref="L432" si="443">(((J432/60)/60)/24)+DATE(1970,1,1)</f>
        <v>41528.107256944444</v>
      </c>
      <c r="M432" s="16">
        <f t="shared" si="396"/>
        <v>41513.107256944444</v>
      </c>
      <c r="N432" t="b">
        <v>0</v>
      </c>
      <c r="O432">
        <v>5</v>
      </c>
      <c r="P432" t="b">
        <v>0</v>
      </c>
      <c r="Q432" t="s">
        <v>8268</v>
      </c>
      <c r="R432">
        <f t="shared" si="397"/>
        <v>4.8</v>
      </c>
      <c r="S432" s="13" t="s">
        <v>8308</v>
      </c>
      <c r="T432" t="s">
        <v>8314</v>
      </c>
      <c r="U432">
        <f>YEAR(Table1[[#This Row],[Date Created Conversion]])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>ROUND(Table1[[#This Row],[pledged]]/Table1[[#This Row],[goal]] *100,1)</f>
        <v>13.8</v>
      </c>
      <c r="G433" s="1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ref="L433" si="444">(((J433/60)/60)/24)+DATE(1970,1,1)</f>
        <v>42556.871331018512</v>
      </c>
      <c r="M433" s="16">
        <f t="shared" si="396"/>
        <v>42526.871331018512</v>
      </c>
      <c r="N433" t="b">
        <v>0</v>
      </c>
      <c r="O433">
        <v>8</v>
      </c>
      <c r="P433" t="b">
        <v>0</v>
      </c>
      <c r="Q433" t="s">
        <v>8268</v>
      </c>
      <c r="R433">
        <f t="shared" si="397"/>
        <v>51.88</v>
      </c>
      <c r="S433" s="13" t="s">
        <v>8308</v>
      </c>
      <c r="T433" t="s">
        <v>8314</v>
      </c>
      <c r="U433">
        <f>YEAR(Table1[[#This Row],[Date Created Conversion]])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>ROUND(Table1[[#This Row],[pledged]]/Table1[[#This Row],[goal]] *100,1)</f>
        <v>9.5</v>
      </c>
      <c r="G434" s="13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ref="L434" si="445">(((J434/60)/60)/24)+DATE(1970,1,1)</f>
        <v>42298.726631944446</v>
      </c>
      <c r="M434" s="16">
        <f t="shared" si="396"/>
        <v>42238.726631944446</v>
      </c>
      <c r="N434" t="b">
        <v>0</v>
      </c>
      <c r="O434">
        <v>8</v>
      </c>
      <c r="P434" t="b">
        <v>0</v>
      </c>
      <c r="Q434" t="s">
        <v>8268</v>
      </c>
      <c r="R434">
        <f t="shared" si="397"/>
        <v>71.25</v>
      </c>
      <c r="S434" s="13" t="s">
        <v>8308</v>
      </c>
      <c r="T434" t="s">
        <v>8314</v>
      </c>
      <c r="U434">
        <f>YEAR(Table1[[#This Row],[Date Created Conversion]])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>ROUND(Table1[[#This Row],[pledged]]/Table1[[#This Row],[goal]] *100,1)</f>
        <v>0</v>
      </c>
      <c r="G435" s="13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ref="L435" si="446">(((J435/60)/60)/24)+DATE(1970,1,1)</f>
        <v>42288.629884259266</v>
      </c>
      <c r="M435" s="16">
        <f t="shared" si="396"/>
        <v>42228.629884259266</v>
      </c>
      <c r="N435" t="b">
        <v>0</v>
      </c>
      <c r="O435">
        <v>0</v>
      </c>
      <c r="P435" t="b">
        <v>0</v>
      </c>
      <c r="Q435" t="s">
        <v>8268</v>
      </c>
      <c r="R435">
        <f t="shared" si="397"/>
        <v>0</v>
      </c>
      <c r="S435" s="13" t="s">
        <v>8308</v>
      </c>
      <c r="T435" t="s">
        <v>8314</v>
      </c>
      <c r="U435">
        <f>YEAR(Table1[[#This Row],[Date Created Conversion]])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>ROUND(Table1[[#This Row],[pledged]]/Table1[[#This Row],[goal]] *100,1)</f>
        <v>5</v>
      </c>
      <c r="G436" s="13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ref="L436" si="447">(((J436/60)/60)/24)+DATE(1970,1,1)</f>
        <v>41609.876180555555</v>
      </c>
      <c r="M436" s="16">
        <f t="shared" si="396"/>
        <v>41576.834513888891</v>
      </c>
      <c r="N436" t="b">
        <v>0</v>
      </c>
      <c r="O436">
        <v>2</v>
      </c>
      <c r="P436" t="b">
        <v>0</v>
      </c>
      <c r="Q436" t="s">
        <v>8268</v>
      </c>
      <c r="R436">
        <f t="shared" si="397"/>
        <v>62.5</v>
      </c>
      <c r="S436" s="13" t="s">
        <v>8308</v>
      </c>
      <c r="T436" t="s">
        <v>8314</v>
      </c>
      <c r="U436">
        <f>YEAR(Table1[[#This Row],[Date Created Conversion]])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>ROUND(Table1[[#This Row],[pledged]]/Table1[[#This Row],[goal]] *100,1)</f>
        <v>0</v>
      </c>
      <c r="G437" s="13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ref="L437" si="448">(((J437/60)/60)/24)+DATE(1970,1,1)</f>
        <v>41530.747453703705</v>
      </c>
      <c r="M437" s="16">
        <f t="shared" si="396"/>
        <v>41500.747453703705</v>
      </c>
      <c r="N437" t="b">
        <v>0</v>
      </c>
      <c r="O437">
        <v>3</v>
      </c>
      <c r="P437" t="b">
        <v>0</v>
      </c>
      <c r="Q437" t="s">
        <v>8268</v>
      </c>
      <c r="R437">
        <f t="shared" si="397"/>
        <v>1</v>
      </c>
      <c r="S437" s="13" t="s">
        <v>8308</v>
      </c>
      <c r="T437" t="s">
        <v>8314</v>
      </c>
      <c r="U437">
        <f>YEAR(Table1[[#This Row],[Date Created Conversion]])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>ROUND(Table1[[#This Row],[pledged]]/Table1[[#This Row],[goal]] *100,1)</f>
        <v>0</v>
      </c>
      <c r="G438" s="13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ref="L438" si="449">(((J438/60)/60)/24)+DATE(1970,1,1)</f>
        <v>41486.36241898148</v>
      </c>
      <c r="M438" s="16">
        <f t="shared" si="396"/>
        <v>41456.36241898148</v>
      </c>
      <c r="N438" t="b">
        <v>0</v>
      </c>
      <c r="O438">
        <v>0</v>
      </c>
      <c r="P438" t="b">
        <v>0</v>
      </c>
      <c r="Q438" t="s">
        <v>8268</v>
      </c>
      <c r="R438">
        <f t="shared" si="397"/>
        <v>0</v>
      </c>
      <c r="S438" s="13" t="s">
        <v>8308</v>
      </c>
      <c r="T438" t="s">
        <v>8314</v>
      </c>
      <c r="U438">
        <f>YEAR(Table1[[#This Row],[Date Created Conversion]])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>ROUND(Table1[[#This Row],[pledged]]/Table1[[#This Row],[goal]] *100,1)</f>
        <v>0</v>
      </c>
      <c r="G439" s="13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ref="L439" si="450">(((J439/60)/60)/24)+DATE(1970,1,1)</f>
        <v>42651.31858796296</v>
      </c>
      <c r="M439" s="16">
        <f t="shared" si="396"/>
        <v>42591.31858796296</v>
      </c>
      <c r="N439" t="b">
        <v>0</v>
      </c>
      <c r="O439">
        <v>0</v>
      </c>
      <c r="P439" t="b">
        <v>0</v>
      </c>
      <c r="Q439" t="s">
        <v>8268</v>
      </c>
      <c r="R439">
        <f t="shared" si="397"/>
        <v>0</v>
      </c>
      <c r="S439" s="13" t="s">
        <v>8308</v>
      </c>
      <c r="T439" t="s">
        <v>8314</v>
      </c>
      <c r="U439">
        <f>YEAR(Table1[[#This Row],[Date Created Conversion]])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>ROUND(Table1[[#This Row],[pledged]]/Table1[[#This Row],[goal]] *100,1)</f>
        <v>9.4</v>
      </c>
      <c r="G440" s="13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ref="L440" si="451">(((J440/60)/60)/24)+DATE(1970,1,1)</f>
        <v>42326.302754629629</v>
      </c>
      <c r="M440" s="16">
        <f t="shared" si="396"/>
        <v>42296.261087962965</v>
      </c>
      <c r="N440" t="b">
        <v>0</v>
      </c>
      <c r="O440">
        <v>11</v>
      </c>
      <c r="P440" t="b">
        <v>0</v>
      </c>
      <c r="Q440" t="s">
        <v>8268</v>
      </c>
      <c r="R440">
        <f t="shared" si="397"/>
        <v>170.55</v>
      </c>
      <c r="S440" s="13" t="s">
        <v>8308</v>
      </c>
      <c r="T440" t="s">
        <v>8314</v>
      </c>
      <c r="U440">
        <f>YEAR(Table1[[#This Row],[Date Created Conversion]])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>ROUND(Table1[[#This Row],[pledged]]/Table1[[#This Row],[goal]] *100,1)</f>
        <v>0</v>
      </c>
      <c r="G441" s="13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ref="L441" si="452">(((J441/60)/60)/24)+DATE(1970,1,1)</f>
        <v>41929.761782407404</v>
      </c>
      <c r="M441" s="16">
        <f t="shared" si="396"/>
        <v>41919.761782407404</v>
      </c>
      <c r="N441" t="b">
        <v>0</v>
      </c>
      <c r="O441">
        <v>0</v>
      </c>
      <c r="P441" t="b">
        <v>0</v>
      </c>
      <c r="Q441" t="s">
        <v>8268</v>
      </c>
      <c r="R441">
        <f t="shared" si="397"/>
        <v>0</v>
      </c>
      <c r="S441" s="13" t="s">
        <v>8308</v>
      </c>
      <c r="T441" t="s">
        <v>8314</v>
      </c>
      <c r="U441">
        <f>YEAR(Table1[[#This Row],[Date Created Conversion]])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>ROUND(Table1[[#This Row],[pledged]]/Table1[[#This Row],[goal]] *100,1)</f>
        <v>0.1</v>
      </c>
      <c r="G442" s="13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ref="L442" si="453">(((J442/60)/60)/24)+DATE(1970,1,1)</f>
        <v>42453.943900462968</v>
      </c>
      <c r="M442" s="16">
        <f t="shared" si="396"/>
        <v>42423.985567129625</v>
      </c>
      <c r="N442" t="b">
        <v>0</v>
      </c>
      <c r="O442">
        <v>1</v>
      </c>
      <c r="P442" t="b">
        <v>0</v>
      </c>
      <c r="Q442" t="s">
        <v>8268</v>
      </c>
      <c r="R442">
        <f t="shared" si="397"/>
        <v>5</v>
      </c>
      <c r="S442" s="13" t="s">
        <v>8308</v>
      </c>
      <c r="T442" t="s">
        <v>8314</v>
      </c>
      <c r="U442">
        <f>YEAR(Table1[[#This Row],[Date Created Conversion]])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>ROUND(Table1[[#This Row],[pledged]]/Table1[[#This Row],[goal]] *100,1)</f>
        <v>0</v>
      </c>
      <c r="G443" s="1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ref="L443" si="454">(((J443/60)/60)/24)+DATE(1970,1,1)</f>
        <v>41580.793935185182</v>
      </c>
      <c r="M443" s="16">
        <f t="shared" si="396"/>
        <v>41550.793935185182</v>
      </c>
      <c r="N443" t="b">
        <v>0</v>
      </c>
      <c r="O443">
        <v>0</v>
      </c>
      <c r="P443" t="b">
        <v>0</v>
      </c>
      <c r="Q443" t="s">
        <v>8268</v>
      </c>
      <c r="R443">
        <f t="shared" si="397"/>
        <v>0</v>
      </c>
      <c r="S443" s="13" t="s">
        <v>8308</v>
      </c>
      <c r="T443" t="s">
        <v>8314</v>
      </c>
      <c r="U443">
        <f>YEAR(Table1[[#This Row],[Date Created Conversion]])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>ROUND(Table1[[#This Row],[pledged]]/Table1[[#This Row],[goal]] *100,1)</f>
        <v>39.4</v>
      </c>
      <c r="G444" s="13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ref="L444" si="455">(((J444/60)/60)/24)+DATE(1970,1,1)</f>
        <v>42054.888692129629</v>
      </c>
      <c r="M444" s="16">
        <f t="shared" si="396"/>
        <v>42024.888692129629</v>
      </c>
      <c r="N444" t="b">
        <v>0</v>
      </c>
      <c r="O444">
        <v>17</v>
      </c>
      <c r="P444" t="b">
        <v>0</v>
      </c>
      <c r="Q444" t="s">
        <v>8268</v>
      </c>
      <c r="R444">
        <f t="shared" si="397"/>
        <v>393.59</v>
      </c>
      <c r="S444" s="13" t="s">
        <v>8308</v>
      </c>
      <c r="T444" t="s">
        <v>8314</v>
      </c>
      <c r="U444">
        <f>YEAR(Table1[[#This Row],[Date Created Conversion]])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>ROUND(Table1[[#This Row],[pledged]]/Table1[[#This Row],[goal]] *100,1)</f>
        <v>0.1</v>
      </c>
      <c r="G445" s="13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ref="L445" si="456">(((J445/60)/60)/24)+DATE(1970,1,1)</f>
        <v>41680.015057870369</v>
      </c>
      <c r="M445" s="16">
        <f t="shared" si="396"/>
        <v>41650.015057870369</v>
      </c>
      <c r="N445" t="b">
        <v>0</v>
      </c>
      <c r="O445">
        <v>2</v>
      </c>
      <c r="P445" t="b">
        <v>0</v>
      </c>
      <c r="Q445" t="s">
        <v>8268</v>
      </c>
      <c r="R445">
        <f t="shared" si="397"/>
        <v>5</v>
      </c>
      <c r="S445" s="13" t="s">
        <v>8308</v>
      </c>
      <c r="T445" t="s">
        <v>8314</v>
      </c>
      <c r="U445">
        <f>YEAR(Table1[[#This Row],[Date Created Conversion]])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>ROUND(Table1[[#This Row],[pledged]]/Table1[[#This Row],[goal]] *100,1)</f>
        <v>5</v>
      </c>
      <c r="G446" s="13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ref="L446" si="457">(((J446/60)/60)/24)+DATE(1970,1,1)</f>
        <v>40954.906956018516</v>
      </c>
      <c r="M446" s="16">
        <f t="shared" si="396"/>
        <v>40894.906956018516</v>
      </c>
      <c r="N446" t="b">
        <v>0</v>
      </c>
      <c r="O446">
        <v>1</v>
      </c>
      <c r="P446" t="b">
        <v>0</v>
      </c>
      <c r="Q446" t="s">
        <v>8268</v>
      </c>
      <c r="R446">
        <f t="shared" si="397"/>
        <v>50</v>
      </c>
      <c r="S446" s="13" t="s">
        <v>8308</v>
      </c>
      <c r="T446" t="s">
        <v>8314</v>
      </c>
      <c r="U446">
        <f>YEAR(Table1[[#This Row],[Date Created Conversion]])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>ROUND(Table1[[#This Row],[pledged]]/Table1[[#This Row],[goal]] *100,1)</f>
        <v>0</v>
      </c>
      <c r="G447" s="13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ref="L447" si="458">(((J447/60)/60)/24)+DATE(1970,1,1)</f>
        <v>42145.335358796292</v>
      </c>
      <c r="M447" s="16">
        <f t="shared" si="396"/>
        <v>42130.335358796292</v>
      </c>
      <c r="N447" t="b">
        <v>0</v>
      </c>
      <c r="O447">
        <v>2</v>
      </c>
      <c r="P447" t="b">
        <v>0</v>
      </c>
      <c r="Q447" t="s">
        <v>8268</v>
      </c>
      <c r="R447">
        <f t="shared" si="397"/>
        <v>1</v>
      </c>
      <c r="S447" s="13" t="s">
        <v>8308</v>
      </c>
      <c r="T447" t="s">
        <v>8314</v>
      </c>
      <c r="U447">
        <f>YEAR(Table1[[#This Row],[Date Created Conversion]])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>ROUND(Table1[[#This Row],[pledged]]/Table1[[#This Row],[goal]] *100,1)</f>
        <v>7.3</v>
      </c>
      <c r="G448" s="13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ref="L448" si="459">(((J448/60)/60)/24)+DATE(1970,1,1)</f>
        <v>42067.083564814813</v>
      </c>
      <c r="M448" s="16">
        <f t="shared" si="396"/>
        <v>42037.083564814813</v>
      </c>
      <c r="N448" t="b">
        <v>0</v>
      </c>
      <c r="O448">
        <v>16</v>
      </c>
      <c r="P448" t="b">
        <v>0</v>
      </c>
      <c r="Q448" t="s">
        <v>8268</v>
      </c>
      <c r="R448">
        <f t="shared" si="397"/>
        <v>47.88</v>
      </c>
      <c r="S448" s="13" t="s">
        <v>8308</v>
      </c>
      <c r="T448" t="s">
        <v>8314</v>
      </c>
      <c r="U448">
        <f>YEAR(Table1[[#This Row],[Date Created Conversion]])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>ROUND(Table1[[#This Row],[pledged]]/Table1[[#This Row],[goal]] *100,1)</f>
        <v>0</v>
      </c>
      <c r="G449" s="13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ref="L449" si="460">(((J449/60)/60)/24)+DATE(1970,1,1)</f>
        <v>41356.513460648144</v>
      </c>
      <c r="M449" s="16">
        <f t="shared" si="396"/>
        <v>41331.555127314816</v>
      </c>
      <c r="N449" t="b">
        <v>0</v>
      </c>
      <c r="O449">
        <v>1</v>
      </c>
      <c r="P449" t="b">
        <v>0</v>
      </c>
      <c r="Q449" t="s">
        <v>8268</v>
      </c>
      <c r="R449">
        <f t="shared" si="397"/>
        <v>5</v>
      </c>
      <c r="S449" s="13" t="s">
        <v>8308</v>
      </c>
      <c r="T449" t="s">
        <v>8314</v>
      </c>
      <c r="U449">
        <f>YEAR(Table1[[#This Row],[Date Created Conversion]])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>ROUND(Table1[[#This Row],[pledged]]/Table1[[#This Row],[goal]] *100,1)</f>
        <v>3.3</v>
      </c>
      <c r="G450" s="13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ref="L450" si="461">(((J450/60)/60)/24)+DATE(1970,1,1)</f>
        <v>41773.758043981477</v>
      </c>
      <c r="M450" s="16">
        <f t="shared" ref="M450:M513" si="462">(((K450/60)/60)/24)+DATE(1970,1,1)</f>
        <v>41753.758043981477</v>
      </c>
      <c r="N450" t="b">
        <v>0</v>
      </c>
      <c r="O450">
        <v>4</v>
      </c>
      <c r="P450" t="b">
        <v>0</v>
      </c>
      <c r="Q450" t="s">
        <v>8268</v>
      </c>
      <c r="R450">
        <f t="shared" ref="R450:R513" si="463">IFERROR(ROUND(E450/O450,2),0)</f>
        <v>20.5</v>
      </c>
      <c r="S450" s="13" t="s">
        <v>8308</v>
      </c>
      <c r="T450" t="s">
        <v>8314</v>
      </c>
      <c r="U450">
        <f>YEAR(Table1[[#This Row],[Date Created Conversion]])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>ROUND(Table1[[#This Row],[pledged]]/Table1[[#This Row],[goal]] *100,1)</f>
        <v>2.2999999999999998</v>
      </c>
      <c r="G451" s="13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" si="464">(((J451/60)/60)/24)+DATE(1970,1,1)</f>
        <v>41564.568113425928</v>
      </c>
      <c r="M451" s="16">
        <f t="shared" si="462"/>
        <v>41534.568113425928</v>
      </c>
      <c r="N451" t="b">
        <v>0</v>
      </c>
      <c r="O451">
        <v>5</v>
      </c>
      <c r="P451" t="b">
        <v>0</v>
      </c>
      <c r="Q451" t="s">
        <v>8268</v>
      </c>
      <c r="R451">
        <f t="shared" si="463"/>
        <v>9</v>
      </c>
      <c r="S451" s="13" t="s">
        <v>8308</v>
      </c>
      <c r="T451" t="s">
        <v>8314</v>
      </c>
      <c r="U451">
        <f>YEAR(Table1[[#This Row],[Date Created Conversion]])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>ROUND(Table1[[#This Row],[pledged]]/Table1[[#This Row],[goal]] *100,1)</f>
        <v>0.8</v>
      </c>
      <c r="G452" s="13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ref="L452" si="465">(((J452/60)/60)/24)+DATE(1970,1,1)</f>
        <v>41684.946759259255</v>
      </c>
      <c r="M452" s="16">
        <f t="shared" si="462"/>
        <v>41654.946759259255</v>
      </c>
      <c r="N452" t="b">
        <v>0</v>
      </c>
      <c r="O452">
        <v>7</v>
      </c>
      <c r="P452" t="b">
        <v>0</v>
      </c>
      <c r="Q452" t="s">
        <v>8268</v>
      </c>
      <c r="R452">
        <f t="shared" si="463"/>
        <v>56.57</v>
      </c>
      <c r="S452" s="13" t="s">
        <v>8308</v>
      </c>
      <c r="T452" t="s">
        <v>8314</v>
      </c>
      <c r="U452">
        <f>YEAR(Table1[[#This Row],[Date Created Conversion]])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>ROUND(Table1[[#This Row],[pledged]]/Table1[[#This Row],[goal]] *100,1)</f>
        <v>0</v>
      </c>
      <c r="G453" s="1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ref="L453" si="466">(((J453/60)/60)/24)+DATE(1970,1,1)</f>
        <v>41664.715173611112</v>
      </c>
      <c r="M453" s="16">
        <f t="shared" si="462"/>
        <v>41634.715173611112</v>
      </c>
      <c r="N453" t="b">
        <v>0</v>
      </c>
      <c r="O453">
        <v>0</v>
      </c>
      <c r="P453" t="b">
        <v>0</v>
      </c>
      <c r="Q453" t="s">
        <v>8268</v>
      </c>
      <c r="R453">
        <f t="shared" si="463"/>
        <v>0</v>
      </c>
      <c r="S453" s="13" t="s">
        <v>8308</v>
      </c>
      <c r="T453" t="s">
        <v>8314</v>
      </c>
      <c r="U453">
        <f>YEAR(Table1[[#This Row],[Date Created Conversion]])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>ROUND(Table1[[#This Row],[pledged]]/Table1[[#This Row],[goal]] *100,1)</f>
        <v>64</v>
      </c>
      <c r="G454" s="13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ref="L454" si="467">(((J454/60)/60)/24)+DATE(1970,1,1)</f>
        <v>42137.703877314809</v>
      </c>
      <c r="M454" s="16">
        <f t="shared" si="462"/>
        <v>42107.703877314809</v>
      </c>
      <c r="N454" t="b">
        <v>0</v>
      </c>
      <c r="O454">
        <v>12</v>
      </c>
      <c r="P454" t="b">
        <v>0</v>
      </c>
      <c r="Q454" t="s">
        <v>8268</v>
      </c>
      <c r="R454">
        <f t="shared" si="463"/>
        <v>40</v>
      </c>
      <c r="S454" s="13" t="s">
        <v>8308</v>
      </c>
      <c r="T454" t="s">
        <v>8314</v>
      </c>
      <c r="U454">
        <f>YEAR(Table1[[#This Row],[Date Created Conversion]])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>ROUND(Table1[[#This Row],[pledged]]/Table1[[#This Row],[goal]] *100,1)</f>
        <v>0</v>
      </c>
      <c r="G455" s="13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ref="L455" si="468">(((J455/60)/60)/24)+DATE(1970,1,1)</f>
        <v>42054.824988425928</v>
      </c>
      <c r="M455" s="16">
        <f t="shared" si="462"/>
        <v>42038.824988425928</v>
      </c>
      <c r="N455" t="b">
        <v>0</v>
      </c>
      <c r="O455">
        <v>2</v>
      </c>
      <c r="P455" t="b">
        <v>0</v>
      </c>
      <c r="Q455" t="s">
        <v>8268</v>
      </c>
      <c r="R455">
        <f t="shared" si="463"/>
        <v>13</v>
      </c>
      <c r="S455" s="13" t="s">
        <v>8308</v>
      </c>
      <c r="T455" t="s">
        <v>8314</v>
      </c>
      <c r="U455">
        <f>YEAR(Table1[[#This Row],[Date Created Conversion]])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>ROUND(Table1[[#This Row],[pledged]]/Table1[[#This Row],[goal]] *100,1)</f>
        <v>0.8</v>
      </c>
      <c r="G456" s="13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ref="L456" si="469">(((J456/60)/60)/24)+DATE(1970,1,1)</f>
        <v>41969.551388888889</v>
      </c>
      <c r="M456" s="16">
        <f t="shared" si="462"/>
        <v>41938.717256944445</v>
      </c>
      <c r="N456" t="b">
        <v>0</v>
      </c>
      <c r="O456">
        <v>5</v>
      </c>
      <c r="P456" t="b">
        <v>0</v>
      </c>
      <c r="Q456" t="s">
        <v>8268</v>
      </c>
      <c r="R456">
        <f t="shared" si="463"/>
        <v>16.399999999999999</v>
      </c>
      <c r="S456" s="13" t="s">
        <v>8308</v>
      </c>
      <c r="T456" t="s">
        <v>8314</v>
      </c>
      <c r="U456">
        <f>YEAR(Table1[[#This Row],[Date Created Conversion]])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>ROUND(Table1[[#This Row],[pledged]]/Table1[[#This Row],[goal]] *100,1)</f>
        <v>0.1</v>
      </c>
      <c r="G457" s="13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ref="L457" si="470">(((J457/60)/60)/24)+DATE(1970,1,1)</f>
        <v>41016.021527777775</v>
      </c>
      <c r="M457" s="16">
        <f t="shared" si="462"/>
        <v>40971.002569444441</v>
      </c>
      <c r="N457" t="b">
        <v>0</v>
      </c>
      <c r="O457">
        <v>2</v>
      </c>
      <c r="P457" t="b">
        <v>0</v>
      </c>
      <c r="Q457" t="s">
        <v>8268</v>
      </c>
      <c r="R457">
        <f t="shared" si="463"/>
        <v>22.5</v>
      </c>
      <c r="S457" s="13" t="s">
        <v>8308</v>
      </c>
      <c r="T457" t="s">
        <v>8314</v>
      </c>
      <c r="U457">
        <f>YEAR(Table1[[#This Row],[Date Created Conversion]])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>ROUND(Table1[[#This Row],[pledged]]/Table1[[#This Row],[goal]] *100,1)</f>
        <v>0.7</v>
      </c>
      <c r="G458" s="13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ref="L458" si="471">(((J458/60)/60)/24)+DATE(1970,1,1)</f>
        <v>41569.165972222225</v>
      </c>
      <c r="M458" s="16">
        <f t="shared" si="462"/>
        <v>41547.694456018515</v>
      </c>
      <c r="N458" t="b">
        <v>0</v>
      </c>
      <c r="O458">
        <v>3</v>
      </c>
      <c r="P458" t="b">
        <v>0</v>
      </c>
      <c r="Q458" t="s">
        <v>8268</v>
      </c>
      <c r="R458">
        <f t="shared" si="463"/>
        <v>20.329999999999998</v>
      </c>
      <c r="S458" s="13" t="s">
        <v>8308</v>
      </c>
      <c r="T458" t="s">
        <v>8314</v>
      </c>
      <c r="U458">
        <f>YEAR(Table1[[#This Row],[Date Created Conversion]])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>ROUND(Table1[[#This Row],[pledged]]/Table1[[#This Row],[goal]] *100,1)</f>
        <v>0</v>
      </c>
      <c r="G459" s="13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ref="L459" si="472">(((J459/60)/60)/24)+DATE(1970,1,1)</f>
        <v>41867.767500000002</v>
      </c>
      <c r="M459" s="16">
        <f t="shared" si="462"/>
        <v>41837.767500000002</v>
      </c>
      <c r="N459" t="b">
        <v>0</v>
      </c>
      <c r="O459">
        <v>0</v>
      </c>
      <c r="P459" t="b">
        <v>0</v>
      </c>
      <c r="Q459" t="s">
        <v>8268</v>
      </c>
      <c r="R459">
        <f t="shared" si="463"/>
        <v>0</v>
      </c>
      <c r="S459" s="13" t="s">
        <v>8308</v>
      </c>
      <c r="T459" t="s">
        <v>8314</v>
      </c>
      <c r="U459">
        <f>YEAR(Table1[[#This Row],[Date Created Conversion]])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>ROUND(Table1[[#This Row],[pledged]]/Table1[[#This Row],[goal]] *100,1)</f>
        <v>8.1999999999999993</v>
      </c>
      <c r="G460" s="13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ref="L460" si="473">(((J460/60)/60)/24)+DATE(1970,1,1)</f>
        <v>41408.69976851852</v>
      </c>
      <c r="M460" s="16">
        <f t="shared" si="462"/>
        <v>41378.69976851852</v>
      </c>
      <c r="N460" t="b">
        <v>0</v>
      </c>
      <c r="O460">
        <v>49</v>
      </c>
      <c r="P460" t="b">
        <v>0</v>
      </c>
      <c r="Q460" t="s">
        <v>8268</v>
      </c>
      <c r="R460">
        <f t="shared" si="463"/>
        <v>16.760000000000002</v>
      </c>
      <c r="S460" s="13" t="s">
        <v>8308</v>
      </c>
      <c r="T460" t="s">
        <v>8314</v>
      </c>
      <c r="U460">
        <f>YEAR(Table1[[#This Row],[Date Created Conversion]])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>ROUND(Table1[[#This Row],[pledged]]/Table1[[#This Row],[goal]] *100,1)</f>
        <v>0.1</v>
      </c>
      <c r="G461" s="13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ref="L461" si="474">(((J461/60)/60)/24)+DATE(1970,1,1)</f>
        <v>40860.682025462964</v>
      </c>
      <c r="M461" s="16">
        <f t="shared" si="462"/>
        <v>40800.6403587963</v>
      </c>
      <c r="N461" t="b">
        <v>0</v>
      </c>
      <c r="O461">
        <v>1</v>
      </c>
      <c r="P461" t="b">
        <v>0</v>
      </c>
      <c r="Q461" t="s">
        <v>8268</v>
      </c>
      <c r="R461">
        <f t="shared" si="463"/>
        <v>25</v>
      </c>
      <c r="S461" s="13" t="s">
        <v>8308</v>
      </c>
      <c r="T461" t="s">
        <v>8314</v>
      </c>
      <c r="U461">
        <f>YEAR(Table1[[#This Row],[Date Created Conversion]])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>ROUND(Table1[[#This Row],[pledged]]/Table1[[#This Row],[goal]] *100,1)</f>
        <v>0.3</v>
      </c>
      <c r="G462" s="13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ref="L462" si="475">(((J462/60)/60)/24)+DATE(1970,1,1)</f>
        <v>41791.166666666664</v>
      </c>
      <c r="M462" s="16">
        <f t="shared" si="462"/>
        <v>41759.542534722219</v>
      </c>
      <c r="N462" t="b">
        <v>0</v>
      </c>
      <c r="O462">
        <v>2</v>
      </c>
      <c r="P462" t="b">
        <v>0</v>
      </c>
      <c r="Q462" t="s">
        <v>8268</v>
      </c>
      <c r="R462">
        <f t="shared" si="463"/>
        <v>12.5</v>
      </c>
      <c r="S462" s="13" t="s">
        <v>8308</v>
      </c>
      <c r="T462" t="s">
        <v>8314</v>
      </c>
      <c r="U462">
        <f>YEAR(Table1[[#This Row],[Date Created Conversion]])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>ROUND(Table1[[#This Row],[pledged]]/Table1[[#This Row],[goal]] *100,1)</f>
        <v>0</v>
      </c>
      <c r="G463" s="1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ref="L463" si="476">(((J463/60)/60)/24)+DATE(1970,1,1)</f>
        <v>41427.84684027778</v>
      </c>
      <c r="M463" s="16">
        <f t="shared" si="462"/>
        <v>41407.84684027778</v>
      </c>
      <c r="N463" t="b">
        <v>0</v>
      </c>
      <c r="O463">
        <v>0</v>
      </c>
      <c r="P463" t="b">
        <v>0</v>
      </c>
      <c r="Q463" t="s">
        <v>8268</v>
      </c>
      <c r="R463">
        <f t="shared" si="463"/>
        <v>0</v>
      </c>
      <c r="S463" s="13" t="s">
        <v>8308</v>
      </c>
      <c r="T463" t="s">
        <v>8314</v>
      </c>
      <c r="U463">
        <f>YEAR(Table1[[#This Row],[Date Created Conversion]])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>ROUND(Table1[[#This Row],[pledged]]/Table1[[#This Row],[goal]] *100,1)</f>
        <v>0</v>
      </c>
      <c r="G464" s="13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ref="L464" si="477">(((J464/60)/60)/24)+DATE(1970,1,1)</f>
        <v>40765.126631944448</v>
      </c>
      <c r="M464" s="16">
        <f t="shared" si="462"/>
        <v>40705.126631944448</v>
      </c>
      <c r="N464" t="b">
        <v>0</v>
      </c>
      <c r="O464">
        <v>0</v>
      </c>
      <c r="P464" t="b">
        <v>0</v>
      </c>
      <c r="Q464" t="s">
        <v>8268</v>
      </c>
      <c r="R464">
        <f t="shared" si="463"/>
        <v>0</v>
      </c>
      <c r="S464" s="13" t="s">
        <v>8308</v>
      </c>
      <c r="T464" t="s">
        <v>8314</v>
      </c>
      <c r="U464">
        <f>YEAR(Table1[[#This Row],[Date Created Conversion]])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>ROUND(Table1[[#This Row],[pledged]]/Table1[[#This Row],[goal]] *100,1)</f>
        <v>2.2999999999999998</v>
      </c>
      <c r="G465" s="13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ref="L465" si="478">(((J465/60)/60)/24)+DATE(1970,1,1)</f>
        <v>40810.710104166668</v>
      </c>
      <c r="M465" s="16">
        <f t="shared" si="462"/>
        <v>40750.710104166668</v>
      </c>
      <c r="N465" t="b">
        <v>0</v>
      </c>
      <c r="O465">
        <v>11</v>
      </c>
      <c r="P465" t="b">
        <v>0</v>
      </c>
      <c r="Q465" t="s">
        <v>8268</v>
      </c>
      <c r="R465">
        <f t="shared" si="463"/>
        <v>113.64</v>
      </c>
      <c r="S465" s="13" t="s">
        <v>8308</v>
      </c>
      <c r="T465" t="s">
        <v>8314</v>
      </c>
      <c r="U465">
        <f>YEAR(Table1[[#This Row],[Date Created Conversion]])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>ROUND(Table1[[#This Row],[pledged]]/Table1[[#This Row],[goal]] *100,1)</f>
        <v>0.1</v>
      </c>
      <c r="G466" s="13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ref="L466" si="479">(((J466/60)/60)/24)+DATE(1970,1,1)</f>
        <v>42508.848784722228</v>
      </c>
      <c r="M466" s="16">
        <f t="shared" si="462"/>
        <v>42488.848784722228</v>
      </c>
      <c r="N466" t="b">
        <v>0</v>
      </c>
      <c r="O466">
        <v>1</v>
      </c>
      <c r="P466" t="b">
        <v>0</v>
      </c>
      <c r="Q466" t="s">
        <v>8268</v>
      </c>
      <c r="R466">
        <f t="shared" si="463"/>
        <v>1</v>
      </c>
      <c r="S466" s="13" t="s">
        <v>8308</v>
      </c>
      <c r="T466" t="s">
        <v>8314</v>
      </c>
      <c r="U466">
        <f>YEAR(Table1[[#This Row],[Date Created Conversion]])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>ROUND(Table1[[#This Row],[pledged]]/Table1[[#This Row],[goal]] *100,1)</f>
        <v>27</v>
      </c>
      <c r="G467" s="13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ref="L467" si="480">(((J467/60)/60)/24)+DATE(1970,1,1)</f>
        <v>41817.120069444441</v>
      </c>
      <c r="M467" s="16">
        <f t="shared" si="462"/>
        <v>41801.120069444441</v>
      </c>
      <c r="N467" t="b">
        <v>0</v>
      </c>
      <c r="O467">
        <v>8</v>
      </c>
      <c r="P467" t="b">
        <v>0</v>
      </c>
      <c r="Q467" t="s">
        <v>8268</v>
      </c>
      <c r="R467">
        <f t="shared" si="463"/>
        <v>17.25</v>
      </c>
      <c r="S467" s="13" t="s">
        <v>8308</v>
      </c>
      <c r="T467" t="s">
        <v>8314</v>
      </c>
      <c r="U467">
        <f>YEAR(Table1[[#This Row],[Date Created Conversion]])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>ROUND(Table1[[#This Row],[pledged]]/Table1[[#This Row],[goal]] *100,1)</f>
        <v>0.8</v>
      </c>
      <c r="G468" s="13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ref="L468" si="481">(((J468/60)/60)/24)+DATE(1970,1,1)</f>
        <v>41159.942870370374</v>
      </c>
      <c r="M468" s="16">
        <f t="shared" si="462"/>
        <v>41129.942870370374</v>
      </c>
      <c r="N468" t="b">
        <v>0</v>
      </c>
      <c r="O468">
        <v>5</v>
      </c>
      <c r="P468" t="b">
        <v>0</v>
      </c>
      <c r="Q468" t="s">
        <v>8268</v>
      </c>
      <c r="R468">
        <f t="shared" si="463"/>
        <v>15.2</v>
      </c>
      <c r="S468" s="13" t="s">
        <v>8308</v>
      </c>
      <c r="T468" t="s">
        <v>8314</v>
      </c>
      <c r="U468">
        <f>YEAR(Table1[[#This Row],[Date Created Conversion]])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>ROUND(Table1[[#This Row],[pledged]]/Table1[[#This Row],[goal]] *100,1)</f>
        <v>21.6</v>
      </c>
      <c r="G469" s="13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ref="L469" si="482">(((J469/60)/60)/24)+DATE(1970,1,1)</f>
        <v>41180.679791666669</v>
      </c>
      <c r="M469" s="16">
        <f t="shared" si="462"/>
        <v>41135.679791666669</v>
      </c>
      <c r="N469" t="b">
        <v>0</v>
      </c>
      <c r="O469">
        <v>39</v>
      </c>
      <c r="P469" t="b">
        <v>0</v>
      </c>
      <c r="Q469" t="s">
        <v>8268</v>
      </c>
      <c r="R469">
        <f t="shared" si="463"/>
        <v>110.64</v>
      </c>
      <c r="S469" s="13" t="s">
        <v>8308</v>
      </c>
      <c r="T469" t="s">
        <v>8314</v>
      </c>
      <c r="U469">
        <f>YEAR(Table1[[#This Row],[Date Created Conversion]])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>ROUND(Table1[[#This Row],[pledged]]/Table1[[#This Row],[goal]] *100,1)</f>
        <v>0</v>
      </c>
      <c r="G470" s="13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ref="L470" si="483">(((J470/60)/60)/24)+DATE(1970,1,1)</f>
        <v>41101.160474537035</v>
      </c>
      <c r="M470" s="16">
        <f t="shared" si="462"/>
        <v>41041.167627314811</v>
      </c>
      <c r="N470" t="b">
        <v>0</v>
      </c>
      <c r="O470">
        <v>0</v>
      </c>
      <c r="P470" t="b">
        <v>0</v>
      </c>
      <c r="Q470" t="s">
        <v>8268</v>
      </c>
      <c r="R470">
        <f t="shared" si="463"/>
        <v>0</v>
      </c>
      <c r="S470" s="13" t="s">
        <v>8308</v>
      </c>
      <c r="T470" t="s">
        <v>8314</v>
      </c>
      <c r="U470">
        <f>YEAR(Table1[[#This Row],[Date Created Conversion]])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>ROUND(Table1[[#This Row],[pledged]]/Table1[[#This Row],[goal]] *100,1)</f>
        <v>0</v>
      </c>
      <c r="G471" s="13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ref="L471" si="484">(((J471/60)/60)/24)+DATE(1970,1,1)</f>
        <v>41887.989861111113</v>
      </c>
      <c r="M471" s="16">
        <f t="shared" si="462"/>
        <v>41827.989861111113</v>
      </c>
      <c r="N471" t="b">
        <v>0</v>
      </c>
      <c r="O471">
        <v>0</v>
      </c>
      <c r="P471" t="b">
        <v>0</v>
      </c>
      <c r="Q471" t="s">
        <v>8268</v>
      </c>
      <c r="R471">
        <f t="shared" si="463"/>
        <v>0</v>
      </c>
      <c r="S471" s="13" t="s">
        <v>8308</v>
      </c>
      <c r="T471" t="s">
        <v>8314</v>
      </c>
      <c r="U471">
        <f>YEAR(Table1[[#This Row],[Date Created Conversion]])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>ROUND(Table1[[#This Row],[pledged]]/Table1[[#This Row],[goal]] *100,1)</f>
        <v>1</v>
      </c>
      <c r="G472" s="13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ref="L472" si="485">(((J472/60)/60)/24)+DATE(1970,1,1)</f>
        <v>41655.166666666664</v>
      </c>
      <c r="M472" s="16">
        <f t="shared" si="462"/>
        <v>41605.167696759258</v>
      </c>
      <c r="N472" t="b">
        <v>0</v>
      </c>
      <c r="O472">
        <v>2</v>
      </c>
      <c r="P472" t="b">
        <v>0</v>
      </c>
      <c r="Q472" t="s">
        <v>8268</v>
      </c>
      <c r="R472">
        <f t="shared" si="463"/>
        <v>25.5</v>
      </c>
      <c r="S472" s="13" t="s">
        <v>8308</v>
      </c>
      <c r="T472" t="s">
        <v>8314</v>
      </c>
      <c r="U472">
        <f>YEAR(Table1[[#This Row],[Date Created Conversion]])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>ROUND(Table1[[#This Row],[pledged]]/Table1[[#This Row],[goal]] *100,1)</f>
        <v>11.9</v>
      </c>
      <c r="G473" s="1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ref="L473" si="486">(((J473/60)/60)/24)+DATE(1970,1,1)</f>
        <v>41748.680312500001</v>
      </c>
      <c r="M473" s="16">
        <f t="shared" si="462"/>
        <v>41703.721979166665</v>
      </c>
      <c r="N473" t="b">
        <v>0</v>
      </c>
      <c r="O473">
        <v>170</v>
      </c>
      <c r="P473" t="b">
        <v>0</v>
      </c>
      <c r="Q473" t="s">
        <v>8268</v>
      </c>
      <c r="R473">
        <f t="shared" si="463"/>
        <v>38.479999999999997</v>
      </c>
      <c r="S473" s="13" t="s">
        <v>8308</v>
      </c>
      <c r="T473" t="s">
        <v>8314</v>
      </c>
      <c r="U473">
        <f>YEAR(Table1[[#This Row],[Date Created Conversion]])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>ROUND(Table1[[#This Row],[pledged]]/Table1[[#This Row],[goal]] *100,1)</f>
        <v>17.600000000000001</v>
      </c>
      <c r="G474" s="13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ref="L474" si="487">(((J474/60)/60)/24)+DATE(1970,1,1)</f>
        <v>41874.922662037039</v>
      </c>
      <c r="M474" s="16">
        <f t="shared" si="462"/>
        <v>41844.922662037039</v>
      </c>
      <c r="N474" t="b">
        <v>0</v>
      </c>
      <c r="O474">
        <v>5</v>
      </c>
      <c r="P474" t="b">
        <v>0</v>
      </c>
      <c r="Q474" t="s">
        <v>8268</v>
      </c>
      <c r="R474">
        <f t="shared" si="463"/>
        <v>28.2</v>
      </c>
      <c r="S474" s="13" t="s">
        <v>8308</v>
      </c>
      <c r="T474" t="s">
        <v>8314</v>
      </c>
      <c r="U474">
        <f>YEAR(Table1[[#This Row],[Date Created Conversion]])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>ROUND(Table1[[#This Row],[pledged]]/Table1[[#This Row],[goal]] *100,1)</f>
        <v>2.9</v>
      </c>
      <c r="G475" s="13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ref="L475" si="488">(((J475/60)/60)/24)+DATE(1970,1,1)</f>
        <v>41899.698136574072</v>
      </c>
      <c r="M475" s="16">
        <f t="shared" si="462"/>
        <v>41869.698136574072</v>
      </c>
      <c r="N475" t="b">
        <v>0</v>
      </c>
      <c r="O475">
        <v>14</v>
      </c>
      <c r="P475" t="b">
        <v>0</v>
      </c>
      <c r="Q475" t="s">
        <v>8268</v>
      </c>
      <c r="R475">
        <f t="shared" si="463"/>
        <v>61.5</v>
      </c>
      <c r="S475" s="13" t="s">
        <v>8308</v>
      </c>
      <c r="T475" t="s">
        <v>8314</v>
      </c>
      <c r="U475">
        <f>YEAR(Table1[[#This Row],[Date Created Conversion]])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>ROUND(Table1[[#This Row],[pledged]]/Table1[[#This Row],[goal]] *100,1)</f>
        <v>0</v>
      </c>
      <c r="G476" s="13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ref="L476" si="489">(((J476/60)/60)/24)+DATE(1970,1,1)</f>
        <v>42783.329039351855</v>
      </c>
      <c r="M476" s="16">
        <f t="shared" si="462"/>
        <v>42753.329039351855</v>
      </c>
      <c r="N476" t="b">
        <v>0</v>
      </c>
      <c r="O476">
        <v>1</v>
      </c>
      <c r="P476" t="b">
        <v>0</v>
      </c>
      <c r="Q476" t="s">
        <v>8268</v>
      </c>
      <c r="R476">
        <f t="shared" si="463"/>
        <v>1</v>
      </c>
      <c r="S476" s="13" t="s">
        <v>8308</v>
      </c>
      <c r="T476" t="s">
        <v>8314</v>
      </c>
      <c r="U476">
        <f>YEAR(Table1[[#This Row],[Date Created Conversion]])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>ROUND(Table1[[#This Row],[pledged]]/Table1[[#This Row],[goal]] *100,1)</f>
        <v>0</v>
      </c>
      <c r="G477" s="13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ref="L477" si="490">(((J477/60)/60)/24)+DATE(1970,1,1)</f>
        <v>42130.086145833338</v>
      </c>
      <c r="M477" s="16">
        <f t="shared" si="462"/>
        <v>42100.086145833338</v>
      </c>
      <c r="N477" t="b">
        <v>0</v>
      </c>
      <c r="O477">
        <v>0</v>
      </c>
      <c r="P477" t="b">
        <v>0</v>
      </c>
      <c r="Q477" t="s">
        <v>8268</v>
      </c>
      <c r="R477">
        <f t="shared" si="463"/>
        <v>0</v>
      </c>
      <c r="S477" s="13" t="s">
        <v>8308</v>
      </c>
      <c r="T477" t="s">
        <v>8314</v>
      </c>
      <c r="U477">
        <f>YEAR(Table1[[#This Row],[Date Created Conversion]])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>ROUND(Table1[[#This Row],[pledged]]/Table1[[#This Row],[goal]] *100,1)</f>
        <v>2.2000000000000002</v>
      </c>
      <c r="G478" s="13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ref="L478" si="491">(((J478/60)/60)/24)+DATE(1970,1,1)</f>
        <v>41793.165972222225</v>
      </c>
      <c r="M478" s="16">
        <f t="shared" si="462"/>
        <v>41757.975011574075</v>
      </c>
      <c r="N478" t="b">
        <v>0</v>
      </c>
      <c r="O478">
        <v>124</v>
      </c>
      <c r="P478" t="b">
        <v>0</v>
      </c>
      <c r="Q478" t="s">
        <v>8268</v>
      </c>
      <c r="R478">
        <f t="shared" si="463"/>
        <v>39.57</v>
      </c>
      <c r="S478" s="13" t="s">
        <v>8308</v>
      </c>
      <c r="T478" t="s">
        <v>8314</v>
      </c>
      <c r="U478">
        <f>YEAR(Table1[[#This Row],[Date Created Conversion]])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>ROUND(Table1[[#This Row],[pledged]]/Table1[[#This Row],[goal]] *100,1)</f>
        <v>0</v>
      </c>
      <c r="G479" s="13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ref="L479" si="492">(((J479/60)/60)/24)+DATE(1970,1,1)</f>
        <v>41047.83488425926</v>
      </c>
      <c r="M479" s="16">
        <f t="shared" si="462"/>
        <v>40987.83488425926</v>
      </c>
      <c r="N479" t="b">
        <v>0</v>
      </c>
      <c r="O479">
        <v>0</v>
      </c>
      <c r="P479" t="b">
        <v>0</v>
      </c>
      <c r="Q479" t="s">
        <v>8268</v>
      </c>
      <c r="R479">
        <f t="shared" si="463"/>
        <v>0</v>
      </c>
      <c r="S479" s="13" t="s">
        <v>8308</v>
      </c>
      <c r="T479" t="s">
        <v>8314</v>
      </c>
      <c r="U479">
        <f>YEAR(Table1[[#This Row],[Date Created Conversion]])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>ROUND(Table1[[#This Row],[pledged]]/Table1[[#This Row],[goal]] *100,1)</f>
        <v>0</v>
      </c>
      <c r="G480" s="13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ref="L480" si="493">(((J480/60)/60)/24)+DATE(1970,1,1)</f>
        <v>42095.869317129633</v>
      </c>
      <c r="M480" s="16">
        <f t="shared" si="462"/>
        <v>42065.910983796297</v>
      </c>
      <c r="N480" t="b">
        <v>0</v>
      </c>
      <c r="O480">
        <v>0</v>
      </c>
      <c r="P480" t="b">
        <v>0</v>
      </c>
      <c r="Q480" t="s">
        <v>8268</v>
      </c>
      <c r="R480">
        <f t="shared" si="463"/>
        <v>0</v>
      </c>
      <c r="S480" s="13" t="s">
        <v>8308</v>
      </c>
      <c r="T480" t="s">
        <v>8314</v>
      </c>
      <c r="U480">
        <f>YEAR(Table1[[#This Row],[Date Created Conversion]])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>ROUND(Table1[[#This Row],[pledged]]/Table1[[#This Row],[goal]] *100,1)</f>
        <v>32.6</v>
      </c>
      <c r="G481" s="13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ref="L481" si="494">(((J481/60)/60)/24)+DATE(1970,1,1)</f>
        <v>41964.449479166666</v>
      </c>
      <c r="M481" s="16">
        <f t="shared" si="462"/>
        <v>41904.407812500001</v>
      </c>
      <c r="N481" t="b">
        <v>0</v>
      </c>
      <c r="O481">
        <v>55</v>
      </c>
      <c r="P481" t="b">
        <v>0</v>
      </c>
      <c r="Q481" t="s">
        <v>8268</v>
      </c>
      <c r="R481">
        <f t="shared" si="463"/>
        <v>88.8</v>
      </c>
      <c r="S481" s="13" t="s">
        <v>8308</v>
      </c>
      <c r="T481" t="s">
        <v>8314</v>
      </c>
      <c r="U481">
        <f>YEAR(Table1[[#This Row],[Date Created Conversion]])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>ROUND(Table1[[#This Row],[pledged]]/Table1[[#This Row],[goal]] *100,1)</f>
        <v>19.399999999999999</v>
      </c>
      <c r="G482" s="13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ref="L482" si="495">(((J482/60)/60)/24)+DATE(1970,1,1)</f>
        <v>41495.500173611108</v>
      </c>
      <c r="M482" s="16">
        <f t="shared" si="462"/>
        <v>41465.500173611108</v>
      </c>
      <c r="N482" t="b">
        <v>0</v>
      </c>
      <c r="O482">
        <v>140</v>
      </c>
      <c r="P482" t="b">
        <v>0</v>
      </c>
      <c r="Q482" t="s">
        <v>8268</v>
      </c>
      <c r="R482">
        <f t="shared" si="463"/>
        <v>55.46</v>
      </c>
      <c r="S482" s="13" t="s">
        <v>8308</v>
      </c>
      <c r="T482" t="s">
        <v>8314</v>
      </c>
      <c r="U482">
        <f>YEAR(Table1[[#This Row],[Date Created Conversion]])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>ROUND(Table1[[#This Row],[pledged]]/Table1[[#This Row],[goal]] *100,1)</f>
        <v>6.1</v>
      </c>
      <c r="G483" s="1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ref="L483" si="496">(((J483/60)/60)/24)+DATE(1970,1,1)</f>
        <v>41192.672326388885</v>
      </c>
      <c r="M483" s="16">
        <f t="shared" si="462"/>
        <v>41162.672326388885</v>
      </c>
      <c r="N483" t="b">
        <v>0</v>
      </c>
      <c r="O483">
        <v>21</v>
      </c>
      <c r="P483" t="b">
        <v>0</v>
      </c>
      <c r="Q483" t="s">
        <v>8268</v>
      </c>
      <c r="R483">
        <f t="shared" si="463"/>
        <v>87.14</v>
      </c>
      <c r="S483" s="13" t="s">
        <v>8308</v>
      </c>
      <c r="T483" t="s">
        <v>8314</v>
      </c>
      <c r="U483">
        <f>YEAR(Table1[[#This Row],[Date Created Conversion]])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>ROUND(Table1[[#This Row],[pledged]]/Table1[[#This Row],[goal]] *100,1)</f>
        <v>0.1</v>
      </c>
      <c r="G484" s="13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ref="L484" si="497">(((J484/60)/60)/24)+DATE(1970,1,1)</f>
        <v>42474.606944444444</v>
      </c>
      <c r="M484" s="16">
        <f t="shared" si="462"/>
        <v>42447.896875000006</v>
      </c>
      <c r="N484" t="b">
        <v>0</v>
      </c>
      <c r="O484">
        <v>1</v>
      </c>
      <c r="P484" t="b">
        <v>0</v>
      </c>
      <c r="Q484" t="s">
        <v>8268</v>
      </c>
      <c r="R484">
        <f t="shared" si="463"/>
        <v>10</v>
      </c>
      <c r="S484" s="13" t="s">
        <v>8308</v>
      </c>
      <c r="T484" t="s">
        <v>8314</v>
      </c>
      <c r="U484">
        <f>YEAR(Table1[[#This Row],[Date Created Conversion]])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>ROUND(Table1[[#This Row],[pledged]]/Table1[[#This Row],[goal]] *100,1)</f>
        <v>50.2</v>
      </c>
      <c r="G485" s="13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ref="L485" si="498">(((J485/60)/60)/24)+DATE(1970,1,1)</f>
        <v>41303.197592592594</v>
      </c>
      <c r="M485" s="16">
        <f t="shared" si="462"/>
        <v>41243.197592592594</v>
      </c>
      <c r="N485" t="b">
        <v>0</v>
      </c>
      <c r="O485">
        <v>147</v>
      </c>
      <c r="P485" t="b">
        <v>0</v>
      </c>
      <c r="Q485" t="s">
        <v>8268</v>
      </c>
      <c r="R485">
        <f t="shared" si="463"/>
        <v>51.22</v>
      </c>
      <c r="S485" s="13" t="s">
        <v>8308</v>
      </c>
      <c r="T485" t="s">
        <v>8314</v>
      </c>
      <c r="U485">
        <f>YEAR(Table1[[#This Row],[Date Created Conversion]])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>ROUND(Table1[[#This Row],[pledged]]/Table1[[#This Row],[goal]] *100,1)</f>
        <v>0.2</v>
      </c>
      <c r="G486" s="13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ref="L486" si="499">(((J486/60)/60)/24)+DATE(1970,1,1)</f>
        <v>42313.981157407412</v>
      </c>
      <c r="M486" s="16">
        <f t="shared" si="462"/>
        <v>42272.93949074074</v>
      </c>
      <c r="N486" t="b">
        <v>0</v>
      </c>
      <c r="O486">
        <v>11</v>
      </c>
      <c r="P486" t="b">
        <v>0</v>
      </c>
      <c r="Q486" t="s">
        <v>8268</v>
      </c>
      <c r="R486">
        <f t="shared" si="463"/>
        <v>13.55</v>
      </c>
      <c r="S486" s="13" t="s">
        <v>8308</v>
      </c>
      <c r="T486" t="s">
        <v>8314</v>
      </c>
      <c r="U486">
        <f>YEAR(Table1[[#This Row],[Date Created Conversion]])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>ROUND(Table1[[#This Row],[pledged]]/Table1[[#This Row],[goal]] *100,1)</f>
        <v>21.9</v>
      </c>
      <c r="G487" s="13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ref="L487" si="500">(((J487/60)/60)/24)+DATE(1970,1,1)</f>
        <v>41411.50577546296</v>
      </c>
      <c r="M487" s="16">
        <f t="shared" si="462"/>
        <v>41381.50577546296</v>
      </c>
      <c r="N487" t="b">
        <v>0</v>
      </c>
      <c r="O487">
        <v>125</v>
      </c>
      <c r="P487" t="b">
        <v>0</v>
      </c>
      <c r="Q487" t="s">
        <v>8268</v>
      </c>
      <c r="R487">
        <f t="shared" si="463"/>
        <v>66.52</v>
      </c>
      <c r="S487" s="13" t="s">
        <v>8308</v>
      </c>
      <c r="T487" t="s">
        <v>8314</v>
      </c>
      <c r="U487">
        <f>YEAR(Table1[[#This Row],[Date Created Conversion]])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>ROUND(Table1[[#This Row],[pledged]]/Table1[[#This Row],[goal]] *100,1)</f>
        <v>0</v>
      </c>
      <c r="G488" s="13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ref="L488" si="501">(((J488/60)/60)/24)+DATE(1970,1,1)</f>
        <v>41791.94258101852</v>
      </c>
      <c r="M488" s="16">
        <f t="shared" si="462"/>
        <v>41761.94258101852</v>
      </c>
      <c r="N488" t="b">
        <v>0</v>
      </c>
      <c r="O488">
        <v>1</v>
      </c>
      <c r="P488" t="b">
        <v>0</v>
      </c>
      <c r="Q488" t="s">
        <v>8268</v>
      </c>
      <c r="R488">
        <f t="shared" si="463"/>
        <v>50</v>
      </c>
      <c r="S488" s="13" t="s">
        <v>8308</v>
      </c>
      <c r="T488" t="s">
        <v>8314</v>
      </c>
      <c r="U488">
        <f>YEAR(Table1[[#This Row],[Date Created Conversion]])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>ROUND(Table1[[#This Row],[pledged]]/Table1[[#This Row],[goal]] *100,1)</f>
        <v>0</v>
      </c>
      <c r="G489" s="13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ref="L489" si="502">(((J489/60)/60)/24)+DATE(1970,1,1)</f>
        <v>42729.636504629627</v>
      </c>
      <c r="M489" s="16">
        <f t="shared" si="462"/>
        <v>42669.594837962963</v>
      </c>
      <c r="N489" t="b">
        <v>0</v>
      </c>
      <c r="O489">
        <v>0</v>
      </c>
      <c r="P489" t="b">
        <v>0</v>
      </c>
      <c r="Q489" t="s">
        <v>8268</v>
      </c>
      <c r="R489">
        <f t="shared" si="463"/>
        <v>0</v>
      </c>
      <c r="S489" s="13" t="s">
        <v>8308</v>
      </c>
      <c r="T489" t="s">
        <v>8314</v>
      </c>
      <c r="U489">
        <f>YEAR(Table1[[#This Row],[Date Created Conversion]])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>ROUND(Table1[[#This Row],[pledged]]/Table1[[#This Row],[goal]] *100,1)</f>
        <v>0</v>
      </c>
      <c r="G490" s="13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ref="L490" si="503">(((J490/60)/60)/24)+DATE(1970,1,1)</f>
        <v>42744.054398148146</v>
      </c>
      <c r="M490" s="16">
        <f t="shared" si="462"/>
        <v>42714.054398148146</v>
      </c>
      <c r="N490" t="b">
        <v>0</v>
      </c>
      <c r="O490">
        <v>0</v>
      </c>
      <c r="P490" t="b">
        <v>0</v>
      </c>
      <c r="Q490" t="s">
        <v>8268</v>
      </c>
      <c r="R490">
        <f t="shared" si="463"/>
        <v>0</v>
      </c>
      <c r="S490" s="13" t="s">
        <v>8308</v>
      </c>
      <c r="T490" t="s">
        <v>8314</v>
      </c>
      <c r="U490">
        <f>YEAR(Table1[[#This Row],[Date Created Conversion]])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>ROUND(Table1[[#This Row],[pledged]]/Table1[[#This Row],[goal]] *100,1)</f>
        <v>0.3</v>
      </c>
      <c r="G491" s="13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ref="L491" si="504">(((J491/60)/60)/24)+DATE(1970,1,1)</f>
        <v>40913.481249999997</v>
      </c>
      <c r="M491" s="16">
        <f t="shared" si="462"/>
        <v>40882.481666666667</v>
      </c>
      <c r="N491" t="b">
        <v>0</v>
      </c>
      <c r="O491">
        <v>3</v>
      </c>
      <c r="P491" t="b">
        <v>0</v>
      </c>
      <c r="Q491" t="s">
        <v>8268</v>
      </c>
      <c r="R491">
        <f t="shared" si="463"/>
        <v>71.67</v>
      </c>
      <c r="S491" s="13" t="s">
        <v>8308</v>
      </c>
      <c r="T491" t="s">
        <v>8314</v>
      </c>
      <c r="U491">
        <f>YEAR(Table1[[#This Row],[Date Created Conversion]])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>ROUND(Table1[[#This Row],[pledged]]/Table1[[#This Row],[goal]] *100,1)</f>
        <v>0</v>
      </c>
      <c r="G492" s="13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ref="L492" si="505">(((J492/60)/60)/24)+DATE(1970,1,1)</f>
        <v>41143.968576388892</v>
      </c>
      <c r="M492" s="16">
        <f t="shared" si="462"/>
        <v>41113.968576388892</v>
      </c>
      <c r="N492" t="b">
        <v>0</v>
      </c>
      <c r="O492">
        <v>0</v>
      </c>
      <c r="P492" t="b">
        <v>0</v>
      </c>
      <c r="Q492" t="s">
        <v>8268</v>
      </c>
      <c r="R492">
        <f t="shared" si="463"/>
        <v>0</v>
      </c>
      <c r="S492" s="13" t="s">
        <v>8308</v>
      </c>
      <c r="T492" t="s">
        <v>8314</v>
      </c>
      <c r="U492">
        <f>YEAR(Table1[[#This Row],[Date Created Conversion]])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>ROUND(Table1[[#This Row],[pledged]]/Table1[[#This Row],[goal]] *100,1)</f>
        <v>0</v>
      </c>
      <c r="G493" s="1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ref="L493" si="506">(((J493/60)/60)/24)+DATE(1970,1,1)</f>
        <v>42396.982627314821</v>
      </c>
      <c r="M493" s="16">
        <f t="shared" si="462"/>
        <v>42366.982627314821</v>
      </c>
      <c r="N493" t="b">
        <v>0</v>
      </c>
      <c r="O493">
        <v>0</v>
      </c>
      <c r="P493" t="b">
        <v>0</v>
      </c>
      <c r="Q493" t="s">
        <v>8268</v>
      </c>
      <c r="R493">
        <f t="shared" si="463"/>
        <v>0</v>
      </c>
      <c r="S493" s="13" t="s">
        <v>8308</v>
      </c>
      <c r="T493" t="s">
        <v>8314</v>
      </c>
      <c r="U493">
        <f>YEAR(Table1[[#This Row],[Date Created Conversion]])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>ROUND(Table1[[#This Row],[pledged]]/Table1[[#This Row],[goal]] *100,1)</f>
        <v>0</v>
      </c>
      <c r="G494" s="13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ref="L494" si="507">(((J494/60)/60)/24)+DATE(1970,1,1)</f>
        <v>42656.03506944445</v>
      </c>
      <c r="M494" s="16">
        <f t="shared" si="462"/>
        <v>42596.03506944445</v>
      </c>
      <c r="N494" t="b">
        <v>0</v>
      </c>
      <c r="O494">
        <v>0</v>
      </c>
      <c r="P494" t="b">
        <v>0</v>
      </c>
      <c r="Q494" t="s">
        <v>8268</v>
      </c>
      <c r="R494">
        <f t="shared" si="463"/>
        <v>0</v>
      </c>
      <c r="S494" s="13" t="s">
        <v>8308</v>
      </c>
      <c r="T494" t="s">
        <v>8314</v>
      </c>
      <c r="U494">
        <f>YEAR(Table1[[#This Row],[Date Created Conversion]])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>ROUND(Table1[[#This Row],[pledged]]/Table1[[#This Row],[goal]] *100,1)</f>
        <v>0</v>
      </c>
      <c r="G495" s="13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ref="L495" si="508">(((J495/60)/60)/24)+DATE(1970,1,1)</f>
        <v>42144.726134259254</v>
      </c>
      <c r="M495" s="16">
        <f t="shared" si="462"/>
        <v>42114.726134259254</v>
      </c>
      <c r="N495" t="b">
        <v>0</v>
      </c>
      <c r="O495">
        <v>0</v>
      </c>
      <c r="P495" t="b">
        <v>0</v>
      </c>
      <c r="Q495" t="s">
        <v>8268</v>
      </c>
      <c r="R495">
        <f t="shared" si="463"/>
        <v>0</v>
      </c>
      <c r="S495" s="13" t="s">
        <v>8308</v>
      </c>
      <c r="T495" t="s">
        <v>8314</v>
      </c>
      <c r="U495">
        <f>YEAR(Table1[[#This Row],[Date Created Conversion]])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>ROUND(Table1[[#This Row],[pledged]]/Table1[[#This Row],[goal]] *100,1)</f>
        <v>0.2</v>
      </c>
      <c r="G496" s="13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ref="L496" si="509">(((J496/60)/60)/24)+DATE(1970,1,1)</f>
        <v>41823.125</v>
      </c>
      <c r="M496" s="16">
        <f t="shared" si="462"/>
        <v>41799.830613425926</v>
      </c>
      <c r="N496" t="b">
        <v>0</v>
      </c>
      <c r="O496">
        <v>3</v>
      </c>
      <c r="P496" t="b">
        <v>0</v>
      </c>
      <c r="Q496" t="s">
        <v>8268</v>
      </c>
      <c r="R496">
        <f t="shared" si="463"/>
        <v>10.33</v>
      </c>
      <c r="S496" s="13" t="s">
        <v>8308</v>
      </c>
      <c r="T496" t="s">
        <v>8314</v>
      </c>
      <c r="U496">
        <f>YEAR(Table1[[#This Row],[Date Created Conversion]])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>ROUND(Table1[[#This Row],[pledged]]/Table1[[#This Row],[goal]] *100,1)</f>
        <v>0</v>
      </c>
      <c r="G497" s="13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ref="L497" si="510">(((J497/60)/60)/24)+DATE(1970,1,1)</f>
        <v>42201.827604166669</v>
      </c>
      <c r="M497" s="16">
        <f t="shared" si="462"/>
        <v>42171.827604166669</v>
      </c>
      <c r="N497" t="b">
        <v>0</v>
      </c>
      <c r="O497">
        <v>0</v>
      </c>
      <c r="P497" t="b">
        <v>0</v>
      </c>
      <c r="Q497" t="s">
        <v>8268</v>
      </c>
      <c r="R497">
        <f t="shared" si="463"/>
        <v>0</v>
      </c>
      <c r="S497" s="13" t="s">
        <v>8308</v>
      </c>
      <c r="T497" t="s">
        <v>8314</v>
      </c>
      <c r="U497">
        <f>YEAR(Table1[[#This Row],[Date Created Conversion]])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>ROUND(Table1[[#This Row],[pledged]]/Table1[[#This Row],[goal]] *100,1)</f>
        <v>0</v>
      </c>
      <c r="G498" s="13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ref="L498" si="511">(((J498/60)/60)/24)+DATE(1970,1,1)</f>
        <v>41680.93141203704</v>
      </c>
      <c r="M498" s="16">
        <f t="shared" si="462"/>
        <v>41620.93141203704</v>
      </c>
      <c r="N498" t="b">
        <v>0</v>
      </c>
      <c r="O498">
        <v>1</v>
      </c>
      <c r="P498" t="b">
        <v>0</v>
      </c>
      <c r="Q498" t="s">
        <v>8268</v>
      </c>
      <c r="R498">
        <f t="shared" si="463"/>
        <v>1</v>
      </c>
      <c r="S498" s="13" t="s">
        <v>8308</v>
      </c>
      <c r="T498" t="s">
        <v>8314</v>
      </c>
      <c r="U498">
        <f>YEAR(Table1[[#This Row],[Date Created Conversion]])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>ROUND(Table1[[#This Row],[pledged]]/Table1[[#This Row],[goal]] *100,1)</f>
        <v>0.7</v>
      </c>
      <c r="G499" s="13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ref="L499" si="512">(((J499/60)/60)/24)+DATE(1970,1,1)</f>
        <v>41998.208333333328</v>
      </c>
      <c r="M499" s="16">
        <f t="shared" si="462"/>
        <v>41945.037789351853</v>
      </c>
      <c r="N499" t="b">
        <v>0</v>
      </c>
      <c r="O499">
        <v>3</v>
      </c>
      <c r="P499" t="b">
        <v>0</v>
      </c>
      <c r="Q499" t="s">
        <v>8268</v>
      </c>
      <c r="R499">
        <f t="shared" si="463"/>
        <v>10</v>
      </c>
      <c r="S499" s="13" t="s">
        <v>8308</v>
      </c>
      <c r="T499" t="s">
        <v>8314</v>
      </c>
      <c r="U499">
        <f>YEAR(Table1[[#This Row],[Date Created Conversion]])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>ROUND(Table1[[#This Row],[pledged]]/Table1[[#This Row],[goal]] *100,1)</f>
        <v>4.5999999999999996</v>
      </c>
      <c r="G500" s="13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ref="L500" si="513">(((J500/60)/60)/24)+DATE(1970,1,1)</f>
        <v>40900.762141203704</v>
      </c>
      <c r="M500" s="16">
        <f t="shared" si="462"/>
        <v>40858.762141203704</v>
      </c>
      <c r="N500" t="b">
        <v>0</v>
      </c>
      <c r="O500">
        <v>22</v>
      </c>
      <c r="P500" t="b">
        <v>0</v>
      </c>
      <c r="Q500" t="s">
        <v>8268</v>
      </c>
      <c r="R500">
        <f t="shared" si="463"/>
        <v>136.09</v>
      </c>
      <c r="S500" s="13" t="s">
        <v>8308</v>
      </c>
      <c r="T500" t="s">
        <v>8314</v>
      </c>
      <c r="U500">
        <f>YEAR(Table1[[#This Row],[Date Created Conversion]])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>ROUND(Table1[[#This Row],[pledged]]/Table1[[#This Row],[goal]] *100,1)</f>
        <v>9.6</v>
      </c>
      <c r="G501" s="13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ref="L501" si="514">(((J501/60)/60)/24)+DATE(1970,1,1)</f>
        <v>40098.874305555553</v>
      </c>
      <c r="M501" s="16">
        <f t="shared" si="462"/>
        <v>40043.895462962959</v>
      </c>
      <c r="N501" t="b">
        <v>0</v>
      </c>
      <c r="O501">
        <v>26</v>
      </c>
      <c r="P501" t="b">
        <v>0</v>
      </c>
      <c r="Q501" t="s">
        <v>8268</v>
      </c>
      <c r="R501">
        <f t="shared" si="463"/>
        <v>73.459999999999994</v>
      </c>
      <c r="S501" s="13" t="s">
        <v>8308</v>
      </c>
      <c r="T501" t="s">
        <v>8314</v>
      </c>
      <c r="U501">
        <f>YEAR(Table1[[#This Row],[Date Created Conversion]])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>ROUND(Table1[[#This Row],[pledged]]/Table1[[#This Row],[goal]] *100,1)</f>
        <v>3.3</v>
      </c>
      <c r="G502" s="13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ref="L502" si="515">(((J502/60)/60)/24)+DATE(1970,1,1)</f>
        <v>40306.927777777775</v>
      </c>
      <c r="M502" s="16">
        <f t="shared" si="462"/>
        <v>40247.886006944449</v>
      </c>
      <c r="N502" t="b">
        <v>0</v>
      </c>
      <c r="O502">
        <v>4</v>
      </c>
      <c r="P502" t="b">
        <v>0</v>
      </c>
      <c r="Q502" t="s">
        <v>8268</v>
      </c>
      <c r="R502">
        <f t="shared" si="463"/>
        <v>53.75</v>
      </c>
      <c r="S502" s="13" t="s">
        <v>8308</v>
      </c>
      <c r="T502" t="s">
        <v>8314</v>
      </c>
      <c r="U502">
        <f>YEAR(Table1[[#This Row],[Date Created Conversion]])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>ROUND(Table1[[#This Row],[pledged]]/Table1[[#This Row],[goal]] *100,1)</f>
        <v>0</v>
      </c>
      <c r="G503" s="1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ref="L503" si="516">(((J503/60)/60)/24)+DATE(1970,1,1)</f>
        <v>40733.234386574077</v>
      </c>
      <c r="M503" s="16">
        <f t="shared" si="462"/>
        <v>40703.234386574077</v>
      </c>
      <c r="N503" t="b">
        <v>0</v>
      </c>
      <c r="O503">
        <v>0</v>
      </c>
      <c r="P503" t="b">
        <v>0</v>
      </c>
      <c r="Q503" t="s">
        <v>8268</v>
      </c>
      <c r="R503">
        <f t="shared" si="463"/>
        <v>0</v>
      </c>
      <c r="S503" s="13" t="s">
        <v>8308</v>
      </c>
      <c r="T503" t="s">
        <v>8314</v>
      </c>
      <c r="U503">
        <f>YEAR(Table1[[#This Row],[Date Created Conversion]])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>ROUND(Table1[[#This Row],[pledged]]/Table1[[#This Row],[goal]] *100,1)</f>
        <v>1.2</v>
      </c>
      <c r="G504" s="13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ref="L504" si="517">(((J504/60)/60)/24)+DATE(1970,1,1)</f>
        <v>40986.511863425927</v>
      </c>
      <c r="M504" s="16">
        <f t="shared" si="462"/>
        <v>40956.553530092591</v>
      </c>
      <c r="N504" t="b">
        <v>0</v>
      </c>
      <c r="O504">
        <v>4</v>
      </c>
      <c r="P504" t="b">
        <v>0</v>
      </c>
      <c r="Q504" t="s">
        <v>8268</v>
      </c>
      <c r="R504">
        <f t="shared" si="463"/>
        <v>57.5</v>
      </c>
      <c r="S504" s="13" t="s">
        <v>8308</v>
      </c>
      <c r="T504" t="s">
        <v>8314</v>
      </c>
      <c r="U504">
        <f>YEAR(Table1[[#This Row],[Date Created Conversion]])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>ROUND(Table1[[#This Row],[pledged]]/Table1[[#This Row],[goal]] *100,1)</f>
        <v>1.8</v>
      </c>
      <c r="G505" s="13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ref="L505" si="518">(((J505/60)/60)/24)+DATE(1970,1,1)</f>
        <v>42021.526655092588</v>
      </c>
      <c r="M505" s="16">
        <f t="shared" si="462"/>
        <v>41991.526655092588</v>
      </c>
      <c r="N505" t="b">
        <v>0</v>
      </c>
      <c r="O505">
        <v>9</v>
      </c>
      <c r="P505" t="b">
        <v>0</v>
      </c>
      <c r="Q505" t="s">
        <v>8268</v>
      </c>
      <c r="R505">
        <f t="shared" si="463"/>
        <v>12.67</v>
      </c>
      <c r="S505" s="13" t="s">
        <v>8308</v>
      </c>
      <c r="T505" t="s">
        <v>8314</v>
      </c>
      <c r="U505">
        <f>YEAR(Table1[[#This Row],[Date Created Conversion]])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>ROUND(Table1[[#This Row],[pledged]]/Table1[[#This Row],[goal]] *100,1)</f>
        <v>1.4</v>
      </c>
      <c r="G506" s="13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ref="L506" si="519">(((J506/60)/60)/24)+DATE(1970,1,1)</f>
        <v>41009.941979166666</v>
      </c>
      <c r="M506" s="16">
        <f t="shared" si="462"/>
        <v>40949.98364583333</v>
      </c>
      <c r="N506" t="b">
        <v>0</v>
      </c>
      <c r="O506">
        <v>5</v>
      </c>
      <c r="P506" t="b">
        <v>0</v>
      </c>
      <c r="Q506" t="s">
        <v>8268</v>
      </c>
      <c r="R506">
        <f t="shared" si="463"/>
        <v>67</v>
      </c>
      <c r="S506" s="13" t="s">
        <v>8308</v>
      </c>
      <c r="T506" t="s">
        <v>8314</v>
      </c>
      <c r="U506">
        <f>YEAR(Table1[[#This Row],[Date Created Conversion]])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>ROUND(Table1[[#This Row],[pledged]]/Table1[[#This Row],[goal]] *100,1)</f>
        <v>0.4</v>
      </c>
      <c r="G507" s="13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ref="L507" si="520">(((J507/60)/60)/24)+DATE(1970,1,1)</f>
        <v>42363.098217592589</v>
      </c>
      <c r="M507" s="16">
        <f t="shared" si="462"/>
        <v>42318.098217592589</v>
      </c>
      <c r="N507" t="b">
        <v>0</v>
      </c>
      <c r="O507">
        <v>14</v>
      </c>
      <c r="P507" t="b">
        <v>0</v>
      </c>
      <c r="Q507" t="s">
        <v>8268</v>
      </c>
      <c r="R507">
        <f t="shared" si="463"/>
        <v>3.71</v>
      </c>
      <c r="S507" s="13" t="s">
        <v>8308</v>
      </c>
      <c r="T507" t="s">
        <v>8314</v>
      </c>
      <c r="U507">
        <f>YEAR(Table1[[#This Row],[Date Created Conversion]])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>ROUND(Table1[[#This Row],[pledged]]/Table1[[#This Row],[goal]] *100,1)</f>
        <v>0.1</v>
      </c>
      <c r="G508" s="13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ref="L508" si="521">(((J508/60)/60)/24)+DATE(1970,1,1)</f>
        <v>41496.552314814813</v>
      </c>
      <c r="M508" s="16">
        <f t="shared" si="462"/>
        <v>41466.552314814813</v>
      </c>
      <c r="N508" t="b">
        <v>0</v>
      </c>
      <c r="O508">
        <v>1</v>
      </c>
      <c r="P508" t="b">
        <v>0</v>
      </c>
      <c r="Q508" t="s">
        <v>8268</v>
      </c>
      <c r="R508">
        <f t="shared" si="463"/>
        <v>250</v>
      </c>
      <c r="S508" s="13" t="s">
        <v>8308</v>
      </c>
      <c r="T508" t="s">
        <v>8314</v>
      </c>
      <c r="U508">
        <f>YEAR(Table1[[#This Row],[Date Created Conversion]])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>ROUND(Table1[[#This Row],[pledged]]/Table1[[#This Row],[goal]] *100,1)</f>
        <v>3.2</v>
      </c>
      <c r="G509" s="13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ref="L509" si="522">(((J509/60)/60)/24)+DATE(1970,1,1)</f>
        <v>41201.958993055552</v>
      </c>
      <c r="M509" s="16">
        <f t="shared" si="462"/>
        <v>41156.958993055552</v>
      </c>
      <c r="N509" t="b">
        <v>0</v>
      </c>
      <c r="O509">
        <v>10</v>
      </c>
      <c r="P509" t="b">
        <v>0</v>
      </c>
      <c r="Q509" t="s">
        <v>8268</v>
      </c>
      <c r="R509">
        <f t="shared" si="463"/>
        <v>64</v>
      </c>
      <c r="S509" s="13" t="s">
        <v>8308</v>
      </c>
      <c r="T509" t="s">
        <v>8314</v>
      </c>
      <c r="U509">
        <f>YEAR(Table1[[#This Row],[Date Created Conversion]])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>ROUND(Table1[[#This Row],[pledged]]/Table1[[#This Row],[goal]] *100,1)</f>
        <v>0.8</v>
      </c>
      <c r="G510" s="13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ref="L510" si="523">(((J510/60)/60)/24)+DATE(1970,1,1)</f>
        <v>41054.593055555553</v>
      </c>
      <c r="M510" s="16">
        <f t="shared" si="462"/>
        <v>40995.024317129632</v>
      </c>
      <c r="N510" t="b">
        <v>0</v>
      </c>
      <c r="O510">
        <v>3</v>
      </c>
      <c r="P510" t="b">
        <v>0</v>
      </c>
      <c r="Q510" t="s">
        <v>8268</v>
      </c>
      <c r="R510">
        <f t="shared" si="463"/>
        <v>133.33000000000001</v>
      </c>
      <c r="S510" s="13" t="s">
        <v>8308</v>
      </c>
      <c r="T510" t="s">
        <v>8314</v>
      </c>
      <c r="U510">
        <f>YEAR(Table1[[#This Row],[Date Created Conversion]])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>ROUND(Table1[[#This Row],[pledged]]/Table1[[#This Row],[goal]] *100,1)</f>
        <v>0.2</v>
      </c>
      <c r="G511" s="13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ref="L511" si="524">(((J511/60)/60)/24)+DATE(1970,1,1)</f>
        <v>42183.631597222222</v>
      </c>
      <c r="M511" s="16">
        <f t="shared" si="462"/>
        <v>42153.631597222222</v>
      </c>
      <c r="N511" t="b">
        <v>0</v>
      </c>
      <c r="O511">
        <v>1</v>
      </c>
      <c r="P511" t="b">
        <v>0</v>
      </c>
      <c r="Q511" t="s">
        <v>8268</v>
      </c>
      <c r="R511">
        <f t="shared" si="463"/>
        <v>10</v>
      </c>
      <c r="S511" s="13" t="s">
        <v>8308</v>
      </c>
      <c r="T511" t="s">
        <v>8314</v>
      </c>
      <c r="U511">
        <f>YEAR(Table1[[#This Row],[Date Created Conversion]])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>ROUND(Table1[[#This Row],[pledged]]/Table1[[#This Row],[goal]] *100,1)</f>
        <v>0</v>
      </c>
      <c r="G512" s="13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ref="L512" si="525">(((J512/60)/60)/24)+DATE(1970,1,1)</f>
        <v>42430.176377314812</v>
      </c>
      <c r="M512" s="16">
        <f t="shared" si="462"/>
        <v>42400.176377314812</v>
      </c>
      <c r="N512" t="b">
        <v>0</v>
      </c>
      <c r="O512">
        <v>0</v>
      </c>
      <c r="P512" t="b">
        <v>0</v>
      </c>
      <c r="Q512" t="s">
        <v>8268</v>
      </c>
      <c r="R512">
        <f t="shared" si="463"/>
        <v>0</v>
      </c>
      <c r="S512" s="13" t="s">
        <v>8308</v>
      </c>
      <c r="T512" t="s">
        <v>8314</v>
      </c>
      <c r="U512">
        <f>YEAR(Table1[[#This Row],[Date Created Conversion]])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>ROUND(Table1[[#This Row],[pledged]]/Table1[[#This Row],[goal]] *100,1)</f>
        <v>3</v>
      </c>
      <c r="G513" s="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ref="L513" si="526">(((J513/60)/60)/24)+DATE(1970,1,1)</f>
        <v>41370.261365740742</v>
      </c>
      <c r="M513" s="16">
        <f t="shared" si="462"/>
        <v>41340.303032407406</v>
      </c>
      <c r="N513" t="b">
        <v>0</v>
      </c>
      <c r="O513">
        <v>5</v>
      </c>
      <c r="P513" t="b">
        <v>0</v>
      </c>
      <c r="Q513" t="s">
        <v>8268</v>
      </c>
      <c r="R513">
        <f t="shared" si="463"/>
        <v>30</v>
      </c>
      <c r="S513" s="13" t="s">
        <v>8308</v>
      </c>
      <c r="T513" t="s">
        <v>8314</v>
      </c>
      <c r="U513">
        <f>YEAR(Table1[[#This Row],[Date Created Conversion]])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>ROUND(Table1[[#This Row],[pledged]]/Table1[[#This Row],[goal]] *100,1)</f>
        <v>0.1</v>
      </c>
      <c r="G514" s="13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ref="L514" si="527">(((J514/60)/60)/24)+DATE(1970,1,1)</f>
        <v>42694.783877314811</v>
      </c>
      <c r="M514" s="16">
        <f t="shared" ref="M514:M577" si="528">(((K514/60)/60)/24)+DATE(1970,1,1)</f>
        <v>42649.742210648154</v>
      </c>
      <c r="N514" t="b">
        <v>0</v>
      </c>
      <c r="O514">
        <v>2</v>
      </c>
      <c r="P514" t="b">
        <v>0</v>
      </c>
      <c r="Q514" t="s">
        <v>8268</v>
      </c>
      <c r="R514">
        <f t="shared" ref="R514:R577" si="529">IFERROR(ROUND(E514/O514,2),0)</f>
        <v>5.5</v>
      </c>
      <c r="S514" s="13" t="s">
        <v>8308</v>
      </c>
      <c r="T514" t="s">
        <v>8314</v>
      </c>
      <c r="U514">
        <f>YEAR(Table1[[#This Row],[Date Created Conversion]])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>ROUND(Table1[[#This Row],[pledged]]/Table1[[#This Row],[goal]] *100,1)</f>
        <v>13.9</v>
      </c>
      <c r="G515" s="13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" si="530">(((J515/60)/60)/24)+DATE(1970,1,1)</f>
        <v>42597.291666666672</v>
      </c>
      <c r="M515" s="16">
        <f t="shared" si="528"/>
        <v>42552.653993055559</v>
      </c>
      <c r="N515" t="b">
        <v>0</v>
      </c>
      <c r="O515">
        <v>68</v>
      </c>
      <c r="P515" t="b">
        <v>0</v>
      </c>
      <c r="Q515" t="s">
        <v>8268</v>
      </c>
      <c r="R515">
        <f t="shared" si="529"/>
        <v>102.38</v>
      </c>
      <c r="S515" s="13" t="s">
        <v>8308</v>
      </c>
      <c r="T515" t="s">
        <v>8314</v>
      </c>
      <c r="U515">
        <f>YEAR(Table1[[#This Row],[Date Created Conversion]])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>ROUND(Table1[[#This Row],[pledged]]/Table1[[#This Row],[goal]] *100,1)</f>
        <v>3.3</v>
      </c>
      <c r="G516" s="13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ref="L516" si="531">(((J516/60)/60)/24)+DATE(1970,1,1)</f>
        <v>41860.613969907405</v>
      </c>
      <c r="M516" s="16">
        <f t="shared" si="528"/>
        <v>41830.613969907405</v>
      </c>
      <c r="N516" t="b">
        <v>0</v>
      </c>
      <c r="O516">
        <v>3</v>
      </c>
      <c r="P516" t="b">
        <v>0</v>
      </c>
      <c r="Q516" t="s">
        <v>8268</v>
      </c>
      <c r="R516">
        <f t="shared" si="529"/>
        <v>16.670000000000002</v>
      </c>
      <c r="S516" s="13" t="s">
        <v>8308</v>
      </c>
      <c r="T516" t="s">
        <v>8314</v>
      </c>
      <c r="U516">
        <f>YEAR(Table1[[#This Row],[Date Created Conversion]])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>ROUND(Table1[[#This Row],[pledged]]/Table1[[#This Row],[goal]] *100,1)</f>
        <v>25.4</v>
      </c>
      <c r="G517" s="13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ref="L517" si="532">(((J517/60)/60)/24)+DATE(1970,1,1)</f>
        <v>42367.490752314814</v>
      </c>
      <c r="M517" s="16">
        <f t="shared" si="528"/>
        <v>42327.490752314814</v>
      </c>
      <c r="N517" t="b">
        <v>0</v>
      </c>
      <c r="O517">
        <v>34</v>
      </c>
      <c r="P517" t="b">
        <v>0</v>
      </c>
      <c r="Q517" t="s">
        <v>8268</v>
      </c>
      <c r="R517">
        <f t="shared" si="529"/>
        <v>725.03</v>
      </c>
      <c r="S517" s="13" t="s">
        <v>8308</v>
      </c>
      <c r="T517" t="s">
        <v>8314</v>
      </c>
      <c r="U517">
        <f>YEAR(Table1[[#This Row],[Date Created Conversion]])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>ROUND(Table1[[#This Row],[pledged]]/Table1[[#This Row],[goal]] *100,1)</f>
        <v>0</v>
      </c>
      <c r="G518" s="13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ref="L518" si="533">(((J518/60)/60)/24)+DATE(1970,1,1)</f>
        <v>42151.778703703705</v>
      </c>
      <c r="M518" s="16">
        <f t="shared" si="528"/>
        <v>42091.778703703705</v>
      </c>
      <c r="N518" t="b">
        <v>0</v>
      </c>
      <c r="O518">
        <v>0</v>
      </c>
      <c r="P518" t="b">
        <v>0</v>
      </c>
      <c r="Q518" t="s">
        <v>8268</v>
      </c>
      <c r="R518">
        <f t="shared" si="529"/>
        <v>0</v>
      </c>
      <c r="S518" s="13" t="s">
        <v>8308</v>
      </c>
      <c r="T518" t="s">
        <v>8314</v>
      </c>
      <c r="U518">
        <f>YEAR(Table1[[#This Row],[Date Created Conversion]])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>ROUND(Table1[[#This Row],[pledged]]/Table1[[#This Row],[goal]] *100,1)</f>
        <v>1.4</v>
      </c>
      <c r="G519" s="13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ref="L519" si="534">(((J519/60)/60)/24)+DATE(1970,1,1)</f>
        <v>42768.615289351852</v>
      </c>
      <c r="M519" s="16">
        <f t="shared" si="528"/>
        <v>42738.615289351852</v>
      </c>
      <c r="N519" t="b">
        <v>0</v>
      </c>
      <c r="O519">
        <v>3</v>
      </c>
      <c r="P519" t="b">
        <v>0</v>
      </c>
      <c r="Q519" t="s">
        <v>8268</v>
      </c>
      <c r="R519">
        <f t="shared" si="529"/>
        <v>68.33</v>
      </c>
      <c r="S519" s="13" t="s">
        <v>8308</v>
      </c>
      <c r="T519" t="s">
        <v>8314</v>
      </c>
      <c r="U519">
        <f>YEAR(Table1[[#This Row],[Date Created Conversion]])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>ROUND(Table1[[#This Row],[pledged]]/Table1[[#This Row],[goal]] *100,1)</f>
        <v>0</v>
      </c>
      <c r="G520" s="13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ref="L520" si="535">(((J520/60)/60)/24)+DATE(1970,1,1)</f>
        <v>42253.615277777775</v>
      </c>
      <c r="M520" s="16">
        <f t="shared" si="528"/>
        <v>42223.616018518514</v>
      </c>
      <c r="N520" t="b">
        <v>0</v>
      </c>
      <c r="O520">
        <v>0</v>
      </c>
      <c r="P520" t="b">
        <v>0</v>
      </c>
      <c r="Q520" t="s">
        <v>8268</v>
      </c>
      <c r="R520">
        <f t="shared" si="529"/>
        <v>0</v>
      </c>
      <c r="S520" s="13" t="s">
        <v>8308</v>
      </c>
      <c r="T520" t="s">
        <v>8314</v>
      </c>
      <c r="U520">
        <f>YEAR(Table1[[#This Row],[Date Created Conversion]])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>ROUND(Table1[[#This Row],[pledged]]/Table1[[#This Row],[goal]] *100,1)</f>
        <v>22.9</v>
      </c>
      <c r="G521" s="13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ref="L521" si="536">(((J521/60)/60)/24)+DATE(1970,1,1)</f>
        <v>41248.391446759262</v>
      </c>
      <c r="M521" s="16">
        <f t="shared" si="528"/>
        <v>41218.391446759262</v>
      </c>
      <c r="N521" t="b">
        <v>0</v>
      </c>
      <c r="O521">
        <v>70</v>
      </c>
      <c r="P521" t="b">
        <v>0</v>
      </c>
      <c r="Q521" t="s">
        <v>8268</v>
      </c>
      <c r="R521">
        <f t="shared" si="529"/>
        <v>39.229999999999997</v>
      </c>
      <c r="S521" s="13" t="s">
        <v>8308</v>
      </c>
      <c r="T521" t="s">
        <v>8314</v>
      </c>
      <c r="U521">
        <f>YEAR(Table1[[#This Row],[Date Created Conversion]])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>
        <f>ROUND(Table1[[#This Row],[pledged]]/Table1[[#This Row],[goal]] *100,1)</f>
        <v>102.1</v>
      </c>
      <c r="G522" s="13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ref="L522" si="537">(((J522/60)/60)/24)+DATE(1970,1,1)</f>
        <v>42348.702094907407</v>
      </c>
      <c r="M522" s="16">
        <f t="shared" si="528"/>
        <v>42318.702094907407</v>
      </c>
      <c r="N522" t="b">
        <v>0</v>
      </c>
      <c r="O522">
        <v>34</v>
      </c>
      <c r="P522" t="b">
        <v>1</v>
      </c>
      <c r="Q522" t="s">
        <v>8269</v>
      </c>
      <c r="R522">
        <f t="shared" si="529"/>
        <v>150.15</v>
      </c>
      <c r="S522" s="13" t="s">
        <v>8315</v>
      </c>
      <c r="T522" t="s">
        <v>8316</v>
      </c>
      <c r="U522">
        <f>YEAR(Table1[[#This Row],[Date Created Conversion]])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>
        <f>ROUND(Table1[[#This Row],[pledged]]/Table1[[#This Row],[goal]] *100,1)</f>
        <v>104.6</v>
      </c>
      <c r="G523" s="1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ref="L523" si="538">(((J523/60)/60)/24)+DATE(1970,1,1)</f>
        <v>42675.207638888889</v>
      </c>
      <c r="M523" s="16">
        <f t="shared" si="528"/>
        <v>42646.092812499999</v>
      </c>
      <c r="N523" t="b">
        <v>0</v>
      </c>
      <c r="O523">
        <v>56</v>
      </c>
      <c r="P523" t="b">
        <v>1</v>
      </c>
      <c r="Q523" t="s">
        <v>8269</v>
      </c>
      <c r="R523">
        <f t="shared" si="529"/>
        <v>93.43</v>
      </c>
      <c r="S523" s="13" t="s">
        <v>8315</v>
      </c>
      <c r="T523" t="s">
        <v>8316</v>
      </c>
      <c r="U523">
        <f>YEAR(Table1[[#This Row],[Date Created Conversion]])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>
        <f>ROUND(Table1[[#This Row],[pledged]]/Table1[[#This Row],[goal]] *100,1)</f>
        <v>114.7</v>
      </c>
      <c r="G524" s="13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ref="L524" si="539">(((J524/60)/60)/24)+DATE(1970,1,1)</f>
        <v>42449.999131944445</v>
      </c>
      <c r="M524" s="16">
        <f t="shared" si="528"/>
        <v>42430.040798611109</v>
      </c>
      <c r="N524" t="b">
        <v>0</v>
      </c>
      <c r="O524">
        <v>31</v>
      </c>
      <c r="P524" t="b">
        <v>1</v>
      </c>
      <c r="Q524" t="s">
        <v>8269</v>
      </c>
      <c r="R524">
        <f t="shared" si="529"/>
        <v>110.97</v>
      </c>
      <c r="S524" s="13" t="s">
        <v>8315</v>
      </c>
      <c r="T524" t="s">
        <v>8316</v>
      </c>
      <c r="U524">
        <f>YEAR(Table1[[#This Row],[Date Created Conversion]])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>
        <f>ROUND(Table1[[#This Row],[pledged]]/Table1[[#This Row],[goal]] *100,1)</f>
        <v>120.6</v>
      </c>
      <c r="G525" s="13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ref="L525" si="540">(((J525/60)/60)/24)+DATE(1970,1,1)</f>
        <v>42268.13282407407</v>
      </c>
      <c r="M525" s="16">
        <f t="shared" si="528"/>
        <v>42238.13282407407</v>
      </c>
      <c r="N525" t="b">
        <v>0</v>
      </c>
      <c r="O525">
        <v>84</v>
      </c>
      <c r="P525" t="b">
        <v>1</v>
      </c>
      <c r="Q525" t="s">
        <v>8269</v>
      </c>
      <c r="R525">
        <f t="shared" si="529"/>
        <v>71.790000000000006</v>
      </c>
      <c r="S525" s="13" t="s">
        <v>8315</v>
      </c>
      <c r="T525" t="s">
        <v>8316</v>
      </c>
      <c r="U525">
        <f>YEAR(Table1[[#This Row],[Date Created Conversion]])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>
        <f>ROUND(Table1[[#This Row],[pledged]]/Table1[[#This Row],[goal]] *100,1)</f>
        <v>108.7</v>
      </c>
      <c r="G526" s="13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ref="L526" si="541">(((J526/60)/60)/24)+DATE(1970,1,1)</f>
        <v>42522.717233796298</v>
      </c>
      <c r="M526" s="16">
        <f t="shared" si="528"/>
        <v>42492.717233796298</v>
      </c>
      <c r="N526" t="b">
        <v>0</v>
      </c>
      <c r="O526">
        <v>130</v>
      </c>
      <c r="P526" t="b">
        <v>1</v>
      </c>
      <c r="Q526" t="s">
        <v>8269</v>
      </c>
      <c r="R526">
        <f t="shared" si="529"/>
        <v>29.26</v>
      </c>
      <c r="S526" s="13" t="s">
        <v>8315</v>
      </c>
      <c r="T526" t="s">
        <v>8316</v>
      </c>
      <c r="U526">
        <f>YEAR(Table1[[#This Row],[Date Created Conversion]])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>
        <f>ROUND(Table1[[#This Row],[pledged]]/Table1[[#This Row],[goal]] *100,1)</f>
        <v>100</v>
      </c>
      <c r="G527" s="13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ref="L527" si="542">(((J527/60)/60)/24)+DATE(1970,1,1)</f>
        <v>41895.400937500002</v>
      </c>
      <c r="M527" s="16">
        <f t="shared" si="528"/>
        <v>41850.400937500002</v>
      </c>
      <c r="N527" t="b">
        <v>0</v>
      </c>
      <c r="O527">
        <v>12</v>
      </c>
      <c r="P527" t="b">
        <v>1</v>
      </c>
      <c r="Q527" t="s">
        <v>8269</v>
      </c>
      <c r="R527">
        <f t="shared" si="529"/>
        <v>1000</v>
      </c>
      <c r="S527" s="13" t="s">
        <v>8315</v>
      </c>
      <c r="T527" t="s">
        <v>8316</v>
      </c>
      <c r="U527">
        <f>YEAR(Table1[[#This Row],[Date Created Conversion]])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>
        <f>ROUND(Table1[[#This Row],[pledged]]/Table1[[#This Row],[goal]] *100,1)</f>
        <v>114</v>
      </c>
      <c r="G528" s="13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ref="L528" si="543">(((J528/60)/60)/24)+DATE(1970,1,1)</f>
        <v>42223.708333333328</v>
      </c>
      <c r="M528" s="16">
        <f t="shared" si="528"/>
        <v>42192.591944444444</v>
      </c>
      <c r="N528" t="b">
        <v>0</v>
      </c>
      <c r="O528">
        <v>23</v>
      </c>
      <c r="P528" t="b">
        <v>1</v>
      </c>
      <c r="Q528" t="s">
        <v>8269</v>
      </c>
      <c r="R528">
        <f t="shared" si="529"/>
        <v>74.349999999999994</v>
      </c>
      <c r="S528" s="13" t="s">
        <v>8315</v>
      </c>
      <c r="T528" t="s">
        <v>8316</v>
      </c>
      <c r="U528">
        <f>YEAR(Table1[[#This Row],[Date Created Conversion]])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>
        <f>ROUND(Table1[[#This Row],[pledged]]/Table1[[#This Row],[goal]] *100,1)</f>
        <v>100.9</v>
      </c>
      <c r="G529" s="13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ref="L529" si="544">(((J529/60)/60)/24)+DATE(1970,1,1)</f>
        <v>42783.670138888891</v>
      </c>
      <c r="M529" s="16">
        <f t="shared" si="528"/>
        <v>42753.205625000002</v>
      </c>
      <c r="N529" t="b">
        <v>0</v>
      </c>
      <c r="O529">
        <v>158</v>
      </c>
      <c r="P529" t="b">
        <v>1</v>
      </c>
      <c r="Q529" t="s">
        <v>8269</v>
      </c>
      <c r="R529">
        <f t="shared" si="529"/>
        <v>63.83</v>
      </c>
      <c r="S529" s="13" t="s">
        <v>8315</v>
      </c>
      <c r="T529" t="s">
        <v>8316</v>
      </c>
      <c r="U529">
        <f>YEAR(Table1[[#This Row],[Date Created Conversion]])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>
        <f>ROUND(Table1[[#This Row],[pledged]]/Table1[[#This Row],[goal]] *100,1)</f>
        <v>115.7</v>
      </c>
      <c r="G530" s="13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ref="L530" si="545">(((J530/60)/60)/24)+DATE(1970,1,1)</f>
        <v>42176.888888888891</v>
      </c>
      <c r="M530" s="16">
        <f t="shared" si="528"/>
        <v>42155.920219907406</v>
      </c>
      <c r="N530" t="b">
        <v>0</v>
      </c>
      <c r="O530">
        <v>30</v>
      </c>
      <c r="P530" t="b">
        <v>1</v>
      </c>
      <c r="Q530" t="s">
        <v>8269</v>
      </c>
      <c r="R530">
        <f t="shared" si="529"/>
        <v>44.33</v>
      </c>
      <c r="S530" s="13" t="s">
        <v>8315</v>
      </c>
      <c r="T530" t="s">
        <v>8316</v>
      </c>
      <c r="U530">
        <f>YEAR(Table1[[#This Row],[Date Created Conversion]])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>
        <f>ROUND(Table1[[#This Row],[pledged]]/Table1[[#This Row],[goal]] *100,1)</f>
        <v>130.4</v>
      </c>
      <c r="G531" s="13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ref="L531" si="546">(((J531/60)/60)/24)+DATE(1970,1,1)</f>
        <v>42746.208333333328</v>
      </c>
      <c r="M531" s="16">
        <f t="shared" si="528"/>
        <v>42725.031180555554</v>
      </c>
      <c r="N531" t="b">
        <v>0</v>
      </c>
      <c r="O531">
        <v>18</v>
      </c>
      <c r="P531" t="b">
        <v>1</v>
      </c>
      <c r="Q531" t="s">
        <v>8269</v>
      </c>
      <c r="R531">
        <f t="shared" si="529"/>
        <v>86.94</v>
      </c>
      <c r="S531" s="13" t="s">
        <v>8315</v>
      </c>
      <c r="T531" t="s">
        <v>8316</v>
      </c>
      <c r="U531">
        <f>YEAR(Table1[[#This Row],[Date Created Conversion]])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>
        <f>ROUND(Table1[[#This Row],[pledged]]/Table1[[#This Row],[goal]] *100,1)</f>
        <v>107.8</v>
      </c>
      <c r="G532" s="13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ref="L532" si="547">(((J532/60)/60)/24)+DATE(1970,1,1)</f>
        <v>42179.083333333328</v>
      </c>
      <c r="M532" s="16">
        <f t="shared" si="528"/>
        <v>42157.591064814813</v>
      </c>
      <c r="N532" t="b">
        <v>0</v>
      </c>
      <c r="O532">
        <v>29</v>
      </c>
      <c r="P532" t="b">
        <v>1</v>
      </c>
      <c r="Q532" t="s">
        <v>8269</v>
      </c>
      <c r="R532">
        <f t="shared" si="529"/>
        <v>126.55</v>
      </c>
      <c r="S532" s="13" t="s">
        <v>8315</v>
      </c>
      <c r="T532" t="s">
        <v>8316</v>
      </c>
      <c r="U532">
        <f>YEAR(Table1[[#This Row],[Date Created Conversion]])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>
        <f>ROUND(Table1[[#This Row],[pledged]]/Table1[[#This Row],[goal]] *100,1)</f>
        <v>100</v>
      </c>
      <c r="G533" s="1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ref="L533" si="548">(((J533/60)/60)/24)+DATE(1970,1,1)</f>
        <v>42721.290972222225</v>
      </c>
      <c r="M533" s="16">
        <f t="shared" si="528"/>
        <v>42676.065150462964</v>
      </c>
      <c r="N533" t="b">
        <v>0</v>
      </c>
      <c r="O533">
        <v>31</v>
      </c>
      <c r="P533" t="b">
        <v>1</v>
      </c>
      <c r="Q533" t="s">
        <v>8269</v>
      </c>
      <c r="R533">
        <f t="shared" si="529"/>
        <v>129.03</v>
      </c>
      <c r="S533" s="13" t="s">
        <v>8315</v>
      </c>
      <c r="T533" t="s">
        <v>8316</v>
      </c>
      <c r="U533">
        <f>YEAR(Table1[[#This Row],[Date Created Conversion]])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>
        <f>ROUND(Table1[[#This Row],[pledged]]/Table1[[#This Row],[goal]] *100,1)</f>
        <v>123.3</v>
      </c>
      <c r="G534" s="13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ref="L534" si="549">(((J534/60)/60)/24)+DATE(1970,1,1)</f>
        <v>42503.007037037038</v>
      </c>
      <c r="M534" s="16">
        <f t="shared" si="528"/>
        <v>42473.007037037038</v>
      </c>
      <c r="N534" t="b">
        <v>0</v>
      </c>
      <c r="O534">
        <v>173</v>
      </c>
      <c r="P534" t="b">
        <v>1</v>
      </c>
      <c r="Q534" t="s">
        <v>8269</v>
      </c>
      <c r="R534">
        <f t="shared" si="529"/>
        <v>71.239999999999995</v>
      </c>
      <c r="S534" s="13" t="s">
        <v>8315</v>
      </c>
      <c r="T534" t="s">
        <v>8316</v>
      </c>
      <c r="U534">
        <f>YEAR(Table1[[#This Row],[Date Created Conversion]])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>
        <f>ROUND(Table1[[#This Row],[pledged]]/Table1[[#This Row],[goal]] *100,1)</f>
        <v>100.2</v>
      </c>
      <c r="G535" s="13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ref="L535" si="550">(((J535/60)/60)/24)+DATE(1970,1,1)</f>
        <v>42506.43478009259</v>
      </c>
      <c r="M535" s="16">
        <f t="shared" si="528"/>
        <v>42482.43478009259</v>
      </c>
      <c r="N535" t="b">
        <v>0</v>
      </c>
      <c r="O535">
        <v>17</v>
      </c>
      <c r="P535" t="b">
        <v>1</v>
      </c>
      <c r="Q535" t="s">
        <v>8269</v>
      </c>
      <c r="R535">
        <f t="shared" si="529"/>
        <v>117.88</v>
      </c>
      <c r="S535" s="13" t="s">
        <v>8315</v>
      </c>
      <c r="T535" t="s">
        <v>8316</v>
      </c>
      <c r="U535">
        <f>YEAR(Table1[[#This Row],[Date Created Conversion]])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>
        <f>ROUND(Table1[[#This Row],[pledged]]/Table1[[#This Row],[goal]] *100,1)</f>
        <v>104.7</v>
      </c>
      <c r="G536" s="13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ref="L536" si="551">(((J536/60)/60)/24)+DATE(1970,1,1)</f>
        <v>42309.958333333328</v>
      </c>
      <c r="M536" s="16">
        <f t="shared" si="528"/>
        <v>42270.810995370368</v>
      </c>
      <c r="N536" t="b">
        <v>0</v>
      </c>
      <c r="O536">
        <v>48</v>
      </c>
      <c r="P536" t="b">
        <v>1</v>
      </c>
      <c r="Q536" t="s">
        <v>8269</v>
      </c>
      <c r="R536">
        <f t="shared" si="529"/>
        <v>327.08</v>
      </c>
      <c r="S536" s="13" t="s">
        <v>8315</v>
      </c>
      <c r="T536" t="s">
        <v>8316</v>
      </c>
      <c r="U536">
        <f>YEAR(Table1[[#This Row],[Date Created Conversion]])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>
        <f>ROUND(Table1[[#This Row],[pledged]]/Table1[[#This Row],[goal]] *100,1)</f>
        <v>102.5</v>
      </c>
      <c r="G537" s="13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ref="L537" si="552">(((J537/60)/60)/24)+DATE(1970,1,1)</f>
        <v>42741.545196759253</v>
      </c>
      <c r="M537" s="16">
        <f t="shared" si="528"/>
        <v>42711.545196759253</v>
      </c>
      <c r="N537" t="b">
        <v>0</v>
      </c>
      <c r="O537">
        <v>59</v>
      </c>
      <c r="P537" t="b">
        <v>1</v>
      </c>
      <c r="Q537" t="s">
        <v>8269</v>
      </c>
      <c r="R537">
        <f t="shared" si="529"/>
        <v>34.75</v>
      </c>
      <c r="S537" s="13" t="s">
        <v>8315</v>
      </c>
      <c r="T537" t="s">
        <v>8316</v>
      </c>
      <c r="U537">
        <f>YEAR(Table1[[#This Row],[Date Created Conversion]])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>
        <f>ROUND(Table1[[#This Row],[pledged]]/Table1[[#This Row],[goal]] *100,1)</f>
        <v>118.3</v>
      </c>
      <c r="G538" s="13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ref="L538" si="553">(((J538/60)/60)/24)+DATE(1970,1,1)</f>
        <v>42219.75</v>
      </c>
      <c r="M538" s="16">
        <f t="shared" si="528"/>
        <v>42179.344988425932</v>
      </c>
      <c r="N538" t="b">
        <v>0</v>
      </c>
      <c r="O538">
        <v>39</v>
      </c>
      <c r="P538" t="b">
        <v>1</v>
      </c>
      <c r="Q538" t="s">
        <v>8269</v>
      </c>
      <c r="R538">
        <f t="shared" si="529"/>
        <v>100.06</v>
      </c>
      <c r="S538" s="13" t="s">
        <v>8315</v>
      </c>
      <c r="T538" t="s">
        <v>8316</v>
      </c>
      <c r="U538">
        <f>YEAR(Table1[[#This Row],[Date Created Conversion]])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>
        <f>ROUND(Table1[[#This Row],[pledged]]/Table1[[#This Row],[goal]] *100,1)</f>
        <v>120.5</v>
      </c>
      <c r="G539" s="13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ref="L539" si="554">(((J539/60)/60)/24)+DATE(1970,1,1)</f>
        <v>42312.810081018513</v>
      </c>
      <c r="M539" s="16">
        <f t="shared" si="528"/>
        <v>42282.768414351856</v>
      </c>
      <c r="N539" t="b">
        <v>0</v>
      </c>
      <c r="O539">
        <v>59</v>
      </c>
      <c r="P539" t="b">
        <v>1</v>
      </c>
      <c r="Q539" t="s">
        <v>8269</v>
      </c>
      <c r="R539">
        <f t="shared" si="529"/>
        <v>40.85</v>
      </c>
      <c r="S539" s="13" t="s">
        <v>8315</v>
      </c>
      <c r="T539" t="s">
        <v>8316</v>
      </c>
      <c r="U539">
        <f>YEAR(Table1[[#This Row],[Date Created Conversion]])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>
        <f>ROUND(Table1[[#This Row],[pledged]]/Table1[[#This Row],[goal]] *100,1)</f>
        <v>302.39999999999998</v>
      </c>
      <c r="G540" s="13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ref="L540" si="555">(((J540/60)/60)/24)+DATE(1970,1,1)</f>
        <v>42503.794710648144</v>
      </c>
      <c r="M540" s="16">
        <f t="shared" si="528"/>
        <v>42473.794710648144</v>
      </c>
      <c r="N540" t="b">
        <v>0</v>
      </c>
      <c r="O540">
        <v>60</v>
      </c>
      <c r="P540" t="b">
        <v>1</v>
      </c>
      <c r="Q540" t="s">
        <v>8269</v>
      </c>
      <c r="R540">
        <f t="shared" si="529"/>
        <v>252.02</v>
      </c>
      <c r="S540" s="13" t="s">
        <v>8315</v>
      </c>
      <c r="T540" t="s">
        <v>8316</v>
      </c>
      <c r="U540">
        <f>YEAR(Table1[[#This Row],[Date Created Conversion]])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>
        <f>ROUND(Table1[[#This Row],[pledged]]/Table1[[#This Row],[goal]] *100,1)</f>
        <v>100.6</v>
      </c>
      <c r="G541" s="13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ref="L541" si="556">(((J541/60)/60)/24)+DATE(1970,1,1)</f>
        <v>42556.049849537041</v>
      </c>
      <c r="M541" s="16">
        <f t="shared" si="528"/>
        <v>42535.049849537041</v>
      </c>
      <c r="N541" t="b">
        <v>0</v>
      </c>
      <c r="O541">
        <v>20</v>
      </c>
      <c r="P541" t="b">
        <v>1</v>
      </c>
      <c r="Q541" t="s">
        <v>8269</v>
      </c>
      <c r="R541">
        <f t="shared" si="529"/>
        <v>25.16</v>
      </c>
      <c r="S541" s="13" t="s">
        <v>8315</v>
      </c>
      <c r="T541" t="s">
        <v>8316</v>
      </c>
      <c r="U541">
        <f>YEAR(Table1[[#This Row],[Date Created Conversion]])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>ROUND(Table1[[#This Row],[pledged]]/Table1[[#This Row],[goal]] *100,1)</f>
        <v>0</v>
      </c>
      <c r="G542" s="13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ref="L542" si="557">(((J542/60)/60)/24)+DATE(1970,1,1)</f>
        <v>42039.817199074074</v>
      </c>
      <c r="M542" s="16">
        <f t="shared" si="528"/>
        <v>42009.817199074074</v>
      </c>
      <c r="N542" t="b">
        <v>0</v>
      </c>
      <c r="O542">
        <v>1</v>
      </c>
      <c r="P542" t="b">
        <v>0</v>
      </c>
      <c r="Q542" t="s">
        <v>8270</v>
      </c>
      <c r="R542">
        <f t="shared" si="529"/>
        <v>1</v>
      </c>
      <c r="S542" s="13" t="s">
        <v>8317</v>
      </c>
      <c r="T542" t="s">
        <v>8318</v>
      </c>
      <c r="U542">
        <f>YEAR(Table1[[#This Row],[Date Created Conversion]])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>ROUND(Table1[[#This Row],[pledged]]/Table1[[#This Row],[goal]] *100,1)</f>
        <v>0.6</v>
      </c>
      <c r="G543" s="1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ref="L543" si="558">(((J543/60)/60)/24)+DATE(1970,1,1)</f>
        <v>42306.046689814815</v>
      </c>
      <c r="M543" s="16">
        <f t="shared" si="528"/>
        <v>42276.046689814815</v>
      </c>
      <c r="N543" t="b">
        <v>0</v>
      </c>
      <c r="O543">
        <v>1</v>
      </c>
      <c r="P543" t="b">
        <v>0</v>
      </c>
      <c r="Q543" t="s">
        <v>8270</v>
      </c>
      <c r="R543">
        <f t="shared" si="529"/>
        <v>25</v>
      </c>
      <c r="S543" s="13" t="s">
        <v>8317</v>
      </c>
      <c r="T543" t="s">
        <v>8318</v>
      </c>
      <c r="U543">
        <f>YEAR(Table1[[#This Row],[Date Created Conversion]])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>ROUND(Table1[[#This Row],[pledged]]/Table1[[#This Row],[goal]] *100,1)</f>
        <v>0</v>
      </c>
      <c r="G544" s="13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ref="L544" si="559">(((J544/60)/60)/24)+DATE(1970,1,1)</f>
        <v>42493.695787037039</v>
      </c>
      <c r="M544" s="16">
        <f t="shared" si="528"/>
        <v>42433.737453703703</v>
      </c>
      <c r="N544" t="b">
        <v>0</v>
      </c>
      <c r="O544">
        <v>1</v>
      </c>
      <c r="P544" t="b">
        <v>0</v>
      </c>
      <c r="Q544" t="s">
        <v>8270</v>
      </c>
      <c r="R544">
        <f t="shared" si="529"/>
        <v>1</v>
      </c>
      <c r="S544" s="13" t="s">
        <v>8317</v>
      </c>
      <c r="T544" t="s">
        <v>8318</v>
      </c>
      <c r="U544">
        <f>YEAR(Table1[[#This Row],[Date Created Conversion]])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>ROUND(Table1[[#This Row],[pledged]]/Table1[[#This Row],[goal]] *100,1)</f>
        <v>0.3</v>
      </c>
      <c r="G545" s="13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ref="L545" si="560">(((J545/60)/60)/24)+DATE(1970,1,1)</f>
        <v>41944.092152777775</v>
      </c>
      <c r="M545" s="16">
        <f t="shared" si="528"/>
        <v>41914.092152777775</v>
      </c>
      <c r="N545" t="b">
        <v>0</v>
      </c>
      <c r="O545">
        <v>2</v>
      </c>
      <c r="P545" t="b">
        <v>0</v>
      </c>
      <c r="Q545" t="s">
        <v>8270</v>
      </c>
      <c r="R545">
        <f t="shared" si="529"/>
        <v>35</v>
      </c>
      <c r="S545" s="13" t="s">
        <v>8317</v>
      </c>
      <c r="T545" t="s">
        <v>8318</v>
      </c>
      <c r="U545">
        <f>YEAR(Table1[[#This Row],[Date Created Conversion]])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>ROUND(Table1[[#This Row],[pledged]]/Table1[[#This Row],[goal]] *100,1)</f>
        <v>1.2</v>
      </c>
      <c r="G546" s="13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ref="L546" si="561">(((J546/60)/60)/24)+DATE(1970,1,1)</f>
        <v>42555.656944444447</v>
      </c>
      <c r="M546" s="16">
        <f t="shared" si="528"/>
        <v>42525.656944444447</v>
      </c>
      <c r="N546" t="b">
        <v>0</v>
      </c>
      <c r="O546">
        <v>2</v>
      </c>
      <c r="P546" t="b">
        <v>0</v>
      </c>
      <c r="Q546" t="s">
        <v>8270</v>
      </c>
      <c r="R546">
        <f t="shared" si="529"/>
        <v>3</v>
      </c>
      <c r="S546" s="13" t="s">
        <v>8317</v>
      </c>
      <c r="T546" t="s">
        <v>8318</v>
      </c>
      <c r="U546">
        <f>YEAR(Table1[[#This Row],[Date Created Conversion]])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>ROUND(Table1[[#This Row],[pledged]]/Table1[[#This Row],[goal]] *100,1)</f>
        <v>27.4</v>
      </c>
      <c r="G547" s="13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ref="L547" si="562">(((J547/60)/60)/24)+DATE(1970,1,1)</f>
        <v>42323.634131944447</v>
      </c>
      <c r="M547" s="16">
        <f t="shared" si="528"/>
        <v>42283.592465277776</v>
      </c>
      <c r="N547" t="b">
        <v>0</v>
      </c>
      <c r="O547">
        <v>34</v>
      </c>
      <c r="P547" t="b">
        <v>0</v>
      </c>
      <c r="Q547" t="s">
        <v>8270</v>
      </c>
      <c r="R547">
        <f t="shared" si="529"/>
        <v>402.71</v>
      </c>
      <c r="S547" s="13" t="s">
        <v>8317</v>
      </c>
      <c r="T547" t="s">
        <v>8318</v>
      </c>
      <c r="U547">
        <f>YEAR(Table1[[#This Row],[Date Created Conversion]])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>ROUND(Table1[[#This Row],[pledged]]/Table1[[#This Row],[goal]] *100,1)</f>
        <v>0.1</v>
      </c>
      <c r="G548" s="13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ref="L548" si="563">(((J548/60)/60)/24)+DATE(1970,1,1)</f>
        <v>42294.667997685188</v>
      </c>
      <c r="M548" s="16">
        <f t="shared" si="528"/>
        <v>42249.667997685188</v>
      </c>
      <c r="N548" t="b">
        <v>0</v>
      </c>
      <c r="O548">
        <v>2</v>
      </c>
      <c r="P548" t="b">
        <v>0</v>
      </c>
      <c r="Q548" t="s">
        <v>8270</v>
      </c>
      <c r="R548">
        <f t="shared" si="529"/>
        <v>26</v>
      </c>
      <c r="S548" s="13" t="s">
        <v>8317</v>
      </c>
      <c r="T548" t="s">
        <v>8318</v>
      </c>
      <c r="U548">
        <f>YEAR(Table1[[#This Row],[Date Created Conversion]])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>ROUND(Table1[[#This Row],[pledged]]/Table1[[#This Row],[goal]] *100,1)</f>
        <v>0</v>
      </c>
      <c r="G549" s="13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ref="L549" si="564">(((J549/60)/60)/24)+DATE(1970,1,1)</f>
        <v>42410.696342592593</v>
      </c>
      <c r="M549" s="16">
        <f t="shared" si="528"/>
        <v>42380.696342592593</v>
      </c>
      <c r="N549" t="b">
        <v>0</v>
      </c>
      <c r="O549">
        <v>0</v>
      </c>
      <c r="P549" t="b">
        <v>0</v>
      </c>
      <c r="Q549" t="s">
        <v>8270</v>
      </c>
      <c r="R549">
        <f t="shared" si="529"/>
        <v>0</v>
      </c>
      <c r="S549" s="13" t="s">
        <v>8317</v>
      </c>
      <c r="T549" t="s">
        <v>8318</v>
      </c>
      <c r="U549">
        <f>YEAR(Table1[[#This Row],[Date Created Conversion]])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>ROUND(Table1[[#This Row],[pledged]]/Table1[[#This Row],[goal]] *100,1)</f>
        <v>0.1</v>
      </c>
      <c r="G550" s="13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ref="L550" si="565">(((J550/60)/60)/24)+DATE(1970,1,1)</f>
        <v>42306.903333333335</v>
      </c>
      <c r="M550" s="16">
        <f t="shared" si="528"/>
        <v>42276.903333333335</v>
      </c>
      <c r="N550" t="b">
        <v>0</v>
      </c>
      <c r="O550">
        <v>1</v>
      </c>
      <c r="P550" t="b">
        <v>0</v>
      </c>
      <c r="Q550" t="s">
        <v>8270</v>
      </c>
      <c r="R550">
        <f t="shared" si="529"/>
        <v>9</v>
      </c>
      <c r="S550" s="13" t="s">
        <v>8317</v>
      </c>
      <c r="T550" t="s">
        <v>8318</v>
      </c>
      <c r="U550">
        <f>YEAR(Table1[[#This Row],[Date Created Conversion]])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>ROUND(Table1[[#This Row],[pledged]]/Table1[[#This Row],[goal]] *100,1)</f>
        <v>2.7</v>
      </c>
      <c r="G551" s="13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ref="L551" si="566">(((J551/60)/60)/24)+DATE(1970,1,1)</f>
        <v>42193.636828703704</v>
      </c>
      <c r="M551" s="16">
        <f t="shared" si="528"/>
        <v>42163.636828703704</v>
      </c>
      <c r="N551" t="b">
        <v>0</v>
      </c>
      <c r="O551">
        <v>8</v>
      </c>
      <c r="P551" t="b">
        <v>0</v>
      </c>
      <c r="Q551" t="s">
        <v>8270</v>
      </c>
      <c r="R551">
        <f t="shared" si="529"/>
        <v>8.5</v>
      </c>
      <c r="S551" s="13" t="s">
        <v>8317</v>
      </c>
      <c r="T551" t="s">
        <v>8318</v>
      </c>
      <c r="U551">
        <f>YEAR(Table1[[#This Row],[Date Created Conversion]])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>ROUND(Table1[[#This Row],[pledged]]/Table1[[#This Row],[goal]] *100,1)</f>
        <v>0.7</v>
      </c>
      <c r="G552" s="13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ref="L552" si="567">(((J552/60)/60)/24)+DATE(1970,1,1)</f>
        <v>42766.208333333328</v>
      </c>
      <c r="M552" s="16">
        <f t="shared" si="528"/>
        <v>42753.678761574076</v>
      </c>
      <c r="N552" t="b">
        <v>0</v>
      </c>
      <c r="O552">
        <v>4</v>
      </c>
      <c r="P552" t="b">
        <v>0</v>
      </c>
      <c r="Q552" t="s">
        <v>8270</v>
      </c>
      <c r="R552">
        <f t="shared" si="529"/>
        <v>8.75</v>
      </c>
      <c r="S552" s="13" t="s">
        <v>8317</v>
      </c>
      <c r="T552" t="s">
        <v>8318</v>
      </c>
      <c r="U552">
        <f>YEAR(Table1[[#This Row],[Date Created Conversion]])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>ROUND(Table1[[#This Row],[pledged]]/Table1[[#This Row],[goal]] *100,1)</f>
        <v>5</v>
      </c>
      <c r="G553" s="1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ref="L553" si="568">(((J553/60)/60)/24)+DATE(1970,1,1)</f>
        <v>42217.745138888888</v>
      </c>
      <c r="M553" s="16">
        <f t="shared" si="528"/>
        <v>42173.275740740741</v>
      </c>
      <c r="N553" t="b">
        <v>0</v>
      </c>
      <c r="O553">
        <v>28</v>
      </c>
      <c r="P553" t="b">
        <v>0</v>
      </c>
      <c r="Q553" t="s">
        <v>8270</v>
      </c>
      <c r="R553">
        <f t="shared" si="529"/>
        <v>135.04</v>
      </c>
      <c r="S553" s="13" t="s">
        <v>8317</v>
      </c>
      <c r="T553" t="s">
        <v>8318</v>
      </c>
      <c r="U553">
        <f>YEAR(Table1[[#This Row],[Date Created Conversion]])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>ROUND(Table1[[#This Row],[pledged]]/Table1[[#This Row],[goal]] *100,1)</f>
        <v>0</v>
      </c>
      <c r="G554" s="13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ref="L554" si="569">(((J554/60)/60)/24)+DATE(1970,1,1)</f>
        <v>42378.616851851853</v>
      </c>
      <c r="M554" s="16">
        <f t="shared" si="528"/>
        <v>42318.616851851853</v>
      </c>
      <c r="N554" t="b">
        <v>0</v>
      </c>
      <c r="O554">
        <v>0</v>
      </c>
      <c r="P554" t="b">
        <v>0</v>
      </c>
      <c r="Q554" t="s">
        <v>8270</v>
      </c>
      <c r="R554">
        <f t="shared" si="529"/>
        <v>0</v>
      </c>
      <c r="S554" s="13" t="s">
        <v>8317</v>
      </c>
      <c r="T554" t="s">
        <v>8318</v>
      </c>
      <c r="U554">
        <f>YEAR(Table1[[#This Row],[Date Created Conversion]])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>ROUND(Table1[[#This Row],[pledged]]/Table1[[#This Row],[goal]] *100,1)</f>
        <v>0.5</v>
      </c>
      <c r="G555" s="13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ref="L555" si="570">(((J555/60)/60)/24)+DATE(1970,1,1)</f>
        <v>41957.761469907404</v>
      </c>
      <c r="M555" s="16">
        <f t="shared" si="528"/>
        <v>41927.71980324074</v>
      </c>
      <c r="N555" t="b">
        <v>0</v>
      </c>
      <c r="O555">
        <v>6</v>
      </c>
      <c r="P555" t="b">
        <v>0</v>
      </c>
      <c r="Q555" t="s">
        <v>8270</v>
      </c>
      <c r="R555">
        <f t="shared" si="529"/>
        <v>20.5</v>
      </c>
      <c r="S555" s="13" t="s">
        <v>8317</v>
      </c>
      <c r="T555" t="s">
        <v>8318</v>
      </c>
      <c r="U555">
        <f>YEAR(Table1[[#This Row],[Date Created Conversion]])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>ROUND(Table1[[#This Row],[pledged]]/Table1[[#This Row],[goal]] *100,1)</f>
        <v>36.6</v>
      </c>
      <c r="G556" s="13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ref="L556" si="571">(((J556/60)/60)/24)+DATE(1970,1,1)</f>
        <v>41931.684861111113</v>
      </c>
      <c r="M556" s="16">
        <f t="shared" si="528"/>
        <v>41901.684861111113</v>
      </c>
      <c r="N556" t="b">
        <v>0</v>
      </c>
      <c r="O556">
        <v>22</v>
      </c>
      <c r="P556" t="b">
        <v>0</v>
      </c>
      <c r="Q556" t="s">
        <v>8270</v>
      </c>
      <c r="R556">
        <f t="shared" si="529"/>
        <v>64.36</v>
      </c>
      <c r="S556" s="13" t="s">
        <v>8317</v>
      </c>
      <c r="T556" t="s">
        <v>8318</v>
      </c>
      <c r="U556">
        <f>YEAR(Table1[[#This Row],[Date Created Conversion]])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>ROUND(Table1[[#This Row],[pledged]]/Table1[[#This Row],[goal]] *100,1)</f>
        <v>0</v>
      </c>
      <c r="G557" s="13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ref="L557" si="572">(((J557/60)/60)/24)+DATE(1970,1,1)</f>
        <v>42533.353506944448</v>
      </c>
      <c r="M557" s="16">
        <f t="shared" si="528"/>
        <v>42503.353506944448</v>
      </c>
      <c r="N557" t="b">
        <v>0</v>
      </c>
      <c r="O557">
        <v>0</v>
      </c>
      <c r="P557" t="b">
        <v>0</v>
      </c>
      <c r="Q557" t="s">
        <v>8270</v>
      </c>
      <c r="R557">
        <f t="shared" si="529"/>
        <v>0</v>
      </c>
      <c r="S557" s="13" t="s">
        <v>8317</v>
      </c>
      <c r="T557" t="s">
        <v>8318</v>
      </c>
      <c r="U557">
        <f>YEAR(Table1[[#This Row],[Date Created Conversion]])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>ROUND(Table1[[#This Row],[pledged]]/Table1[[#This Row],[goal]] *100,1)</f>
        <v>2.5</v>
      </c>
      <c r="G558" s="13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ref="L558" si="573">(((J558/60)/60)/24)+DATE(1970,1,1)</f>
        <v>42375.860150462962</v>
      </c>
      <c r="M558" s="16">
        <f t="shared" si="528"/>
        <v>42345.860150462962</v>
      </c>
      <c r="N558" t="b">
        <v>0</v>
      </c>
      <c r="O558">
        <v>1</v>
      </c>
      <c r="P558" t="b">
        <v>0</v>
      </c>
      <c r="Q558" t="s">
        <v>8270</v>
      </c>
      <c r="R558">
        <f t="shared" si="529"/>
        <v>200</v>
      </c>
      <c r="S558" s="13" t="s">
        <v>8317</v>
      </c>
      <c r="T558" t="s">
        <v>8318</v>
      </c>
      <c r="U558">
        <f>YEAR(Table1[[#This Row],[Date Created Conversion]])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>ROUND(Table1[[#This Row],[pledged]]/Table1[[#This Row],[goal]] *100,1)</f>
        <v>0.9</v>
      </c>
      <c r="G559" s="13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ref="L559" si="574">(((J559/60)/60)/24)+DATE(1970,1,1)</f>
        <v>42706.983831018515</v>
      </c>
      <c r="M559" s="16">
        <f t="shared" si="528"/>
        <v>42676.942164351851</v>
      </c>
      <c r="N559" t="b">
        <v>0</v>
      </c>
      <c r="O559">
        <v>20</v>
      </c>
      <c r="P559" t="b">
        <v>0</v>
      </c>
      <c r="Q559" t="s">
        <v>8270</v>
      </c>
      <c r="R559">
        <f t="shared" si="529"/>
        <v>68.3</v>
      </c>
      <c r="S559" s="13" t="s">
        <v>8317</v>
      </c>
      <c r="T559" t="s">
        <v>8318</v>
      </c>
      <c r="U559">
        <f>YEAR(Table1[[#This Row],[Date Created Conversion]])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>ROUND(Table1[[#This Row],[pledged]]/Table1[[#This Row],[goal]] *100,1)</f>
        <v>0</v>
      </c>
      <c r="G560" s="13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ref="L560" si="575">(((J560/60)/60)/24)+DATE(1970,1,1)</f>
        <v>42087.841493055559</v>
      </c>
      <c r="M560" s="16">
        <f t="shared" si="528"/>
        <v>42057.883159722223</v>
      </c>
      <c r="N560" t="b">
        <v>0</v>
      </c>
      <c r="O560">
        <v>0</v>
      </c>
      <c r="P560" t="b">
        <v>0</v>
      </c>
      <c r="Q560" t="s">
        <v>8270</v>
      </c>
      <c r="R560">
        <f t="shared" si="529"/>
        <v>0</v>
      </c>
      <c r="S560" s="13" t="s">
        <v>8317</v>
      </c>
      <c r="T560" t="s">
        <v>8318</v>
      </c>
      <c r="U560">
        <f>YEAR(Table1[[#This Row],[Date Created Conversion]])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>ROUND(Table1[[#This Row],[pledged]]/Table1[[#This Row],[goal]] *100,1)</f>
        <v>0</v>
      </c>
      <c r="G561" s="13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ref="L561" si="576">(((J561/60)/60)/24)+DATE(1970,1,1)</f>
        <v>42351.283101851848</v>
      </c>
      <c r="M561" s="16">
        <f t="shared" si="528"/>
        <v>42321.283101851848</v>
      </c>
      <c r="N561" t="b">
        <v>0</v>
      </c>
      <c r="O561">
        <v>1</v>
      </c>
      <c r="P561" t="b">
        <v>0</v>
      </c>
      <c r="Q561" t="s">
        <v>8270</v>
      </c>
      <c r="R561">
        <f t="shared" si="529"/>
        <v>50</v>
      </c>
      <c r="S561" s="13" t="s">
        <v>8317</v>
      </c>
      <c r="T561" t="s">
        <v>8318</v>
      </c>
      <c r="U561">
        <f>YEAR(Table1[[#This Row],[Date Created Conversion]])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>ROUND(Table1[[#This Row],[pledged]]/Table1[[#This Row],[goal]] *100,1)</f>
        <v>0</v>
      </c>
      <c r="G562" s="13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ref="L562" si="577">(((J562/60)/60)/24)+DATE(1970,1,1)</f>
        <v>41990.771354166667</v>
      </c>
      <c r="M562" s="16">
        <f t="shared" si="528"/>
        <v>41960.771354166667</v>
      </c>
      <c r="N562" t="b">
        <v>0</v>
      </c>
      <c r="O562">
        <v>3</v>
      </c>
      <c r="P562" t="b">
        <v>0</v>
      </c>
      <c r="Q562" t="s">
        <v>8270</v>
      </c>
      <c r="R562">
        <f t="shared" si="529"/>
        <v>4</v>
      </c>
      <c r="S562" s="13" t="s">
        <v>8317</v>
      </c>
      <c r="T562" t="s">
        <v>8318</v>
      </c>
      <c r="U562">
        <f>YEAR(Table1[[#This Row],[Date Created Conversion]])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>ROUND(Table1[[#This Row],[pledged]]/Table1[[#This Row],[goal]] *100,1)</f>
        <v>0.4</v>
      </c>
      <c r="G563" s="1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ref="L563" si="578">(((J563/60)/60)/24)+DATE(1970,1,1)</f>
        <v>42303.658715277779</v>
      </c>
      <c r="M563" s="16">
        <f t="shared" si="528"/>
        <v>42268.658715277779</v>
      </c>
      <c r="N563" t="b">
        <v>0</v>
      </c>
      <c r="O563">
        <v>2</v>
      </c>
      <c r="P563" t="b">
        <v>0</v>
      </c>
      <c r="Q563" t="s">
        <v>8270</v>
      </c>
      <c r="R563">
        <f t="shared" si="529"/>
        <v>27.5</v>
      </c>
      <c r="S563" s="13" t="s">
        <v>8317</v>
      </c>
      <c r="T563" t="s">
        <v>8318</v>
      </c>
      <c r="U563">
        <f>YEAR(Table1[[#This Row],[Date Created Conversion]])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>ROUND(Table1[[#This Row],[pledged]]/Table1[[#This Row],[goal]] *100,1)</f>
        <v>0</v>
      </c>
      <c r="G564" s="13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ref="L564" si="579">(((J564/60)/60)/24)+DATE(1970,1,1)</f>
        <v>42722.389062500006</v>
      </c>
      <c r="M564" s="16">
        <f t="shared" si="528"/>
        <v>42692.389062500006</v>
      </c>
      <c r="N564" t="b">
        <v>0</v>
      </c>
      <c r="O564">
        <v>0</v>
      </c>
      <c r="P564" t="b">
        <v>0</v>
      </c>
      <c r="Q564" t="s">
        <v>8270</v>
      </c>
      <c r="R564">
        <f t="shared" si="529"/>
        <v>0</v>
      </c>
      <c r="S564" s="13" t="s">
        <v>8317</v>
      </c>
      <c r="T564" t="s">
        <v>8318</v>
      </c>
      <c r="U564">
        <f>YEAR(Table1[[#This Row],[Date Created Conversion]])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>ROUND(Table1[[#This Row],[pledged]]/Table1[[#This Row],[goal]] *100,1)</f>
        <v>0.1</v>
      </c>
      <c r="G565" s="13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ref="L565" si="580">(((J565/60)/60)/24)+DATE(1970,1,1)</f>
        <v>42052.069988425923</v>
      </c>
      <c r="M565" s="16">
        <f t="shared" si="528"/>
        <v>42022.069988425923</v>
      </c>
      <c r="N565" t="b">
        <v>0</v>
      </c>
      <c r="O565">
        <v>2</v>
      </c>
      <c r="P565" t="b">
        <v>0</v>
      </c>
      <c r="Q565" t="s">
        <v>8270</v>
      </c>
      <c r="R565">
        <f t="shared" si="529"/>
        <v>34</v>
      </c>
      <c r="S565" s="13" t="s">
        <v>8317</v>
      </c>
      <c r="T565" t="s">
        <v>8318</v>
      </c>
      <c r="U565">
        <f>YEAR(Table1[[#This Row],[Date Created Conversion]])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>ROUND(Table1[[#This Row],[pledged]]/Table1[[#This Row],[goal]] *100,1)</f>
        <v>0</v>
      </c>
      <c r="G566" s="13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ref="L566" si="581">(((J566/60)/60)/24)+DATE(1970,1,1)</f>
        <v>42441.942997685182</v>
      </c>
      <c r="M566" s="16">
        <f t="shared" si="528"/>
        <v>42411.942997685182</v>
      </c>
      <c r="N566" t="b">
        <v>0</v>
      </c>
      <c r="O566">
        <v>1</v>
      </c>
      <c r="P566" t="b">
        <v>0</v>
      </c>
      <c r="Q566" t="s">
        <v>8270</v>
      </c>
      <c r="R566">
        <f t="shared" si="529"/>
        <v>1</v>
      </c>
      <c r="S566" s="13" t="s">
        <v>8317</v>
      </c>
      <c r="T566" t="s">
        <v>8318</v>
      </c>
      <c r="U566">
        <f>YEAR(Table1[[#This Row],[Date Created Conversion]])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>ROUND(Table1[[#This Row],[pledged]]/Table1[[#This Row],[goal]] *100,1)</f>
        <v>0</v>
      </c>
      <c r="G567" s="13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ref="L567" si="582">(((J567/60)/60)/24)+DATE(1970,1,1)</f>
        <v>42195.785289351858</v>
      </c>
      <c r="M567" s="16">
        <f t="shared" si="528"/>
        <v>42165.785289351858</v>
      </c>
      <c r="N567" t="b">
        <v>0</v>
      </c>
      <c r="O567">
        <v>0</v>
      </c>
      <c r="P567" t="b">
        <v>0</v>
      </c>
      <c r="Q567" t="s">
        <v>8270</v>
      </c>
      <c r="R567">
        <f t="shared" si="529"/>
        <v>0</v>
      </c>
      <c r="S567" s="13" t="s">
        <v>8317</v>
      </c>
      <c r="T567" t="s">
        <v>8318</v>
      </c>
      <c r="U567">
        <f>YEAR(Table1[[#This Row],[Date Created Conversion]])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>ROUND(Table1[[#This Row],[pledged]]/Table1[[#This Row],[goal]] *100,1)</f>
        <v>0</v>
      </c>
      <c r="G568" s="13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ref="L568" si="583">(((J568/60)/60)/24)+DATE(1970,1,1)</f>
        <v>42565.68440972222</v>
      </c>
      <c r="M568" s="16">
        <f t="shared" si="528"/>
        <v>42535.68440972222</v>
      </c>
      <c r="N568" t="b">
        <v>0</v>
      </c>
      <c r="O568">
        <v>1</v>
      </c>
      <c r="P568" t="b">
        <v>0</v>
      </c>
      <c r="Q568" t="s">
        <v>8270</v>
      </c>
      <c r="R568">
        <f t="shared" si="529"/>
        <v>1</v>
      </c>
      <c r="S568" s="13" t="s">
        <v>8317</v>
      </c>
      <c r="T568" t="s">
        <v>8318</v>
      </c>
      <c r="U568">
        <f>YEAR(Table1[[#This Row],[Date Created Conversion]])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>ROUND(Table1[[#This Row],[pledged]]/Table1[[#This Row],[goal]] *100,1)</f>
        <v>0</v>
      </c>
      <c r="G569" s="13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ref="L569" si="584">(((J569/60)/60)/24)+DATE(1970,1,1)</f>
        <v>42005.842523148152</v>
      </c>
      <c r="M569" s="16">
        <f t="shared" si="528"/>
        <v>41975.842523148152</v>
      </c>
      <c r="N569" t="b">
        <v>0</v>
      </c>
      <c r="O569">
        <v>0</v>
      </c>
      <c r="P569" t="b">
        <v>0</v>
      </c>
      <c r="Q569" t="s">
        <v>8270</v>
      </c>
      <c r="R569">
        <f t="shared" si="529"/>
        <v>0</v>
      </c>
      <c r="S569" s="13" t="s">
        <v>8317</v>
      </c>
      <c r="T569" t="s">
        <v>8318</v>
      </c>
      <c r="U569">
        <f>YEAR(Table1[[#This Row],[Date Created Conversion]])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>ROUND(Table1[[#This Row],[pledged]]/Table1[[#This Row],[goal]] *100,1)</f>
        <v>1</v>
      </c>
      <c r="G570" s="13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ref="L570" si="585">(((J570/60)/60)/24)+DATE(1970,1,1)</f>
        <v>42385.458333333328</v>
      </c>
      <c r="M570" s="16">
        <f t="shared" si="528"/>
        <v>42348.9215625</v>
      </c>
      <c r="N570" t="b">
        <v>0</v>
      </c>
      <c r="O570">
        <v>5</v>
      </c>
      <c r="P570" t="b">
        <v>0</v>
      </c>
      <c r="Q570" t="s">
        <v>8270</v>
      </c>
      <c r="R570">
        <f t="shared" si="529"/>
        <v>49</v>
      </c>
      <c r="S570" s="13" t="s">
        <v>8317</v>
      </c>
      <c r="T570" t="s">
        <v>8318</v>
      </c>
      <c r="U570">
        <f>YEAR(Table1[[#This Row],[Date Created Conversion]])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>ROUND(Table1[[#This Row],[pledged]]/Table1[[#This Row],[goal]] *100,1)</f>
        <v>0.8</v>
      </c>
      <c r="G571" s="13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ref="L571" si="586">(((J571/60)/60)/24)+DATE(1970,1,1)</f>
        <v>42370.847361111111</v>
      </c>
      <c r="M571" s="16">
        <f t="shared" si="528"/>
        <v>42340.847361111111</v>
      </c>
      <c r="N571" t="b">
        <v>0</v>
      </c>
      <c r="O571">
        <v>1</v>
      </c>
      <c r="P571" t="b">
        <v>0</v>
      </c>
      <c r="Q571" t="s">
        <v>8270</v>
      </c>
      <c r="R571">
        <f t="shared" si="529"/>
        <v>20</v>
      </c>
      <c r="S571" s="13" t="s">
        <v>8317</v>
      </c>
      <c r="T571" t="s">
        <v>8318</v>
      </c>
      <c r="U571">
        <f>YEAR(Table1[[#This Row],[Date Created Conversion]])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>ROUND(Table1[[#This Row],[pledged]]/Table1[[#This Row],[goal]] *100,1)</f>
        <v>0.2</v>
      </c>
      <c r="G572" s="13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ref="L572" si="587">(((J572/60)/60)/24)+DATE(1970,1,1)</f>
        <v>42418.798252314817</v>
      </c>
      <c r="M572" s="16">
        <f t="shared" si="528"/>
        <v>42388.798252314817</v>
      </c>
      <c r="N572" t="b">
        <v>0</v>
      </c>
      <c r="O572">
        <v>1</v>
      </c>
      <c r="P572" t="b">
        <v>0</v>
      </c>
      <c r="Q572" t="s">
        <v>8270</v>
      </c>
      <c r="R572">
        <f t="shared" si="529"/>
        <v>142</v>
      </c>
      <c r="S572" s="13" t="s">
        <v>8317</v>
      </c>
      <c r="T572" t="s">
        <v>8318</v>
      </c>
      <c r="U572">
        <f>YEAR(Table1[[#This Row],[Date Created Conversion]])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>ROUND(Table1[[#This Row],[pledged]]/Table1[[#This Row],[goal]] *100,1)</f>
        <v>0.4</v>
      </c>
      <c r="G573" s="1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ref="L573" si="588">(((J573/60)/60)/24)+DATE(1970,1,1)</f>
        <v>42212.165972222225</v>
      </c>
      <c r="M573" s="16">
        <f t="shared" si="528"/>
        <v>42192.816238425927</v>
      </c>
      <c r="N573" t="b">
        <v>0</v>
      </c>
      <c r="O573">
        <v>2</v>
      </c>
      <c r="P573" t="b">
        <v>0</v>
      </c>
      <c r="Q573" t="s">
        <v>8270</v>
      </c>
      <c r="R573">
        <f t="shared" si="529"/>
        <v>53</v>
      </c>
      <c r="S573" s="13" t="s">
        <v>8317</v>
      </c>
      <c r="T573" t="s">
        <v>8318</v>
      </c>
      <c r="U573">
        <f>YEAR(Table1[[#This Row],[Date Created Conversion]])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>ROUND(Table1[[#This Row],[pledged]]/Table1[[#This Row],[goal]] *100,1)</f>
        <v>0</v>
      </c>
      <c r="G574" s="13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ref="L574" si="589">(((J574/60)/60)/24)+DATE(1970,1,1)</f>
        <v>42312.757962962962</v>
      </c>
      <c r="M574" s="16">
        <f t="shared" si="528"/>
        <v>42282.71629629629</v>
      </c>
      <c r="N574" t="b">
        <v>0</v>
      </c>
      <c r="O574">
        <v>0</v>
      </c>
      <c r="P574" t="b">
        <v>0</v>
      </c>
      <c r="Q574" t="s">
        <v>8270</v>
      </c>
      <c r="R574">
        <f t="shared" si="529"/>
        <v>0</v>
      </c>
      <c r="S574" s="13" t="s">
        <v>8317</v>
      </c>
      <c r="T574" t="s">
        <v>8318</v>
      </c>
      <c r="U574">
        <f>YEAR(Table1[[#This Row],[Date Created Conversion]])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>ROUND(Table1[[#This Row],[pledged]]/Table1[[#This Row],[goal]] *100,1)</f>
        <v>0.4</v>
      </c>
      <c r="G575" s="13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ref="L575" si="590">(((J575/60)/60)/24)+DATE(1970,1,1)</f>
        <v>42022.05</v>
      </c>
      <c r="M575" s="16">
        <f t="shared" si="528"/>
        <v>41963.050127314811</v>
      </c>
      <c r="N575" t="b">
        <v>0</v>
      </c>
      <c r="O575">
        <v>9</v>
      </c>
      <c r="P575" t="b">
        <v>0</v>
      </c>
      <c r="Q575" t="s">
        <v>8270</v>
      </c>
      <c r="R575">
        <f t="shared" si="529"/>
        <v>38.44</v>
      </c>
      <c r="S575" s="13" t="s">
        <v>8317</v>
      </c>
      <c r="T575" t="s">
        <v>8318</v>
      </c>
      <c r="U575">
        <f>YEAR(Table1[[#This Row],[Date Created Conversion]])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>ROUND(Table1[[#This Row],[pledged]]/Table1[[#This Row],[goal]] *100,1)</f>
        <v>0.7</v>
      </c>
      <c r="G576" s="13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ref="L576" si="591">(((J576/60)/60)/24)+DATE(1970,1,1)</f>
        <v>42662.443368055552</v>
      </c>
      <c r="M576" s="16">
        <f t="shared" si="528"/>
        <v>42632.443368055552</v>
      </c>
      <c r="N576" t="b">
        <v>0</v>
      </c>
      <c r="O576">
        <v>4</v>
      </c>
      <c r="P576" t="b">
        <v>0</v>
      </c>
      <c r="Q576" t="s">
        <v>8270</v>
      </c>
      <c r="R576">
        <f t="shared" si="529"/>
        <v>20</v>
      </c>
      <c r="S576" s="13" t="s">
        <v>8317</v>
      </c>
      <c r="T576" t="s">
        <v>8318</v>
      </c>
      <c r="U576">
        <f>YEAR(Table1[[#This Row],[Date Created Conversion]])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>ROUND(Table1[[#This Row],[pledged]]/Table1[[#This Row],[goal]] *100,1)</f>
        <v>0.4</v>
      </c>
      <c r="G577" s="13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ref="L577" si="592">(((J577/60)/60)/24)+DATE(1970,1,1)</f>
        <v>42168.692627314813</v>
      </c>
      <c r="M577" s="16">
        <f t="shared" si="528"/>
        <v>42138.692627314813</v>
      </c>
      <c r="N577" t="b">
        <v>0</v>
      </c>
      <c r="O577">
        <v>4</v>
      </c>
      <c r="P577" t="b">
        <v>0</v>
      </c>
      <c r="Q577" t="s">
        <v>8270</v>
      </c>
      <c r="R577">
        <f t="shared" si="529"/>
        <v>64.75</v>
      </c>
      <c r="S577" s="13" t="s">
        <v>8317</v>
      </c>
      <c r="T577" t="s">
        <v>8318</v>
      </c>
      <c r="U577">
        <f>YEAR(Table1[[#This Row],[Date Created Conversion]])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>ROUND(Table1[[#This Row],[pledged]]/Table1[[#This Row],[goal]] *100,1)</f>
        <v>0</v>
      </c>
      <c r="G578" s="13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ref="L578" si="593">(((J578/60)/60)/24)+DATE(1970,1,1)</f>
        <v>42091.43</v>
      </c>
      <c r="M578" s="16">
        <f t="shared" ref="M578:M641" si="594">(((K578/60)/60)/24)+DATE(1970,1,1)</f>
        <v>42031.471666666665</v>
      </c>
      <c r="N578" t="b">
        <v>0</v>
      </c>
      <c r="O578">
        <v>1</v>
      </c>
      <c r="P578" t="b">
        <v>0</v>
      </c>
      <c r="Q578" t="s">
        <v>8270</v>
      </c>
      <c r="R578">
        <f t="shared" ref="R578:R641" si="595">IFERROR(ROUND(E578/O578,2),0)</f>
        <v>1</v>
      </c>
      <c r="S578" s="13" t="s">
        <v>8317</v>
      </c>
      <c r="T578" t="s">
        <v>8318</v>
      </c>
      <c r="U578">
        <f>YEAR(Table1[[#This Row],[Date Created Conversion]])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>ROUND(Table1[[#This Row],[pledged]]/Table1[[#This Row],[goal]] *100,1)</f>
        <v>0.2</v>
      </c>
      <c r="G579" s="13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" si="596">(((J579/60)/60)/24)+DATE(1970,1,1)</f>
        <v>42510.589143518519</v>
      </c>
      <c r="M579" s="16">
        <f t="shared" si="594"/>
        <v>42450.589143518519</v>
      </c>
      <c r="N579" t="b">
        <v>0</v>
      </c>
      <c r="O579">
        <v>1</v>
      </c>
      <c r="P579" t="b">
        <v>0</v>
      </c>
      <c r="Q579" t="s">
        <v>8270</v>
      </c>
      <c r="R579">
        <f t="shared" si="595"/>
        <v>10</v>
      </c>
      <c r="S579" s="13" t="s">
        <v>8317</v>
      </c>
      <c r="T579" t="s">
        <v>8318</v>
      </c>
      <c r="U579">
        <f>YEAR(Table1[[#This Row],[Date Created Conversion]])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>ROUND(Table1[[#This Row],[pledged]]/Table1[[#This Row],[goal]] *100,1)</f>
        <v>0</v>
      </c>
      <c r="G580" s="13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ref="L580" si="597">(((J580/60)/60)/24)+DATE(1970,1,1)</f>
        <v>42254.578622685185</v>
      </c>
      <c r="M580" s="16">
        <f t="shared" si="594"/>
        <v>42230.578622685185</v>
      </c>
      <c r="N580" t="b">
        <v>0</v>
      </c>
      <c r="O580">
        <v>7</v>
      </c>
      <c r="P580" t="b">
        <v>0</v>
      </c>
      <c r="Q580" t="s">
        <v>8270</v>
      </c>
      <c r="R580">
        <f t="shared" si="595"/>
        <v>2</v>
      </c>
      <c r="S580" s="13" t="s">
        <v>8317</v>
      </c>
      <c r="T580" t="s">
        <v>8318</v>
      </c>
      <c r="U580">
        <f>YEAR(Table1[[#This Row],[Date Created Conversion]])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>ROUND(Table1[[#This Row],[pledged]]/Table1[[#This Row],[goal]] *100,1)</f>
        <v>1.5</v>
      </c>
      <c r="G581" s="13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ref="L581" si="598">(((J581/60)/60)/24)+DATE(1970,1,1)</f>
        <v>41998.852118055554</v>
      </c>
      <c r="M581" s="16">
        <f t="shared" si="594"/>
        <v>41968.852118055554</v>
      </c>
      <c r="N581" t="b">
        <v>0</v>
      </c>
      <c r="O581">
        <v>5</v>
      </c>
      <c r="P581" t="b">
        <v>0</v>
      </c>
      <c r="Q581" t="s">
        <v>8270</v>
      </c>
      <c r="R581">
        <f t="shared" si="595"/>
        <v>35</v>
      </c>
      <c r="S581" s="13" t="s">
        <v>8317</v>
      </c>
      <c r="T581" t="s">
        <v>8318</v>
      </c>
      <c r="U581">
        <f>YEAR(Table1[[#This Row],[Date Created Conversion]])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>ROUND(Table1[[#This Row],[pledged]]/Table1[[#This Row],[goal]] *100,1)</f>
        <v>0</v>
      </c>
      <c r="G582" s="13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ref="L582" si="599">(((J582/60)/60)/24)+DATE(1970,1,1)</f>
        <v>42635.908182870371</v>
      </c>
      <c r="M582" s="16">
        <f t="shared" si="594"/>
        <v>42605.908182870371</v>
      </c>
      <c r="N582" t="b">
        <v>0</v>
      </c>
      <c r="O582">
        <v>1</v>
      </c>
      <c r="P582" t="b">
        <v>0</v>
      </c>
      <c r="Q582" t="s">
        <v>8270</v>
      </c>
      <c r="R582">
        <f t="shared" si="595"/>
        <v>1</v>
      </c>
      <c r="S582" s="13" t="s">
        <v>8317</v>
      </c>
      <c r="T582" t="s">
        <v>8318</v>
      </c>
      <c r="U582">
        <f>YEAR(Table1[[#This Row],[Date Created Conversion]])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>ROUND(Table1[[#This Row],[pledged]]/Table1[[#This Row],[goal]] *100,1)</f>
        <v>0</v>
      </c>
      <c r="G583" s="1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ref="L583" si="600">(((J583/60)/60)/24)+DATE(1970,1,1)</f>
        <v>42218.012777777782</v>
      </c>
      <c r="M583" s="16">
        <f t="shared" si="594"/>
        <v>42188.012777777782</v>
      </c>
      <c r="N583" t="b">
        <v>0</v>
      </c>
      <c r="O583">
        <v>0</v>
      </c>
      <c r="P583" t="b">
        <v>0</v>
      </c>
      <c r="Q583" t="s">
        <v>8270</v>
      </c>
      <c r="R583">
        <f t="shared" si="595"/>
        <v>0</v>
      </c>
      <c r="S583" s="13" t="s">
        <v>8317</v>
      </c>
      <c r="T583" t="s">
        <v>8318</v>
      </c>
      <c r="U583">
        <f>YEAR(Table1[[#This Row],[Date Created Conversion]])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>ROUND(Table1[[#This Row],[pledged]]/Table1[[#This Row],[goal]] *100,1)</f>
        <v>0</v>
      </c>
      <c r="G584" s="13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ref="L584" si="601">(((J584/60)/60)/24)+DATE(1970,1,1)</f>
        <v>42078.75</v>
      </c>
      <c r="M584" s="16">
        <f t="shared" si="594"/>
        <v>42055.739803240736</v>
      </c>
      <c r="N584" t="b">
        <v>0</v>
      </c>
      <c r="O584">
        <v>0</v>
      </c>
      <c r="P584" t="b">
        <v>0</v>
      </c>
      <c r="Q584" t="s">
        <v>8270</v>
      </c>
      <c r="R584">
        <f t="shared" si="595"/>
        <v>0</v>
      </c>
      <c r="S584" s="13" t="s">
        <v>8317</v>
      </c>
      <c r="T584" t="s">
        <v>8318</v>
      </c>
      <c r="U584">
        <f>YEAR(Table1[[#This Row],[Date Created Conversion]])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>ROUND(Table1[[#This Row],[pledged]]/Table1[[#This Row],[goal]] *100,1)</f>
        <v>0</v>
      </c>
      <c r="G585" s="13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ref="L585" si="602">(((J585/60)/60)/24)+DATE(1970,1,1)</f>
        <v>42082.896840277783</v>
      </c>
      <c r="M585" s="16">
        <f t="shared" si="594"/>
        <v>42052.93850694444</v>
      </c>
      <c r="N585" t="b">
        <v>0</v>
      </c>
      <c r="O585">
        <v>1</v>
      </c>
      <c r="P585" t="b">
        <v>0</v>
      </c>
      <c r="Q585" t="s">
        <v>8270</v>
      </c>
      <c r="R585">
        <f t="shared" si="595"/>
        <v>1</v>
      </c>
      <c r="S585" s="13" t="s">
        <v>8317</v>
      </c>
      <c r="T585" t="s">
        <v>8318</v>
      </c>
      <c r="U585">
        <f>YEAR(Table1[[#This Row],[Date Created Conversion]])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>ROUND(Table1[[#This Row],[pledged]]/Table1[[#This Row],[goal]] *100,1)</f>
        <v>1</v>
      </c>
      <c r="G586" s="13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ref="L586" si="603">(((J586/60)/60)/24)+DATE(1970,1,1)</f>
        <v>42079.674953703703</v>
      </c>
      <c r="M586" s="16">
        <f t="shared" si="594"/>
        <v>42049.716620370367</v>
      </c>
      <c r="N586" t="b">
        <v>0</v>
      </c>
      <c r="O586">
        <v>2</v>
      </c>
      <c r="P586" t="b">
        <v>0</v>
      </c>
      <c r="Q586" t="s">
        <v>8270</v>
      </c>
      <c r="R586">
        <f t="shared" si="595"/>
        <v>5</v>
      </c>
      <c r="S586" s="13" t="s">
        <v>8317</v>
      </c>
      <c r="T586" t="s">
        <v>8318</v>
      </c>
      <c r="U586">
        <f>YEAR(Table1[[#This Row],[Date Created Conversion]])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>ROUND(Table1[[#This Row],[pledged]]/Table1[[#This Row],[goal]] *100,1)</f>
        <v>0</v>
      </c>
      <c r="G587" s="13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ref="L587" si="604">(((J587/60)/60)/24)+DATE(1970,1,1)</f>
        <v>42339</v>
      </c>
      <c r="M587" s="16">
        <f t="shared" si="594"/>
        <v>42283.3909375</v>
      </c>
      <c r="N587" t="b">
        <v>0</v>
      </c>
      <c r="O587">
        <v>0</v>
      </c>
      <c r="P587" t="b">
        <v>0</v>
      </c>
      <c r="Q587" t="s">
        <v>8270</v>
      </c>
      <c r="R587">
        <f t="shared" si="595"/>
        <v>0</v>
      </c>
      <c r="S587" s="13" t="s">
        <v>8317</v>
      </c>
      <c r="T587" t="s">
        <v>8318</v>
      </c>
      <c r="U587">
        <f>YEAR(Table1[[#This Row],[Date Created Conversion]])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>ROUND(Table1[[#This Row],[pledged]]/Table1[[#This Row],[goal]] *100,1)</f>
        <v>0.6</v>
      </c>
      <c r="G588" s="13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ref="L588" si="605">(((J588/60)/60)/24)+DATE(1970,1,1)</f>
        <v>42050.854247685187</v>
      </c>
      <c r="M588" s="16">
        <f t="shared" si="594"/>
        <v>42020.854247685187</v>
      </c>
      <c r="N588" t="b">
        <v>0</v>
      </c>
      <c r="O588">
        <v>4</v>
      </c>
      <c r="P588" t="b">
        <v>0</v>
      </c>
      <c r="Q588" t="s">
        <v>8270</v>
      </c>
      <c r="R588">
        <f t="shared" si="595"/>
        <v>14</v>
      </c>
      <c r="S588" s="13" t="s">
        <v>8317</v>
      </c>
      <c r="T588" t="s">
        <v>8318</v>
      </c>
      <c r="U588">
        <f>YEAR(Table1[[#This Row],[Date Created Conversion]])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>ROUND(Table1[[#This Row],[pledged]]/Table1[[#This Row],[goal]] *100,1)</f>
        <v>9.1</v>
      </c>
      <c r="G589" s="13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ref="L589" si="606">(((J589/60)/60)/24)+DATE(1970,1,1)</f>
        <v>42110.757326388892</v>
      </c>
      <c r="M589" s="16">
        <f t="shared" si="594"/>
        <v>42080.757326388892</v>
      </c>
      <c r="N589" t="b">
        <v>0</v>
      </c>
      <c r="O589">
        <v>7</v>
      </c>
      <c r="P589" t="b">
        <v>0</v>
      </c>
      <c r="Q589" t="s">
        <v>8270</v>
      </c>
      <c r="R589">
        <f t="shared" si="595"/>
        <v>389.29</v>
      </c>
      <c r="S589" s="13" t="s">
        <v>8317</v>
      </c>
      <c r="T589" t="s">
        <v>8318</v>
      </c>
      <c r="U589">
        <f>YEAR(Table1[[#This Row],[Date Created Conversion]])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>ROUND(Table1[[#This Row],[pledged]]/Table1[[#This Row],[goal]] *100,1)</f>
        <v>3.3</v>
      </c>
      <c r="G590" s="13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ref="L590" si="607">(((J590/60)/60)/24)+DATE(1970,1,1)</f>
        <v>42691.811180555553</v>
      </c>
      <c r="M590" s="16">
        <f t="shared" si="594"/>
        <v>42631.769513888896</v>
      </c>
      <c r="N590" t="b">
        <v>0</v>
      </c>
      <c r="O590">
        <v>2</v>
      </c>
      <c r="P590" t="b">
        <v>0</v>
      </c>
      <c r="Q590" t="s">
        <v>8270</v>
      </c>
      <c r="R590">
        <f t="shared" si="595"/>
        <v>150.5</v>
      </c>
      <c r="S590" s="13" t="s">
        <v>8317</v>
      </c>
      <c r="T590" t="s">
        <v>8318</v>
      </c>
      <c r="U590">
        <f>YEAR(Table1[[#This Row],[Date Created Conversion]])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>ROUND(Table1[[#This Row],[pledged]]/Table1[[#This Row],[goal]] *100,1)</f>
        <v>0</v>
      </c>
      <c r="G591" s="13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ref="L591" si="608">(((J591/60)/60)/24)+DATE(1970,1,1)</f>
        <v>42193.614571759259</v>
      </c>
      <c r="M591" s="16">
        <f t="shared" si="594"/>
        <v>42178.614571759259</v>
      </c>
      <c r="N591" t="b">
        <v>0</v>
      </c>
      <c r="O591">
        <v>1</v>
      </c>
      <c r="P591" t="b">
        <v>0</v>
      </c>
      <c r="Q591" t="s">
        <v>8270</v>
      </c>
      <c r="R591">
        <f t="shared" si="595"/>
        <v>1</v>
      </c>
      <c r="S591" s="13" t="s">
        <v>8317</v>
      </c>
      <c r="T591" t="s">
        <v>8318</v>
      </c>
      <c r="U591">
        <f>YEAR(Table1[[#This Row],[Date Created Conversion]])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>ROUND(Table1[[#This Row],[pledged]]/Table1[[#This Row],[goal]] *100,1)</f>
        <v>4.5</v>
      </c>
      <c r="G592" s="13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ref="L592" si="609">(((J592/60)/60)/24)+DATE(1970,1,1)</f>
        <v>42408.542361111111</v>
      </c>
      <c r="M592" s="16">
        <f t="shared" si="594"/>
        <v>42377.554756944446</v>
      </c>
      <c r="N592" t="b">
        <v>0</v>
      </c>
      <c r="O592">
        <v>9</v>
      </c>
      <c r="P592" t="b">
        <v>0</v>
      </c>
      <c r="Q592" t="s">
        <v>8270</v>
      </c>
      <c r="R592">
        <f t="shared" si="595"/>
        <v>24.78</v>
      </c>
      <c r="S592" s="13" t="s">
        <v>8317</v>
      </c>
      <c r="T592" t="s">
        <v>8318</v>
      </c>
      <c r="U592">
        <f>YEAR(Table1[[#This Row],[Date Created Conversion]])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>ROUND(Table1[[#This Row],[pledged]]/Table1[[#This Row],[goal]] *100,1)</f>
        <v>0.1</v>
      </c>
      <c r="G593" s="1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ref="L593" si="610">(((J593/60)/60)/24)+DATE(1970,1,1)</f>
        <v>42207.543171296296</v>
      </c>
      <c r="M593" s="16">
        <f t="shared" si="594"/>
        <v>42177.543171296296</v>
      </c>
      <c r="N593" t="b">
        <v>0</v>
      </c>
      <c r="O593">
        <v>2</v>
      </c>
      <c r="P593" t="b">
        <v>0</v>
      </c>
      <c r="Q593" t="s">
        <v>8270</v>
      </c>
      <c r="R593">
        <f t="shared" si="595"/>
        <v>30.5</v>
      </c>
      <c r="S593" s="13" t="s">
        <v>8317</v>
      </c>
      <c r="T593" t="s">
        <v>8318</v>
      </c>
      <c r="U593">
        <f>YEAR(Table1[[#This Row],[Date Created Conversion]])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>ROUND(Table1[[#This Row],[pledged]]/Table1[[#This Row],[goal]] *100,1)</f>
        <v>3.3</v>
      </c>
      <c r="G594" s="13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ref="L594" si="611">(((J594/60)/60)/24)+DATE(1970,1,1)</f>
        <v>41976.232175925921</v>
      </c>
      <c r="M594" s="16">
        <f t="shared" si="594"/>
        <v>41946.232175925928</v>
      </c>
      <c r="N594" t="b">
        <v>0</v>
      </c>
      <c r="O594">
        <v>1</v>
      </c>
      <c r="P594" t="b">
        <v>0</v>
      </c>
      <c r="Q594" t="s">
        <v>8270</v>
      </c>
      <c r="R594">
        <f t="shared" si="595"/>
        <v>250</v>
      </c>
      <c r="S594" s="13" t="s">
        <v>8317</v>
      </c>
      <c r="T594" t="s">
        <v>8318</v>
      </c>
      <c r="U594">
        <f>YEAR(Table1[[#This Row],[Date Created Conversion]])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>ROUND(Table1[[#This Row],[pledged]]/Table1[[#This Row],[goal]] *100,1)</f>
        <v>23</v>
      </c>
      <c r="G595" s="13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ref="L595" si="612">(((J595/60)/60)/24)+DATE(1970,1,1)</f>
        <v>42100.635937500003</v>
      </c>
      <c r="M595" s="16">
        <f t="shared" si="594"/>
        <v>42070.677604166667</v>
      </c>
      <c r="N595" t="b">
        <v>0</v>
      </c>
      <c r="O595">
        <v>7</v>
      </c>
      <c r="P595" t="b">
        <v>0</v>
      </c>
      <c r="Q595" t="s">
        <v>8270</v>
      </c>
      <c r="R595">
        <f t="shared" si="595"/>
        <v>16.43</v>
      </c>
      <c r="S595" s="13" t="s">
        <v>8317</v>
      </c>
      <c r="T595" t="s">
        <v>8318</v>
      </c>
      <c r="U595">
        <f>YEAR(Table1[[#This Row],[Date Created Conversion]])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>ROUND(Table1[[#This Row],[pledged]]/Table1[[#This Row],[goal]] *100,1)</f>
        <v>0.1</v>
      </c>
      <c r="G596" s="13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ref="L596" si="613">(((J596/60)/60)/24)+DATE(1970,1,1)</f>
        <v>42476.780162037037</v>
      </c>
      <c r="M596" s="16">
        <f t="shared" si="594"/>
        <v>42446.780162037037</v>
      </c>
      <c r="N596" t="b">
        <v>0</v>
      </c>
      <c r="O596">
        <v>2</v>
      </c>
      <c r="P596" t="b">
        <v>0</v>
      </c>
      <c r="Q596" t="s">
        <v>8270</v>
      </c>
      <c r="R596">
        <f t="shared" si="595"/>
        <v>13</v>
      </c>
      <c r="S596" s="13" t="s">
        <v>8317</v>
      </c>
      <c r="T596" t="s">
        <v>8318</v>
      </c>
      <c r="U596">
        <f>YEAR(Table1[[#This Row],[Date Created Conversion]])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>ROUND(Table1[[#This Row],[pledged]]/Table1[[#This Row],[goal]] *100,1)</f>
        <v>0.4</v>
      </c>
      <c r="G597" s="13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ref="L597" si="614">(((J597/60)/60)/24)+DATE(1970,1,1)</f>
        <v>42128.069884259254</v>
      </c>
      <c r="M597" s="16">
        <f t="shared" si="594"/>
        <v>42083.069884259254</v>
      </c>
      <c r="N597" t="b">
        <v>0</v>
      </c>
      <c r="O597">
        <v>8</v>
      </c>
      <c r="P597" t="b">
        <v>0</v>
      </c>
      <c r="Q597" t="s">
        <v>8270</v>
      </c>
      <c r="R597">
        <f t="shared" si="595"/>
        <v>53.25</v>
      </c>
      <c r="S597" s="13" t="s">
        <v>8317</v>
      </c>
      <c r="T597" t="s">
        <v>8318</v>
      </c>
      <c r="U597">
        <f>YEAR(Table1[[#This Row],[Date Created Conversion]])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>ROUND(Table1[[#This Row],[pledged]]/Table1[[#This Row],[goal]] *100,1)</f>
        <v>0</v>
      </c>
      <c r="G598" s="13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ref="L598" si="615">(((J598/60)/60)/24)+DATE(1970,1,1)</f>
        <v>42676.896898148145</v>
      </c>
      <c r="M598" s="16">
        <f t="shared" si="594"/>
        <v>42646.896898148145</v>
      </c>
      <c r="N598" t="b">
        <v>0</v>
      </c>
      <c r="O598">
        <v>2</v>
      </c>
      <c r="P598" t="b">
        <v>0</v>
      </c>
      <c r="Q598" t="s">
        <v>8270</v>
      </c>
      <c r="R598">
        <f t="shared" si="595"/>
        <v>3</v>
      </c>
      <c r="S598" s="13" t="s">
        <v>8317</v>
      </c>
      <c r="T598" t="s">
        <v>8318</v>
      </c>
      <c r="U598">
        <f>YEAR(Table1[[#This Row],[Date Created Conversion]])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>ROUND(Table1[[#This Row],[pledged]]/Table1[[#This Row],[goal]] *100,1)</f>
        <v>0.3</v>
      </c>
      <c r="G599" s="13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ref="L599" si="616">(((J599/60)/60)/24)+DATE(1970,1,1)</f>
        <v>42582.666666666672</v>
      </c>
      <c r="M599" s="16">
        <f t="shared" si="594"/>
        <v>42545.705266203702</v>
      </c>
      <c r="N599" t="b">
        <v>0</v>
      </c>
      <c r="O599">
        <v>2</v>
      </c>
      <c r="P599" t="b">
        <v>0</v>
      </c>
      <c r="Q599" t="s">
        <v>8270</v>
      </c>
      <c r="R599">
        <f t="shared" si="595"/>
        <v>10</v>
      </c>
      <c r="S599" s="13" t="s">
        <v>8317</v>
      </c>
      <c r="T599" t="s">
        <v>8318</v>
      </c>
      <c r="U599">
        <f>YEAR(Table1[[#This Row],[Date Created Conversion]])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>ROUND(Table1[[#This Row],[pledged]]/Table1[[#This Row],[goal]] *100,1)</f>
        <v>34</v>
      </c>
      <c r="G600" s="13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ref="L600" si="617">(((J600/60)/60)/24)+DATE(1970,1,1)</f>
        <v>41978.00209490741</v>
      </c>
      <c r="M600" s="16">
        <f t="shared" si="594"/>
        <v>41948.00209490741</v>
      </c>
      <c r="N600" t="b">
        <v>0</v>
      </c>
      <c r="O600">
        <v>7</v>
      </c>
      <c r="P600" t="b">
        <v>0</v>
      </c>
      <c r="Q600" t="s">
        <v>8270</v>
      </c>
      <c r="R600">
        <f t="shared" si="595"/>
        <v>121.43</v>
      </c>
      <c r="S600" s="13" t="s">
        <v>8317</v>
      </c>
      <c r="T600" t="s">
        <v>8318</v>
      </c>
      <c r="U600">
        <f>YEAR(Table1[[#This Row],[Date Created Conversion]])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>ROUND(Table1[[#This Row],[pledged]]/Table1[[#This Row],[goal]] *100,1)</f>
        <v>0.1</v>
      </c>
      <c r="G601" s="13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ref="L601" si="618">(((J601/60)/60)/24)+DATE(1970,1,1)</f>
        <v>42071.636111111111</v>
      </c>
      <c r="M601" s="16">
        <f t="shared" si="594"/>
        <v>42047.812523148154</v>
      </c>
      <c r="N601" t="b">
        <v>0</v>
      </c>
      <c r="O601">
        <v>2</v>
      </c>
      <c r="P601" t="b">
        <v>0</v>
      </c>
      <c r="Q601" t="s">
        <v>8270</v>
      </c>
      <c r="R601">
        <f t="shared" si="595"/>
        <v>15.5</v>
      </c>
      <c r="S601" s="13" t="s">
        <v>8317</v>
      </c>
      <c r="T601" t="s">
        <v>8318</v>
      </c>
      <c r="U601">
        <f>YEAR(Table1[[#This Row],[Date Created Conversion]])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>ROUND(Table1[[#This Row],[pledged]]/Table1[[#This Row],[goal]] *100,1)</f>
        <v>2</v>
      </c>
      <c r="G602" s="13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ref="L602" si="619">(((J602/60)/60)/24)+DATE(1970,1,1)</f>
        <v>42133.798171296294</v>
      </c>
      <c r="M602" s="16">
        <f t="shared" si="594"/>
        <v>42073.798171296294</v>
      </c>
      <c r="N602" t="b">
        <v>0</v>
      </c>
      <c r="O602">
        <v>1</v>
      </c>
      <c r="P602" t="b">
        <v>0</v>
      </c>
      <c r="Q602" t="s">
        <v>8270</v>
      </c>
      <c r="R602">
        <f t="shared" si="595"/>
        <v>100</v>
      </c>
      <c r="S602" s="13" t="s">
        <v>8317</v>
      </c>
      <c r="T602" t="s">
        <v>8318</v>
      </c>
      <c r="U602">
        <f>YEAR(Table1[[#This Row],[Date Created Conversion]])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>ROUND(Table1[[#This Row],[pledged]]/Table1[[#This Row],[goal]] *100,1)</f>
        <v>1.4</v>
      </c>
      <c r="G603" s="1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ref="L603" si="620">(((J603/60)/60)/24)+DATE(1970,1,1)</f>
        <v>41999.858090277776</v>
      </c>
      <c r="M603" s="16">
        <f t="shared" si="594"/>
        <v>41969.858090277776</v>
      </c>
      <c r="N603" t="b">
        <v>0</v>
      </c>
      <c r="O603">
        <v>6</v>
      </c>
      <c r="P603" t="b">
        <v>0</v>
      </c>
      <c r="Q603" t="s">
        <v>8270</v>
      </c>
      <c r="R603">
        <f t="shared" si="595"/>
        <v>23.33</v>
      </c>
      <c r="S603" s="13" t="s">
        <v>8317</v>
      </c>
      <c r="T603" t="s">
        <v>8318</v>
      </c>
      <c r="U603">
        <f>YEAR(Table1[[#This Row],[Date Created Conversion]])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>ROUND(Table1[[#This Row],[pledged]]/Table1[[#This Row],[goal]] *100,1)</f>
        <v>0</v>
      </c>
      <c r="G604" s="13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ref="L604" si="621">(((J604/60)/60)/24)+DATE(1970,1,1)</f>
        <v>42173.79415509259</v>
      </c>
      <c r="M604" s="16">
        <f t="shared" si="594"/>
        <v>42143.79415509259</v>
      </c>
      <c r="N604" t="b">
        <v>0</v>
      </c>
      <c r="O604">
        <v>0</v>
      </c>
      <c r="P604" t="b">
        <v>0</v>
      </c>
      <c r="Q604" t="s">
        <v>8270</v>
      </c>
      <c r="R604">
        <f t="shared" si="595"/>
        <v>0</v>
      </c>
      <c r="S604" s="13" t="s">
        <v>8317</v>
      </c>
      <c r="T604" t="s">
        <v>8318</v>
      </c>
      <c r="U604">
        <f>YEAR(Table1[[#This Row],[Date Created Conversion]])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>ROUND(Table1[[#This Row],[pledged]]/Table1[[#This Row],[goal]] *100,1)</f>
        <v>3.9</v>
      </c>
      <c r="G605" s="13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ref="L605" si="622">(((J605/60)/60)/24)+DATE(1970,1,1)</f>
        <v>41865.639155092591</v>
      </c>
      <c r="M605" s="16">
        <f t="shared" si="594"/>
        <v>41835.639155092591</v>
      </c>
      <c r="N605" t="b">
        <v>0</v>
      </c>
      <c r="O605">
        <v>13</v>
      </c>
      <c r="P605" t="b">
        <v>0</v>
      </c>
      <c r="Q605" t="s">
        <v>8270</v>
      </c>
      <c r="R605">
        <f t="shared" si="595"/>
        <v>45.39</v>
      </c>
      <c r="S605" s="13" t="s">
        <v>8317</v>
      </c>
      <c r="T605" t="s">
        <v>8318</v>
      </c>
      <c r="U605">
        <f>YEAR(Table1[[#This Row],[Date Created Conversion]])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>ROUND(Table1[[#This Row],[pledged]]/Table1[[#This Row],[goal]] *100,1)</f>
        <v>0</v>
      </c>
      <c r="G606" s="13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ref="L606" si="623">(((J606/60)/60)/24)+DATE(1970,1,1)</f>
        <v>41879.035370370373</v>
      </c>
      <c r="M606" s="16">
        <f t="shared" si="594"/>
        <v>41849.035370370373</v>
      </c>
      <c r="N606" t="b">
        <v>0</v>
      </c>
      <c r="O606">
        <v>0</v>
      </c>
      <c r="P606" t="b">
        <v>0</v>
      </c>
      <c r="Q606" t="s">
        <v>8270</v>
      </c>
      <c r="R606">
        <f t="shared" si="595"/>
        <v>0</v>
      </c>
      <c r="S606" s="13" t="s">
        <v>8317</v>
      </c>
      <c r="T606" t="s">
        <v>8318</v>
      </c>
      <c r="U606">
        <f>YEAR(Table1[[#This Row],[Date Created Conversion]])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>ROUND(Table1[[#This Row],[pledged]]/Table1[[#This Row],[goal]] *100,1)</f>
        <v>2.6</v>
      </c>
      <c r="G607" s="13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ref="L607" si="624">(((J607/60)/60)/24)+DATE(1970,1,1)</f>
        <v>42239.357731481476</v>
      </c>
      <c r="M607" s="16">
        <f t="shared" si="594"/>
        <v>42194.357731481476</v>
      </c>
      <c r="N607" t="b">
        <v>0</v>
      </c>
      <c r="O607">
        <v>8</v>
      </c>
      <c r="P607" t="b">
        <v>0</v>
      </c>
      <c r="Q607" t="s">
        <v>8270</v>
      </c>
      <c r="R607">
        <f t="shared" si="595"/>
        <v>16.38</v>
      </c>
      <c r="S607" s="13" t="s">
        <v>8317</v>
      </c>
      <c r="T607" t="s">
        <v>8318</v>
      </c>
      <c r="U607">
        <f>YEAR(Table1[[#This Row],[Date Created Conversion]])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>ROUND(Table1[[#This Row],[pledged]]/Table1[[#This Row],[goal]] *100,1)</f>
        <v>0.2</v>
      </c>
      <c r="G608" s="13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ref="L608" si="625">(((J608/60)/60)/24)+DATE(1970,1,1)</f>
        <v>42148.625</v>
      </c>
      <c r="M608" s="16">
        <f t="shared" si="594"/>
        <v>42102.650567129633</v>
      </c>
      <c r="N608" t="b">
        <v>0</v>
      </c>
      <c r="O608">
        <v>1</v>
      </c>
      <c r="P608" t="b">
        <v>0</v>
      </c>
      <c r="Q608" t="s">
        <v>8270</v>
      </c>
      <c r="R608">
        <f t="shared" si="595"/>
        <v>10</v>
      </c>
      <c r="S608" s="13" t="s">
        <v>8317</v>
      </c>
      <c r="T608" t="s">
        <v>8318</v>
      </c>
      <c r="U608">
        <f>YEAR(Table1[[#This Row],[Date Created Conversion]])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>ROUND(Table1[[#This Row],[pledged]]/Table1[[#This Row],[goal]] *100,1)</f>
        <v>0</v>
      </c>
      <c r="G609" s="13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ref="L609" si="626">(((J609/60)/60)/24)+DATE(1970,1,1)</f>
        <v>42330.867314814815</v>
      </c>
      <c r="M609" s="16">
        <f t="shared" si="594"/>
        <v>42300.825648148151</v>
      </c>
      <c r="N609" t="b">
        <v>0</v>
      </c>
      <c r="O609">
        <v>0</v>
      </c>
      <c r="P609" t="b">
        <v>0</v>
      </c>
      <c r="Q609" t="s">
        <v>8270</v>
      </c>
      <c r="R609">
        <f t="shared" si="595"/>
        <v>0</v>
      </c>
      <c r="S609" s="13" t="s">
        <v>8317</v>
      </c>
      <c r="T609" t="s">
        <v>8318</v>
      </c>
      <c r="U609">
        <f>YEAR(Table1[[#This Row],[Date Created Conversion]])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>ROUND(Table1[[#This Row],[pledged]]/Table1[[#This Row],[goal]] *100,1)</f>
        <v>1</v>
      </c>
      <c r="G610" s="13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ref="L610" si="627">(((J610/60)/60)/24)+DATE(1970,1,1)</f>
        <v>42170.921064814815</v>
      </c>
      <c r="M610" s="16">
        <f t="shared" si="594"/>
        <v>42140.921064814815</v>
      </c>
      <c r="N610" t="b">
        <v>0</v>
      </c>
      <c r="O610">
        <v>5</v>
      </c>
      <c r="P610" t="b">
        <v>0</v>
      </c>
      <c r="Q610" t="s">
        <v>8270</v>
      </c>
      <c r="R610">
        <f t="shared" si="595"/>
        <v>292.2</v>
      </c>
      <c r="S610" s="13" t="s">
        <v>8317</v>
      </c>
      <c r="T610" t="s">
        <v>8318</v>
      </c>
      <c r="U610">
        <f>YEAR(Table1[[#This Row],[Date Created Conversion]])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>ROUND(Table1[[#This Row],[pledged]]/Table1[[#This Row],[goal]] *100,1)</f>
        <v>0.6</v>
      </c>
      <c r="G611" s="13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ref="L611" si="628">(((J611/60)/60)/24)+DATE(1970,1,1)</f>
        <v>42337.075740740736</v>
      </c>
      <c r="M611" s="16">
        <f t="shared" si="594"/>
        <v>42307.034074074079</v>
      </c>
      <c r="N611" t="b">
        <v>0</v>
      </c>
      <c r="O611">
        <v>1</v>
      </c>
      <c r="P611" t="b">
        <v>0</v>
      </c>
      <c r="Q611" t="s">
        <v>8270</v>
      </c>
      <c r="R611">
        <f t="shared" si="595"/>
        <v>5</v>
      </c>
      <c r="S611" s="13" t="s">
        <v>8317</v>
      </c>
      <c r="T611" t="s">
        <v>8318</v>
      </c>
      <c r="U611">
        <f>YEAR(Table1[[#This Row],[Date Created Conversion]])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>ROUND(Table1[[#This Row],[pledged]]/Table1[[#This Row],[goal]] *100,1)</f>
        <v>0</v>
      </c>
      <c r="G612" s="13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ref="L612" si="629">(((J612/60)/60)/24)+DATE(1970,1,1)</f>
        <v>42116.83085648148</v>
      </c>
      <c r="M612" s="16">
        <f t="shared" si="594"/>
        <v>42086.83085648148</v>
      </c>
      <c r="N612" t="b">
        <v>0</v>
      </c>
      <c r="O612">
        <v>0</v>
      </c>
      <c r="P612" t="b">
        <v>0</v>
      </c>
      <c r="Q612" t="s">
        <v>8270</v>
      </c>
      <c r="R612">
        <f t="shared" si="595"/>
        <v>0</v>
      </c>
      <c r="S612" s="13" t="s">
        <v>8317</v>
      </c>
      <c r="T612" t="s">
        <v>8318</v>
      </c>
      <c r="U612">
        <f>YEAR(Table1[[#This Row],[Date Created Conversion]])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>ROUND(Table1[[#This Row],[pledged]]/Table1[[#This Row],[goal]] *100,1)</f>
        <v>0</v>
      </c>
      <c r="G613" s="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ref="L613" si="630">(((J613/60)/60)/24)+DATE(1970,1,1)</f>
        <v>42388.560613425929</v>
      </c>
      <c r="M613" s="16">
        <f t="shared" si="594"/>
        <v>42328.560613425929</v>
      </c>
      <c r="N613" t="b">
        <v>0</v>
      </c>
      <c r="O613">
        <v>0</v>
      </c>
      <c r="P613" t="b">
        <v>0</v>
      </c>
      <c r="Q613" t="s">
        <v>8270</v>
      </c>
      <c r="R613">
        <f t="shared" si="595"/>
        <v>0</v>
      </c>
      <c r="S613" s="13" t="s">
        <v>8317</v>
      </c>
      <c r="T613" t="s">
        <v>8318</v>
      </c>
      <c r="U613">
        <f>YEAR(Table1[[#This Row],[Date Created Conversion]])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>ROUND(Table1[[#This Row],[pledged]]/Table1[[#This Row],[goal]] *100,1)</f>
        <v>0</v>
      </c>
      <c r="G614" s="13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ref="L614" si="631">(((J614/60)/60)/24)+DATE(1970,1,1)</f>
        <v>42615.031782407401</v>
      </c>
      <c r="M614" s="16">
        <f t="shared" si="594"/>
        <v>42585.031782407401</v>
      </c>
      <c r="N614" t="b">
        <v>0</v>
      </c>
      <c r="O614">
        <v>0</v>
      </c>
      <c r="P614" t="b">
        <v>0</v>
      </c>
      <c r="Q614" t="s">
        <v>8270</v>
      </c>
      <c r="R614">
        <f t="shared" si="595"/>
        <v>0</v>
      </c>
      <c r="S614" s="13" t="s">
        <v>8317</v>
      </c>
      <c r="T614" t="s">
        <v>8318</v>
      </c>
      <c r="U614">
        <f>YEAR(Table1[[#This Row],[Date Created Conversion]])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>ROUND(Table1[[#This Row],[pledged]]/Table1[[#This Row],[goal]] *100,1)</f>
        <v>21.4</v>
      </c>
      <c r="G615" s="13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ref="L615" si="632">(((J615/60)/60)/24)+DATE(1970,1,1)</f>
        <v>42278.207638888889</v>
      </c>
      <c r="M615" s="16">
        <f t="shared" si="594"/>
        <v>42247.496759259258</v>
      </c>
      <c r="N615" t="b">
        <v>0</v>
      </c>
      <c r="O615">
        <v>121</v>
      </c>
      <c r="P615" t="b">
        <v>0</v>
      </c>
      <c r="Q615" t="s">
        <v>8270</v>
      </c>
      <c r="R615">
        <f t="shared" si="595"/>
        <v>105.93</v>
      </c>
      <c r="S615" s="13" t="s">
        <v>8317</v>
      </c>
      <c r="T615" t="s">
        <v>8318</v>
      </c>
      <c r="U615">
        <f>YEAR(Table1[[#This Row],[Date Created Conversion]])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>ROUND(Table1[[#This Row],[pledged]]/Table1[[#This Row],[goal]] *100,1)</f>
        <v>0</v>
      </c>
      <c r="G616" s="13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ref="L616" si="633">(((J616/60)/60)/24)+DATE(1970,1,1)</f>
        <v>42545.061805555553</v>
      </c>
      <c r="M616" s="16">
        <f t="shared" si="594"/>
        <v>42515.061805555553</v>
      </c>
      <c r="N616" t="b">
        <v>0</v>
      </c>
      <c r="O616">
        <v>0</v>
      </c>
      <c r="P616" t="b">
        <v>0</v>
      </c>
      <c r="Q616" t="s">
        <v>8270</v>
      </c>
      <c r="R616">
        <f t="shared" si="595"/>
        <v>0</v>
      </c>
      <c r="S616" s="13" t="s">
        <v>8317</v>
      </c>
      <c r="T616" t="s">
        <v>8318</v>
      </c>
      <c r="U616">
        <f>YEAR(Table1[[#This Row],[Date Created Conversion]])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>ROUND(Table1[[#This Row],[pledged]]/Table1[[#This Row],[goal]] *100,1)</f>
        <v>0</v>
      </c>
      <c r="G617" s="13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ref="L617" si="634">(((J617/60)/60)/24)+DATE(1970,1,1)</f>
        <v>42272.122210648144</v>
      </c>
      <c r="M617" s="16">
        <f t="shared" si="594"/>
        <v>42242.122210648144</v>
      </c>
      <c r="N617" t="b">
        <v>0</v>
      </c>
      <c r="O617">
        <v>0</v>
      </c>
      <c r="P617" t="b">
        <v>0</v>
      </c>
      <c r="Q617" t="s">
        <v>8270</v>
      </c>
      <c r="R617">
        <f t="shared" si="595"/>
        <v>0</v>
      </c>
      <c r="S617" s="13" t="s">
        <v>8317</v>
      </c>
      <c r="T617" t="s">
        <v>8318</v>
      </c>
      <c r="U617">
        <f>YEAR(Table1[[#This Row],[Date Created Conversion]])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>ROUND(Table1[[#This Row],[pledged]]/Table1[[#This Row],[goal]] *100,1)</f>
        <v>0</v>
      </c>
      <c r="G618" s="13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ref="L618" si="635">(((J618/60)/60)/24)+DATE(1970,1,1)</f>
        <v>42791.376238425932</v>
      </c>
      <c r="M618" s="16">
        <f t="shared" si="594"/>
        <v>42761.376238425932</v>
      </c>
      <c r="N618" t="b">
        <v>0</v>
      </c>
      <c r="O618">
        <v>0</v>
      </c>
      <c r="P618" t="b">
        <v>0</v>
      </c>
      <c r="Q618" t="s">
        <v>8270</v>
      </c>
      <c r="R618">
        <f t="shared" si="595"/>
        <v>0</v>
      </c>
      <c r="S618" s="13" t="s">
        <v>8317</v>
      </c>
      <c r="T618" t="s">
        <v>8318</v>
      </c>
      <c r="U618">
        <f>YEAR(Table1[[#This Row],[Date Created Conversion]])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>ROUND(Table1[[#This Row],[pledged]]/Table1[[#This Row],[goal]] *100,1)</f>
        <v>3</v>
      </c>
      <c r="G619" s="13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ref="L619" si="636">(((J619/60)/60)/24)+DATE(1970,1,1)</f>
        <v>42132.343090277776</v>
      </c>
      <c r="M619" s="16">
        <f t="shared" si="594"/>
        <v>42087.343090277776</v>
      </c>
      <c r="N619" t="b">
        <v>0</v>
      </c>
      <c r="O619">
        <v>3</v>
      </c>
      <c r="P619" t="b">
        <v>0</v>
      </c>
      <c r="Q619" t="s">
        <v>8270</v>
      </c>
      <c r="R619">
        <f t="shared" si="595"/>
        <v>20</v>
      </c>
      <c r="S619" s="13" t="s">
        <v>8317</v>
      </c>
      <c r="T619" t="s">
        <v>8318</v>
      </c>
      <c r="U619">
        <f>YEAR(Table1[[#This Row],[Date Created Conversion]])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>ROUND(Table1[[#This Row],[pledged]]/Table1[[#This Row],[goal]] *100,1)</f>
        <v>0</v>
      </c>
      <c r="G620" s="13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ref="L620" si="637">(((J620/60)/60)/24)+DATE(1970,1,1)</f>
        <v>42347.810219907406</v>
      </c>
      <c r="M620" s="16">
        <f t="shared" si="594"/>
        <v>42317.810219907406</v>
      </c>
      <c r="N620" t="b">
        <v>0</v>
      </c>
      <c r="O620">
        <v>0</v>
      </c>
      <c r="P620" t="b">
        <v>0</v>
      </c>
      <c r="Q620" t="s">
        <v>8270</v>
      </c>
      <c r="R620">
        <f t="shared" si="595"/>
        <v>0</v>
      </c>
      <c r="S620" s="13" t="s">
        <v>8317</v>
      </c>
      <c r="T620" t="s">
        <v>8318</v>
      </c>
      <c r="U620">
        <f>YEAR(Table1[[#This Row],[Date Created Conversion]])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>ROUND(Table1[[#This Row],[pledged]]/Table1[[#This Row],[goal]] *100,1)</f>
        <v>0</v>
      </c>
      <c r="G621" s="13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ref="L621" si="638">(((J621/60)/60)/24)+DATE(1970,1,1)</f>
        <v>41968.692013888889</v>
      </c>
      <c r="M621" s="16">
        <f t="shared" si="594"/>
        <v>41908.650347222225</v>
      </c>
      <c r="N621" t="b">
        <v>0</v>
      </c>
      <c r="O621">
        <v>1</v>
      </c>
      <c r="P621" t="b">
        <v>0</v>
      </c>
      <c r="Q621" t="s">
        <v>8270</v>
      </c>
      <c r="R621">
        <f t="shared" si="595"/>
        <v>1</v>
      </c>
      <c r="S621" s="13" t="s">
        <v>8317</v>
      </c>
      <c r="T621" t="s">
        <v>8318</v>
      </c>
      <c r="U621">
        <f>YEAR(Table1[[#This Row],[Date Created Conversion]])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>ROUND(Table1[[#This Row],[pledged]]/Table1[[#This Row],[goal]] *100,1)</f>
        <v>1</v>
      </c>
      <c r="G622" s="13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ref="L622" si="639">(((J622/60)/60)/24)+DATE(1970,1,1)</f>
        <v>41876.716874999998</v>
      </c>
      <c r="M622" s="16">
        <f t="shared" si="594"/>
        <v>41831.716874999998</v>
      </c>
      <c r="N622" t="b">
        <v>0</v>
      </c>
      <c r="O622">
        <v>1</v>
      </c>
      <c r="P622" t="b">
        <v>0</v>
      </c>
      <c r="Q622" t="s">
        <v>8270</v>
      </c>
      <c r="R622">
        <f t="shared" si="595"/>
        <v>300</v>
      </c>
      <c r="S622" s="13" t="s">
        <v>8317</v>
      </c>
      <c r="T622" t="s">
        <v>8318</v>
      </c>
      <c r="U622">
        <f>YEAR(Table1[[#This Row],[Date Created Conversion]])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>ROUND(Table1[[#This Row],[pledged]]/Table1[[#This Row],[goal]] *100,1)</f>
        <v>1</v>
      </c>
      <c r="G623" s="1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ref="L623" si="640">(((J623/60)/60)/24)+DATE(1970,1,1)</f>
        <v>42558.987696759257</v>
      </c>
      <c r="M623" s="16">
        <f t="shared" si="594"/>
        <v>42528.987696759257</v>
      </c>
      <c r="N623" t="b">
        <v>0</v>
      </c>
      <c r="O623">
        <v>3</v>
      </c>
      <c r="P623" t="b">
        <v>0</v>
      </c>
      <c r="Q623" t="s">
        <v>8270</v>
      </c>
      <c r="R623">
        <f t="shared" si="595"/>
        <v>87</v>
      </c>
      <c r="S623" s="13" t="s">
        <v>8317</v>
      </c>
      <c r="T623" t="s">
        <v>8318</v>
      </c>
      <c r="U623">
        <f>YEAR(Table1[[#This Row],[Date Created Conversion]])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>ROUND(Table1[[#This Row],[pledged]]/Table1[[#This Row],[goal]] *100,1)</f>
        <v>5.7</v>
      </c>
      <c r="G624" s="13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ref="L624" si="641">(((J624/60)/60)/24)+DATE(1970,1,1)</f>
        <v>42552.774745370371</v>
      </c>
      <c r="M624" s="16">
        <f t="shared" si="594"/>
        <v>42532.774745370371</v>
      </c>
      <c r="N624" t="b">
        <v>0</v>
      </c>
      <c r="O624">
        <v>9</v>
      </c>
      <c r="P624" t="b">
        <v>0</v>
      </c>
      <c r="Q624" t="s">
        <v>8270</v>
      </c>
      <c r="R624">
        <f t="shared" si="595"/>
        <v>37.89</v>
      </c>
      <c r="S624" s="13" t="s">
        <v>8317</v>
      </c>
      <c r="T624" t="s">
        <v>8318</v>
      </c>
      <c r="U624">
        <f>YEAR(Table1[[#This Row],[Date Created Conversion]])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>ROUND(Table1[[#This Row],[pledged]]/Table1[[#This Row],[goal]] *100,1)</f>
        <v>0</v>
      </c>
      <c r="G625" s="13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ref="L625" si="642">(((J625/60)/60)/24)+DATE(1970,1,1)</f>
        <v>42152.009224537032</v>
      </c>
      <c r="M625" s="16">
        <f t="shared" si="594"/>
        <v>42122.009224537032</v>
      </c>
      <c r="N625" t="b">
        <v>0</v>
      </c>
      <c r="O625">
        <v>0</v>
      </c>
      <c r="P625" t="b">
        <v>0</v>
      </c>
      <c r="Q625" t="s">
        <v>8270</v>
      </c>
      <c r="R625">
        <f t="shared" si="595"/>
        <v>0</v>
      </c>
      <c r="S625" s="13" t="s">
        <v>8317</v>
      </c>
      <c r="T625" t="s">
        <v>8318</v>
      </c>
      <c r="U625">
        <f>YEAR(Table1[[#This Row],[Date Created Conversion]])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>ROUND(Table1[[#This Row],[pledged]]/Table1[[#This Row],[goal]] *100,1)</f>
        <v>0</v>
      </c>
      <c r="G626" s="13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ref="L626" si="643">(((J626/60)/60)/24)+DATE(1970,1,1)</f>
        <v>42138.988900462966</v>
      </c>
      <c r="M626" s="16">
        <f t="shared" si="594"/>
        <v>42108.988900462966</v>
      </c>
      <c r="N626" t="b">
        <v>0</v>
      </c>
      <c r="O626">
        <v>0</v>
      </c>
      <c r="P626" t="b">
        <v>0</v>
      </c>
      <c r="Q626" t="s">
        <v>8270</v>
      </c>
      <c r="R626">
        <f t="shared" si="595"/>
        <v>0</v>
      </c>
      <c r="S626" s="13" t="s">
        <v>8317</v>
      </c>
      <c r="T626" t="s">
        <v>8318</v>
      </c>
      <c r="U626">
        <f>YEAR(Table1[[#This Row],[Date Created Conversion]])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>ROUND(Table1[[#This Row],[pledged]]/Table1[[#This Row],[goal]] *100,1)</f>
        <v>0</v>
      </c>
      <c r="G627" s="13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ref="L627" si="644">(((J627/60)/60)/24)+DATE(1970,1,1)</f>
        <v>42820.853900462964</v>
      </c>
      <c r="M627" s="16">
        <f t="shared" si="594"/>
        <v>42790.895567129628</v>
      </c>
      <c r="N627" t="b">
        <v>0</v>
      </c>
      <c r="O627">
        <v>0</v>
      </c>
      <c r="P627" t="b">
        <v>0</v>
      </c>
      <c r="Q627" t="s">
        <v>8270</v>
      </c>
      <c r="R627">
        <f t="shared" si="595"/>
        <v>0</v>
      </c>
      <c r="S627" s="13" t="s">
        <v>8317</v>
      </c>
      <c r="T627" t="s">
        <v>8318</v>
      </c>
      <c r="U627">
        <f>YEAR(Table1[[#This Row],[Date Created Conversion]])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>ROUND(Table1[[#This Row],[pledged]]/Table1[[#This Row],[goal]] *100,1)</f>
        <v>17.399999999999999</v>
      </c>
      <c r="G628" s="13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ref="L628" si="645">(((J628/60)/60)/24)+DATE(1970,1,1)</f>
        <v>42231.556944444441</v>
      </c>
      <c r="M628" s="16">
        <f t="shared" si="594"/>
        <v>42198.559479166666</v>
      </c>
      <c r="N628" t="b">
        <v>0</v>
      </c>
      <c r="O628">
        <v>39</v>
      </c>
      <c r="P628" t="b">
        <v>0</v>
      </c>
      <c r="Q628" t="s">
        <v>8270</v>
      </c>
      <c r="R628">
        <f t="shared" si="595"/>
        <v>111.41</v>
      </c>
      <c r="S628" s="13" t="s">
        <v>8317</v>
      </c>
      <c r="T628" t="s">
        <v>8318</v>
      </c>
      <c r="U628">
        <f>YEAR(Table1[[#This Row],[Date Created Conversion]])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>ROUND(Table1[[#This Row],[pledged]]/Table1[[#This Row],[goal]] *100,1)</f>
        <v>0</v>
      </c>
      <c r="G629" s="13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ref="L629" si="646">(((J629/60)/60)/24)+DATE(1970,1,1)</f>
        <v>42443.958333333328</v>
      </c>
      <c r="M629" s="16">
        <f t="shared" si="594"/>
        <v>42384.306840277779</v>
      </c>
      <c r="N629" t="b">
        <v>0</v>
      </c>
      <c r="O629">
        <v>1</v>
      </c>
      <c r="P629" t="b">
        <v>0</v>
      </c>
      <c r="Q629" t="s">
        <v>8270</v>
      </c>
      <c r="R629">
        <f t="shared" si="595"/>
        <v>90</v>
      </c>
      <c r="S629" s="13" t="s">
        <v>8317</v>
      </c>
      <c r="T629" t="s">
        <v>8318</v>
      </c>
      <c r="U629">
        <f>YEAR(Table1[[#This Row],[Date Created Conversion]])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>ROUND(Table1[[#This Row],[pledged]]/Table1[[#This Row],[goal]] *100,1)</f>
        <v>0</v>
      </c>
      <c r="G630" s="13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ref="L630" si="647">(((J630/60)/60)/24)+DATE(1970,1,1)</f>
        <v>41833.692789351851</v>
      </c>
      <c r="M630" s="16">
        <f t="shared" si="594"/>
        <v>41803.692789351851</v>
      </c>
      <c r="N630" t="b">
        <v>0</v>
      </c>
      <c r="O630">
        <v>0</v>
      </c>
      <c r="P630" t="b">
        <v>0</v>
      </c>
      <c r="Q630" t="s">
        <v>8270</v>
      </c>
      <c r="R630">
        <f t="shared" si="595"/>
        <v>0</v>
      </c>
      <c r="S630" s="13" t="s">
        <v>8317</v>
      </c>
      <c r="T630" t="s">
        <v>8318</v>
      </c>
      <c r="U630">
        <f>YEAR(Table1[[#This Row],[Date Created Conversion]])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>ROUND(Table1[[#This Row],[pledged]]/Table1[[#This Row],[goal]] *100,1)</f>
        <v>0.2</v>
      </c>
      <c r="G631" s="13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ref="L631" si="648">(((J631/60)/60)/24)+DATE(1970,1,1)</f>
        <v>42504.637824074074</v>
      </c>
      <c r="M631" s="16">
        <f t="shared" si="594"/>
        <v>42474.637824074074</v>
      </c>
      <c r="N631" t="b">
        <v>0</v>
      </c>
      <c r="O631">
        <v>3</v>
      </c>
      <c r="P631" t="b">
        <v>0</v>
      </c>
      <c r="Q631" t="s">
        <v>8270</v>
      </c>
      <c r="R631">
        <f t="shared" si="595"/>
        <v>116.67</v>
      </c>
      <c r="S631" s="13" t="s">
        <v>8317</v>
      </c>
      <c r="T631" t="s">
        <v>8318</v>
      </c>
      <c r="U631">
        <f>YEAR(Table1[[#This Row],[Date Created Conversion]])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>ROUND(Table1[[#This Row],[pledged]]/Table1[[#This Row],[goal]] *100,1)</f>
        <v>0.1</v>
      </c>
      <c r="G632" s="13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ref="L632" si="649">(((J632/60)/60)/24)+DATE(1970,1,1)</f>
        <v>42253.215277777781</v>
      </c>
      <c r="M632" s="16">
        <f t="shared" si="594"/>
        <v>42223.619456018518</v>
      </c>
      <c r="N632" t="b">
        <v>0</v>
      </c>
      <c r="O632">
        <v>1</v>
      </c>
      <c r="P632" t="b">
        <v>0</v>
      </c>
      <c r="Q632" t="s">
        <v>8270</v>
      </c>
      <c r="R632">
        <f t="shared" si="595"/>
        <v>10</v>
      </c>
      <c r="S632" s="13" t="s">
        <v>8317</v>
      </c>
      <c r="T632" t="s">
        <v>8318</v>
      </c>
      <c r="U632">
        <f>YEAR(Table1[[#This Row],[Date Created Conversion]])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>ROUND(Table1[[#This Row],[pledged]]/Table1[[#This Row],[goal]] *100,1)</f>
        <v>1.4</v>
      </c>
      <c r="G633" s="1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ref="L633" si="650">(((J633/60)/60)/24)+DATE(1970,1,1)</f>
        <v>42518.772326388891</v>
      </c>
      <c r="M633" s="16">
        <f t="shared" si="594"/>
        <v>42489.772326388891</v>
      </c>
      <c r="N633" t="b">
        <v>0</v>
      </c>
      <c r="O633">
        <v>9</v>
      </c>
      <c r="P633" t="b">
        <v>0</v>
      </c>
      <c r="Q633" t="s">
        <v>8270</v>
      </c>
      <c r="R633">
        <f t="shared" si="595"/>
        <v>76.67</v>
      </c>
      <c r="S633" s="13" t="s">
        <v>8317</v>
      </c>
      <c r="T633" t="s">
        <v>8318</v>
      </c>
      <c r="U633">
        <f>YEAR(Table1[[#This Row],[Date Created Conversion]])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>ROUND(Table1[[#This Row],[pledged]]/Table1[[#This Row],[goal]] *100,1)</f>
        <v>0</v>
      </c>
      <c r="G634" s="13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ref="L634" si="651">(((J634/60)/60)/24)+DATE(1970,1,1)</f>
        <v>42333.700983796298</v>
      </c>
      <c r="M634" s="16">
        <f t="shared" si="594"/>
        <v>42303.659317129626</v>
      </c>
      <c r="N634" t="b">
        <v>0</v>
      </c>
      <c r="O634">
        <v>0</v>
      </c>
      <c r="P634" t="b">
        <v>0</v>
      </c>
      <c r="Q634" t="s">
        <v>8270</v>
      </c>
      <c r="R634">
        <f t="shared" si="595"/>
        <v>0</v>
      </c>
      <c r="S634" s="13" t="s">
        <v>8317</v>
      </c>
      <c r="T634" t="s">
        <v>8318</v>
      </c>
      <c r="U634">
        <f>YEAR(Table1[[#This Row],[Date Created Conversion]])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>ROUND(Table1[[#This Row],[pledged]]/Table1[[#This Row],[goal]] *100,1)</f>
        <v>12.5</v>
      </c>
      <c r="G635" s="13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ref="L635" si="652">(((J635/60)/60)/24)+DATE(1970,1,1)</f>
        <v>42538.958333333328</v>
      </c>
      <c r="M635" s="16">
        <f t="shared" si="594"/>
        <v>42507.29932870371</v>
      </c>
      <c r="N635" t="b">
        <v>0</v>
      </c>
      <c r="O635">
        <v>25</v>
      </c>
      <c r="P635" t="b">
        <v>0</v>
      </c>
      <c r="Q635" t="s">
        <v>8270</v>
      </c>
      <c r="R635">
        <f t="shared" si="595"/>
        <v>49.8</v>
      </c>
      <c r="S635" s="13" t="s">
        <v>8317</v>
      </c>
      <c r="T635" t="s">
        <v>8318</v>
      </c>
      <c r="U635">
        <f>YEAR(Table1[[#This Row],[Date Created Conversion]])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>ROUND(Table1[[#This Row],[pledged]]/Table1[[#This Row],[goal]] *100,1)</f>
        <v>0</v>
      </c>
      <c r="G636" s="13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ref="L636" si="653">(((J636/60)/60)/24)+DATE(1970,1,1)</f>
        <v>42061.928576388891</v>
      </c>
      <c r="M636" s="16">
        <f t="shared" si="594"/>
        <v>42031.928576388891</v>
      </c>
      <c r="N636" t="b">
        <v>0</v>
      </c>
      <c r="O636">
        <v>1</v>
      </c>
      <c r="P636" t="b">
        <v>0</v>
      </c>
      <c r="Q636" t="s">
        <v>8270</v>
      </c>
      <c r="R636">
        <f t="shared" si="595"/>
        <v>1</v>
      </c>
      <c r="S636" s="13" t="s">
        <v>8317</v>
      </c>
      <c r="T636" t="s">
        <v>8318</v>
      </c>
      <c r="U636">
        <f>YEAR(Table1[[#This Row],[Date Created Conversion]])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>ROUND(Table1[[#This Row],[pledged]]/Table1[[#This Row],[goal]] *100,1)</f>
        <v>0</v>
      </c>
      <c r="G637" s="13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ref="L637" si="654">(((J637/60)/60)/24)+DATE(1970,1,1)</f>
        <v>42106.092152777783</v>
      </c>
      <c r="M637" s="16">
        <f t="shared" si="594"/>
        <v>42076.092152777783</v>
      </c>
      <c r="N637" t="b">
        <v>0</v>
      </c>
      <c r="O637">
        <v>1</v>
      </c>
      <c r="P637" t="b">
        <v>0</v>
      </c>
      <c r="Q637" t="s">
        <v>8270</v>
      </c>
      <c r="R637">
        <f t="shared" si="595"/>
        <v>2</v>
      </c>
      <c r="S637" s="13" t="s">
        <v>8317</v>
      </c>
      <c r="T637" t="s">
        <v>8318</v>
      </c>
      <c r="U637">
        <f>YEAR(Table1[[#This Row],[Date Created Conversion]])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>ROUND(Table1[[#This Row],[pledged]]/Table1[[#This Row],[goal]] *100,1)</f>
        <v>0.2</v>
      </c>
      <c r="G638" s="13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ref="L638" si="655">(((J638/60)/60)/24)+DATE(1970,1,1)</f>
        <v>42161.44930555555</v>
      </c>
      <c r="M638" s="16">
        <f t="shared" si="594"/>
        <v>42131.455439814818</v>
      </c>
      <c r="N638" t="b">
        <v>0</v>
      </c>
      <c r="O638">
        <v>1</v>
      </c>
      <c r="P638" t="b">
        <v>0</v>
      </c>
      <c r="Q638" t="s">
        <v>8270</v>
      </c>
      <c r="R638">
        <f t="shared" si="595"/>
        <v>4</v>
      </c>
      <c r="S638" s="13" t="s">
        <v>8317</v>
      </c>
      <c r="T638" t="s">
        <v>8318</v>
      </c>
      <c r="U638">
        <f>YEAR(Table1[[#This Row],[Date Created Conversion]])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>ROUND(Table1[[#This Row],[pledged]]/Table1[[#This Row],[goal]] *100,1)</f>
        <v>0</v>
      </c>
      <c r="G639" s="13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ref="L639" si="656">(((J639/60)/60)/24)+DATE(1970,1,1)</f>
        <v>42791.961111111115</v>
      </c>
      <c r="M639" s="16">
        <f t="shared" si="594"/>
        <v>42762.962013888886</v>
      </c>
      <c r="N639" t="b">
        <v>0</v>
      </c>
      <c r="O639">
        <v>0</v>
      </c>
      <c r="P639" t="b">
        <v>0</v>
      </c>
      <c r="Q639" t="s">
        <v>8270</v>
      </c>
      <c r="R639">
        <f t="shared" si="595"/>
        <v>0</v>
      </c>
      <c r="S639" s="13" t="s">
        <v>8317</v>
      </c>
      <c r="T639" t="s">
        <v>8318</v>
      </c>
      <c r="U639">
        <f>YEAR(Table1[[#This Row],[Date Created Conversion]])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>ROUND(Table1[[#This Row],[pledged]]/Table1[[#This Row],[goal]] *100,1)</f>
        <v>0</v>
      </c>
      <c r="G640" s="13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ref="L640" si="657">(((J640/60)/60)/24)+DATE(1970,1,1)</f>
        <v>42819.55164351852</v>
      </c>
      <c r="M640" s="16">
        <f t="shared" si="594"/>
        <v>42759.593310185184</v>
      </c>
      <c r="N640" t="b">
        <v>0</v>
      </c>
      <c r="O640">
        <v>6</v>
      </c>
      <c r="P640" t="b">
        <v>0</v>
      </c>
      <c r="Q640" t="s">
        <v>8270</v>
      </c>
      <c r="R640">
        <f t="shared" si="595"/>
        <v>3</v>
      </c>
      <c r="S640" s="13" t="s">
        <v>8317</v>
      </c>
      <c r="T640" t="s">
        <v>8318</v>
      </c>
      <c r="U640">
        <f>YEAR(Table1[[#This Row],[Date Created Conversion]])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>ROUND(Table1[[#This Row],[pledged]]/Table1[[#This Row],[goal]] *100,1)</f>
        <v>0</v>
      </c>
      <c r="G641" s="13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ref="L641" si="658">(((J641/60)/60)/24)+DATE(1970,1,1)</f>
        <v>41925.583275462966</v>
      </c>
      <c r="M641" s="16">
        <f t="shared" si="594"/>
        <v>41865.583275462966</v>
      </c>
      <c r="N641" t="b">
        <v>0</v>
      </c>
      <c r="O641">
        <v>1</v>
      </c>
      <c r="P641" t="b">
        <v>0</v>
      </c>
      <c r="Q641" t="s">
        <v>8270</v>
      </c>
      <c r="R641">
        <f t="shared" si="595"/>
        <v>1</v>
      </c>
      <c r="S641" s="13" t="s">
        <v>8317</v>
      </c>
      <c r="T641" t="s">
        <v>8318</v>
      </c>
      <c r="U641">
        <f>YEAR(Table1[[#This Row],[Date Created Conversion]])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>ROUND(Table1[[#This Row],[pledged]]/Table1[[#This Row],[goal]] *100,1)</f>
        <v>144.30000000000001</v>
      </c>
      <c r="G642" s="13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ref="L642" si="659">(((J642/60)/60)/24)+DATE(1970,1,1)</f>
        <v>42698.958333333328</v>
      </c>
      <c r="M642" s="16">
        <f t="shared" ref="M642:M705" si="660">(((K642/60)/60)/24)+DATE(1970,1,1)</f>
        <v>42683.420312500006</v>
      </c>
      <c r="N642" t="b">
        <v>0</v>
      </c>
      <c r="O642">
        <v>2</v>
      </c>
      <c r="P642" t="b">
        <v>1</v>
      </c>
      <c r="Q642" t="s">
        <v>8271</v>
      </c>
      <c r="R642">
        <f t="shared" ref="R642:R705" si="661">IFERROR(ROUND(E642/O642,2),0)</f>
        <v>50.5</v>
      </c>
      <c r="S642" s="13" t="s">
        <v>8317</v>
      </c>
      <c r="T642" t="s">
        <v>8319</v>
      </c>
      <c r="U642">
        <f>YEAR(Table1[[#This Row],[Date Created Conversion]])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>ROUND(Table1[[#This Row],[pledged]]/Table1[[#This Row],[goal]] *100,1)</f>
        <v>119.2</v>
      </c>
      <c r="G643" s="1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" si="662">(((J643/60)/60)/24)+DATE(1970,1,1)</f>
        <v>42229.57</v>
      </c>
      <c r="M643" s="16">
        <f t="shared" si="660"/>
        <v>42199.57</v>
      </c>
      <c r="N643" t="b">
        <v>0</v>
      </c>
      <c r="O643">
        <v>315</v>
      </c>
      <c r="P643" t="b">
        <v>1</v>
      </c>
      <c r="Q643" t="s">
        <v>8271</v>
      </c>
      <c r="R643">
        <f t="shared" si="661"/>
        <v>151.32</v>
      </c>
      <c r="S643" s="13" t="s">
        <v>8317</v>
      </c>
      <c r="T643" t="s">
        <v>8319</v>
      </c>
      <c r="U643">
        <f>YEAR(Table1[[#This Row],[Date Created Conversion]])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>ROUND(Table1[[#This Row],[pledged]]/Table1[[#This Row],[goal]] *100,1)</f>
        <v>1460.5</v>
      </c>
      <c r="G644" s="13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ref="L644" si="663">(((J644/60)/60)/24)+DATE(1970,1,1)</f>
        <v>42235.651319444441</v>
      </c>
      <c r="M644" s="16">
        <f t="shared" si="660"/>
        <v>42199.651319444441</v>
      </c>
      <c r="N644" t="b">
        <v>0</v>
      </c>
      <c r="O644">
        <v>2174</v>
      </c>
      <c r="P644" t="b">
        <v>1</v>
      </c>
      <c r="Q644" t="s">
        <v>8271</v>
      </c>
      <c r="R644">
        <f t="shared" si="661"/>
        <v>134.36000000000001</v>
      </c>
      <c r="S644" s="13" t="s">
        <v>8317</v>
      </c>
      <c r="T644" t="s">
        <v>8319</v>
      </c>
      <c r="U644">
        <f>YEAR(Table1[[#This Row],[Date Created Conversion]])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>ROUND(Table1[[#This Row],[pledged]]/Table1[[#This Row],[goal]] *100,1)</f>
        <v>105.8</v>
      </c>
      <c r="G645" s="13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ref="L645" si="664">(((J645/60)/60)/24)+DATE(1970,1,1)</f>
        <v>42155.642071759255</v>
      </c>
      <c r="M645" s="16">
        <f t="shared" si="660"/>
        <v>42100.642071759255</v>
      </c>
      <c r="N645" t="b">
        <v>0</v>
      </c>
      <c r="O645">
        <v>152</v>
      </c>
      <c r="P645" t="b">
        <v>1</v>
      </c>
      <c r="Q645" t="s">
        <v>8271</v>
      </c>
      <c r="R645">
        <f t="shared" si="661"/>
        <v>174.03</v>
      </c>
      <c r="S645" s="13" t="s">
        <v>8317</v>
      </c>
      <c r="T645" t="s">
        <v>8319</v>
      </c>
      <c r="U645">
        <f>YEAR(Table1[[#This Row],[Date Created Conversion]])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>ROUND(Table1[[#This Row],[pledged]]/Table1[[#This Row],[goal]] *100,1)</f>
        <v>300.10000000000002</v>
      </c>
      <c r="G646" s="13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ref="L646" si="665">(((J646/60)/60)/24)+DATE(1970,1,1)</f>
        <v>41941.041666666664</v>
      </c>
      <c r="M646" s="16">
        <f t="shared" si="660"/>
        <v>41898.665960648148</v>
      </c>
      <c r="N646" t="b">
        <v>0</v>
      </c>
      <c r="O646">
        <v>1021</v>
      </c>
      <c r="P646" t="b">
        <v>1</v>
      </c>
      <c r="Q646" t="s">
        <v>8271</v>
      </c>
      <c r="R646">
        <f t="shared" si="661"/>
        <v>73.489999999999995</v>
      </c>
      <c r="S646" s="13" t="s">
        <v>8317</v>
      </c>
      <c r="T646" t="s">
        <v>8319</v>
      </c>
      <c r="U646">
        <f>YEAR(Table1[[#This Row],[Date Created Conversion]])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>ROUND(Table1[[#This Row],[pledged]]/Table1[[#This Row],[goal]] *100,1)</f>
        <v>278.7</v>
      </c>
      <c r="G647" s="13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ref="L647" si="666">(((J647/60)/60)/24)+DATE(1970,1,1)</f>
        <v>42594.026319444441</v>
      </c>
      <c r="M647" s="16">
        <f t="shared" si="660"/>
        <v>42564.026319444441</v>
      </c>
      <c r="N647" t="b">
        <v>0</v>
      </c>
      <c r="O647">
        <v>237</v>
      </c>
      <c r="P647" t="b">
        <v>1</v>
      </c>
      <c r="Q647" t="s">
        <v>8271</v>
      </c>
      <c r="R647">
        <f t="shared" si="661"/>
        <v>23.52</v>
      </c>
      <c r="S647" s="13" t="s">
        <v>8317</v>
      </c>
      <c r="T647" t="s">
        <v>8319</v>
      </c>
      <c r="U647">
        <f>YEAR(Table1[[#This Row],[Date Created Conversion]])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>ROUND(Table1[[#This Row],[pledged]]/Table1[[#This Row],[goal]] *100,1)</f>
        <v>131.9</v>
      </c>
      <c r="G648" s="13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ref="L648" si="667">(((J648/60)/60)/24)+DATE(1970,1,1)</f>
        <v>41862.852627314816</v>
      </c>
      <c r="M648" s="16">
        <f t="shared" si="660"/>
        <v>41832.852627314816</v>
      </c>
      <c r="N648" t="b">
        <v>0</v>
      </c>
      <c r="O648">
        <v>27</v>
      </c>
      <c r="P648" t="b">
        <v>1</v>
      </c>
      <c r="Q648" t="s">
        <v>8271</v>
      </c>
      <c r="R648">
        <f t="shared" si="661"/>
        <v>39.07</v>
      </c>
      <c r="S648" s="13" t="s">
        <v>8317</v>
      </c>
      <c r="T648" t="s">
        <v>8319</v>
      </c>
      <c r="U648">
        <f>YEAR(Table1[[#This Row],[Date Created Conversion]])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>ROUND(Table1[[#This Row],[pledged]]/Table1[[#This Row],[goal]] *100,1)</f>
        <v>107.1</v>
      </c>
      <c r="G649" s="13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ref="L649" si="668">(((J649/60)/60)/24)+DATE(1970,1,1)</f>
        <v>42446.726261574076</v>
      </c>
      <c r="M649" s="16">
        <f t="shared" si="660"/>
        <v>42416.767928240741</v>
      </c>
      <c r="N649" t="b">
        <v>0</v>
      </c>
      <c r="O649">
        <v>17</v>
      </c>
      <c r="P649" t="b">
        <v>1</v>
      </c>
      <c r="Q649" t="s">
        <v>8271</v>
      </c>
      <c r="R649">
        <f t="shared" si="661"/>
        <v>125.94</v>
      </c>
      <c r="S649" s="13" t="s">
        <v>8317</v>
      </c>
      <c r="T649" t="s">
        <v>8319</v>
      </c>
      <c r="U649">
        <f>YEAR(Table1[[#This Row],[Date Created Conversion]])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>ROUND(Table1[[#This Row],[pledged]]/Table1[[#This Row],[goal]] *100,1)</f>
        <v>126.8</v>
      </c>
      <c r="G650" s="13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ref="L650" si="669">(((J650/60)/60)/24)+DATE(1970,1,1)</f>
        <v>41926.693379629629</v>
      </c>
      <c r="M650" s="16">
        <f t="shared" si="660"/>
        <v>41891.693379629629</v>
      </c>
      <c r="N650" t="b">
        <v>0</v>
      </c>
      <c r="O650">
        <v>27</v>
      </c>
      <c r="P650" t="b">
        <v>1</v>
      </c>
      <c r="Q650" t="s">
        <v>8271</v>
      </c>
      <c r="R650">
        <f t="shared" si="661"/>
        <v>1644</v>
      </c>
      <c r="S650" s="13" t="s">
        <v>8317</v>
      </c>
      <c r="T650" t="s">
        <v>8319</v>
      </c>
      <c r="U650">
        <f>YEAR(Table1[[#This Row],[Date Created Conversion]])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>ROUND(Table1[[#This Row],[pledged]]/Table1[[#This Row],[goal]] *100,1)</f>
        <v>140</v>
      </c>
      <c r="G651" s="13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ref="L651" si="670">(((J651/60)/60)/24)+DATE(1970,1,1)</f>
        <v>41898.912187499998</v>
      </c>
      <c r="M651" s="16">
        <f t="shared" si="660"/>
        <v>41877.912187499998</v>
      </c>
      <c r="N651" t="b">
        <v>0</v>
      </c>
      <c r="O651">
        <v>82</v>
      </c>
      <c r="P651" t="b">
        <v>1</v>
      </c>
      <c r="Q651" t="s">
        <v>8271</v>
      </c>
      <c r="R651">
        <f t="shared" si="661"/>
        <v>42.67</v>
      </c>
      <c r="S651" s="13" t="s">
        <v>8317</v>
      </c>
      <c r="T651" t="s">
        <v>8319</v>
      </c>
      <c r="U651">
        <f>YEAR(Table1[[#This Row],[Date Created Conversion]])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>ROUND(Table1[[#This Row],[pledged]]/Table1[[#This Row],[goal]] *100,1)</f>
        <v>112.4</v>
      </c>
      <c r="G652" s="13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ref="L652" si="671">(((J652/60)/60)/24)+DATE(1970,1,1)</f>
        <v>41992.078518518523</v>
      </c>
      <c r="M652" s="16">
        <f t="shared" si="660"/>
        <v>41932.036851851852</v>
      </c>
      <c r="N652" t="b">
        <v>0</v>
      </c>
      <c r="O652">
        <v>48</v>
      </c>
      <c r="P652" t="b">
        <v>1</v>
      </c>
      <c r="Q652" t="s">
        <v>8271</v>
      </c>
      <c r="R652">
        <f t="shared" si="661"/>
        <v>35.130000000000003</v>
      </c>
      <c r="S652" s="13" t="s">
        <v>8317</v>
      </c>
      <c r="T652" t="s">
        <v>8319</v>
      </c>
      <c r="U652">
        <f>YEAR(Table1[[#This Row],[Date Created Conversion]])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>ROUND(Table1[[#This Row],[pledged]]/Table1[[#This Row],[goal]] *100,1)</f>
        <v>100.5</v>
      </c>
      <c r="G653" s="1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ref="L653" si="672">(((J653/60)/60)/24)+DATE(1970,1,1)</f>
        <v>41986.017488425925</v>
      </c>
      <c r="M653" s="16">
        <f t="shared" si="660"/>
        <v>41956.017488425925</v>
      </c>
      <c r="N653" t="b">
        <v>0</v>
      </c>
      <c r="O653">
        <v>105</v>
      </c>
      <c r="P653" t="b">
        <v>1</v>
      </c>
      <c r="Q653" t="s">
        <v>8271</v>
      </c>
      <c r="R653">
        <f t="shared" si="661"/>
        <v>239.35</v>
      </c>
      <c r="S653" s="13" t="s">
        <v>8317</v>
      </c>
      <c r="T653" t="s">
        <v>8319</v>
      </c>
      <c r="U653">
        <f>YEAR(Table1[[#This Row],[Date Created Conversion]])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>ROUND(Table1[[#This Row],[pledged]]/Table1[[#This Row],[goal]] *100,1)</f>
        <v>100.5</v>
      </c>
      <c r="G654" s="13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ref="L654" si="673">(((J654/60)/60)/24)+DATE(1970,1,1)</f>
        <v>42705.732060185182</v>
      </c>
      <c r="M654" s="16">
        <f t="shared" si="660"/>
        <v>42675.690393518518</v>
      </c>
      <c r="N654" t="b">
        <v>0</v>
      </c>
      <c r="O654">
        <v>28</v>
      </c>
      <c r="P654" t="b">
        <v>1</v>
      </c>
      <c r="Q654" t="s">
        <v>8271</v>
      </c>
      <c r="R654">
        <f t="shared" si="661"/>
        <v>107.64</v>
      </c>
      <c r="S654" s="13" t="s">
        <v>8317</v>
      </c>
      <c r="T654" t="s">
        <v>8319</v>
      </c>
      <c r="U654">
        <f>YEAR(Table1[[#This Row],[Date Created Conversion]])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>ROUND(Table1[[#This Row],[pledged]]/Table1[[#This Row],[goal]] *100,1)</f>
        <v>141.4</v>
      </c>
      <c r="G655" s="13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ref="L655" si="674">(((J655/60)/60)/24)+DATE(1970,1,1)</f>
        <v>42236.618518518517</v>
      </c>
      <c r="M655" s="16">
        <f t="shared" si="660"/>
        <v>42199.618518518517</v>
      </c>
      <c r="N655" t="b">
        <v>0</v>
      </c>
      <c r="O655">
        <v>1107</v>
      </c>
      <c r="P655" t="b">
        <v>1</v>
      </c>
      <c r="Q655" t="s">
        <v>8271</v>
      </c>
      <c r="R655">
        <f t="shared" si="661"/>
        <v>95.83</v>
      </c>
      <c r="S655" s="13" t="s">
        <v>8317</v>
      </c>
      <c r="T655" t="s">
        <v>8319</v>
      </c>
      <c r="U655">
        <f>YEAR(Table1[[#This Row],[Date Created Conversion]])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>ROUND(Table1[[#This Row],[pledged]]/Table1[[#This Row],[goal]] *100,1)</f>
        <v>267.3</v>
      </c>
      <c r="G656" s="13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ref="L656" si="675">(((J656/60)/60)/24)+DATE(1970,1,1)</f>
        <v>42193.957326388889</v>
      </c>
      <c r="M656" s="16">
        <f t="shared" si="660"/>
        <v>42163.957326388889</v>
      </c>
      <c r="N656" t="b">
        <v>0</v>
      </c>
      <c r="O656">
        <v>1013</v>
      </c>
      <c r="P656" t="b">
        <v>1</v>
      </c>
      <c r="Q656" t="s">
        <v>8271</v>
      </c>
      <c r="R656">
        <f t="shared" si="661"/>
        <v>31.66</v>
      </c>
      <c r="S656" s="13" t="s">
        <v>8317</v>
      </c>
      <c r="T656" t="s">
        <v>8319</v>
      </c>
      <c r="U656">
        <f>YEAR(Table1[[#This Row],[Date Created Conversion]])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>ROUND(Table1[[#This Row],[pledged]]/Table1[[#This Row],[goal]] *100,1)</f>
        <v>146.9</v>
      </c>
      <c r="G657" s="13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ref="L657" si="676">(((J657/60)/60)/24)+DATE(1970,1,1)</f>
        <v>42075.915648148148</v>
      </c>
      <c r="M657" s="16">
        <f t="shared" si="660"/>
        <v>42045.957314814819</v>
      </c>
      <c r="N657" t="b">
        <v>0</v>
      </c>
      <c r="O657">
        <v>274</v>
      </c>
      <c r="P657" t="b">
        <v>1</v>
      </c>
      <c r="Q657" t="s">
        <v>8271</v>
      </c>
      <c r="R657">
        <f t="shared" si="661"/>
        <v>42.89</v>
      </c>
      <c r="S657" s="13" t="s">
        <v>8317</v>
      </c>
      <c r="T657" t="s">
        <v>8319</v>
      </c>
      <c r="U657">
        <f>YEAR(Table1[[#This Row],[Date Created Conversion]])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>ROUND(Table1[[#This Row],[pledged]]/Table1[[#This Row],[goal]] *100,1)</f>
        <v>213.6</v>
      </c>
      <c r="G658" s="13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ref="L658" si="677">(((J658/60)/60)/24)+DATE(1970,1,1)</f>
        <v>42477.762951388882</v>
      </c>
      <c r="M658" s="16">
        <f t="shared" si="660"/>
        <v>42417.804618055554</v>
      </c>
      <c r="N658" t="b">
        <v>0</v>
      </c>
      <c r="O658">
        <v>87</v>
      </c>
      <c r="P658" t="b">
        <v>1</v>
      </c>
      <c r="Q658" t="s">
        <v>8271</v>
      </c>
      <c r="R658">
        <f t="shared" si="661"/>
        <v>122.74</v>
      </c>
      <c r="S658" s="13" t="s">
        <v>8317</v>
      </c>
      <c r="T658" t="s">
        <v>8319</v>
      </c>
      <c r="U658">
        <f>YEAR(Table1[[#This Row],[Date Created Conversion]])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>ROUND(Table1[[#This Row],[pledged]]/Table1[[#This Row],[goal]] *100,1)</f>
        <v>125.7</v>
      </c>
      <c r="G659" s="13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ref="L659" si="678">(((J659/60)/60)/24)+DATE(1970,1,1)</f>
        <v>42361.84574074074</v>
      </c>
      <c r="M659" s="16">
        <f t="shared" si="660"/>
        <v>42331.84574074074</v>
      </c>
      <c r="N659" t="b">
        <v>0</v>
      </c>
      <c r="O659">
        <v>99</v>
      </c>
      <c r="P659" t="b">
        <v>1</v>
      </c>
      <c r="Q659" t="s">
        <v>8271</v>
      </c>
      <c r="R659">
        <f t="shared" si="661"/>
        <v>190.45</v>
      </c>
      <c r="S659" s="13" t="s">
        <v>8317</v>
      </c>
      <c r="T659" t="s">
        <v>8319</v>
      </c>
      <c r="U659">
        <f>YEAR(Table1[[#This Row],[Date Created Conversion]])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>ROUND(Table1[[#This Row],[pledged]]/Table1[[#This Row],[goal]] *100,1)</f>
        <v>104.5</v>
      </c>
      <c r="G660" s="13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ref="L660" si="679">(((J660/60)/60)/24)+DATE(1970,1,1)</f>
        <v>42211.75</v>
      </c>
      <c r="M660" s="16">
        <f t="shared" si="660"/>
        <v>42179.160752314812</v>
      </c>
      <c r="N660" t="b">
        <v>0</v>
      </c>
      <c r="O660">
        <v>276</v>
      </c>
      <c r="P660" t="b">
        <v>1</v>
      </c>
      <c r="Q660" t="s">
        <v>8271</v>
      </c>
      <c r="R660">
        <f t="shared" si="661"/>
        <v>109.34</v>
      </c>
      <c r="S660" s="13" t="s">
        <v>8317</v>
      </c>
      <c r="T660" t="s">
        <v>8319</v>
      </c>
      <c r="U660">
        <f>YEAR(Table1[[#This Row],[Date Created Conversion]])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>ROUND(Table1[[#This Row],[pledged]]/Table1[[#This Row],[goal]] *100,1)</f>
        <v>100.6</v>
      </c>
      <c r="G661" s="13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ref="L661" si="680">(((J661/60)/60)/24)+DATE(1970,1,1)</f>
        <v>42239.593692129631</v>
      </c>
      <c r="M661" s="16">
        <f t="shared" si="660"/>
        <v>42209.593692129631</v>
      </c>
      <c r="N661" t="b">
        <v>0</v>
      </c>
      <c r="O661">
        <v>21</v>
      </c>
      <c r="P661" t="b">
        <v>1</v>
      </c>
      <c r="Q661" t="s">
        <v>8271</v>
      </c>
      <c r="R661">
        <f t="shared" si="661"/>
        <v>143.66999999999999</v>
      </c>
      <c r="S661" s="13" t="s">
        <v>8317</v>
      </c>
      <c r="T661" t="s">
        <v>8319</v>
      </c>
      <c r="U661">
        <f>YEAR(Table1[[#This Row],[Date Created Conversion]])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>ROUND(Table1[[#This Row],[pledged]]/Table1[[#This Row],[goal]] *100,1)</f>
        <v>3.1</v>
      </c>
      <c r="G662" s="13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ref="L662" si="681">(((J662/60)/60)/24)+DATE(1970,1,1)</f>
        <v>41952.783321759263</v>
      </c>
      <c r="M662" s="16">
        <f t="shared" si="660"/>
        <v>41922.741655092592</v>
      </c>
      <c r="N662" t="b">
        <v>0</v>
      </c>
      <c r="O662">
        <v>18</v>
      </c>
      <c r="P662" t="b">
        <v>0</v>
      </c>
      <c r="Q662" t="s">
        <v>8271</v>
      </c>
      <c r="R662">
        <f t="shared" si="661"/>
        <v>84.94</v>
      </c>
      <c r="S662" s="13" t="s">
        <v>8317</v>
      </c>
      <c r="T662" t="s">
        <v>8319</v>
      </c>
      <c r="U662">
        <f>YEAR(Table1[[#This Row],[Date Created Conversion]])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>ROUND(Table1[[#This Row],[pledged]]/Table1[[#This Row],[goal]] *100,1)</f>
        <v>1</v>
      </c>
      <c r="G663" s="1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ref="L663" si="682">(((J663/60)/60)/24)+DATE(1970,1,1)</f>
        <v>42666.645358796297</v>
      </c>
      <c r="M663" s="16">
        <f t="shared" si="660"/>
        <v>42636.645358796297</v>
      </c>
      <c r="N663" t="b">
        <v>0</v>
      </c>
      <c r="O663">
        <v>9</v>
      </c>
      <c r="P663" t="b">
        <v>0</v>
      </c>
      <c r="Q663" t="s">
        <v>8271</v>
      </c>
      <c r="R663">
        <f t="shared" si="661"/>
        <v>10.56</v>
      </c>
      <c r="S663" s="13" t="s">
        <v>8317</v>
      </c>
      <c r="T663" t="s">
        <v>8319</v>
      </c>
      <c r="U663">
        <f>YEAR(Table1[[#This Row],[Date Created Conversion]])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>ROUND(Table1[[#This Row],[pledged]]/Table1[[#This Row],[goal]] *100,1)</f>
        <v>0.4</v>
      </c>
      <c r="G664" s="13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ref="L664" si="683">(((J664/60)/60)/24)+DATE(1970,1,1)</f>
        <v>42020.438043981485</v>
      </c>
      <c r="M664" s="16">
        <f t="shared" si="660"/>
        <v>41990.438043981485</v>
      </c>
      <c r="N664" t="b">
        <v>0</v>
      </c>
      <c r="O664">
        <v>4</v>
      </c>
      <c r="P664" t="b">
        <v>0</v>
      </c>
      <c r="Q664" t="s">
        <v>8271</v>
      </c>
      <c r="R664">
        <f t="shared" si="661"/>
        <v>39</v>
      </c>
      <c r="S664" s="13" t="s">
        <v>8317</v>
      </c>
      <c r="T664" t="s">
        <v>8319</v>
      </c>
      <c r="U664">
        <f>YEAR(Table1[[#This Row],[Date Created Conversion]])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>ROUND(Table1[[#This Row],[pledged]]/Table1[[#This Row],[goal]] *100,1)</f>
        <v>0.4</v>
      </c>
      <c r="G665" s="13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ref="L665" si="684">(((J665/60)/60)/24)+DATE(1970,1,1)</f>
        <v>42203.843240740738</v>
      </c>
      <c r="M665" s="16">
        <f t="shared" si="660"/>
        <v>42173.843240740738</v>
      </c>
      <c r="N665" t="b">
        <v>0</v>
      </c>
      <c r="O665">
        <v>7</v>
      </c>
      <c r="P665" t="b">
        <v>0</v>
      </c>
      <c r="Q665" t="s">
        <v>8271</v>
      </c>
      <c r="R665">
        <f t="shared" si="661"/>
        <v>100</v>
      </c>
      <c r="S665" s="13" t="s">
        <v>8317</v>
      </c>
      <c r="T665" t="s">
        <v>8319</v>
      </c>
      <c r="U665">
        <f>YEAR(Table1[[#This Row],[Date Created Conversion]])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>ROUND(Table1[[#This Row],[pledged]]/Table1[[#This Row],[goal]] *100,1)</f>
        <v>7.5</v>
      </c>
      <c r="G666" s="13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ref="L666" si="685">(((J666/60)/60)/24)+DATE(1970,1,1)</f>
        <v>42107.666377314818</v>
      </c>
      <c r="M666" s="16">
        <f t="shared" si="660"/>
        <v>42077.666377314818</v>
      </c>
      <c r="N666" t="b">
        <v>0</v>
      </c>
      <c r="O666">
        <v>29</v>
      </c>
      <c r="P666" t="b">
        <v>0</v>
      </c>
      <c r="Q666" t="s">
        <v>8271</v>
      </c>
      <c r="R666">
        <f t="shared" si="661"/>
        <v>31.17</v>
      </c>
      <c r="S666" s="13" t="s">
        <v>8317</v>
      </c>
      <c r="T666" t="s">
        <v>8319</v>
      </c>
      <c r="U666">
        <f>YEAR(Table1[[#This Row],[Date Created Conversion]])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>ROUND(Table1[[#This Row],[pledged]]/Table1[[#This Row],[goal]] *100,1)</f>
        <v>18.600000000000001</v>
      </c>
      <c r="G667" s="13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ref="L667" si="686">(((J667/60)/60)/24)+DATE(1970,1,1)</f>
        <v>42748.711354166662</v>
      </c>
      <c r="M667" s="16">
        <f t="shared" si="660"/>
        <v>42688.711354166662</v>
      </c>
      <c r="N667" t="b">
        <v>0</v>
      </c>
      <c r="O667">
        <v>12</v>
      </c>
      <c r="P667" t="b">
        <v>0</v>
      </c>
      <c r="Q667" t="s">
        <v>8271</v>
      </c>
      <c r="R667">
        <f t="shared" si="661"/>
        <v>155.33000000000001</v>
      </c>
      <c r="S667" s="13" t="s">
        <v>8317</v>
      </c>
      <c r="T667" t="s">
        <v>8319</v>
      </c>
      <c r="U667">
        <f>YEAR(Table1[[#This Row],[Date Created Conversion]])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>ROUND(Table1[[#This Row],[pledged]]/Table1[[#This Row],[goal]] *100,1)</f>
        <v>0</v>
      </c>
      <c r="G668" s="13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ref="L668" si="687">(((J668/60)/60)/24)+DATE(1970,1,1)</f>
        <v>41868.832152777781</v>
      </c>
      <c r="M668" s="16">
        <f t="shared" si="660"/>
        <v>41838.832152777781</v>
      </c>
      <c r="N668" t="b">
        <v>0</v>
      </c>
      <c r="O668">
        <v>4</v>
      </c>
      <c r="P668" t="b">
        <v>0</v>
      </c>
      <c r="Q668" t="s">
        <v>8271</v>
      </c>
      <c r="R668">
        <f t="shared" si="661"/>
        <v>2</v>
      </c>
      <c r="S668" s="13" t="s">
        <v>8317</v>
      </c>
      <c r="T668" t="s">
        <v>8319</v>
      </c>
      <c r="U668">
        <f>YEAR(Table1[[#This Row],[Date Created Conversion]])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>ROUND(Table1[[#This Row],[pledged]]/Table1[[#This Row],[goal]] *100,1)</f>
        <v>10</v>
      </c>
      <c r="G669" s="13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ref="L669" si="688">(((J669/60)/60)/24)+DATE(1970,1,1)</f>
        <v>42672.373414351852</v>
      </c>
      <c r="M669" s="16">
        <f t="shared" si="660"/>
        <v>42632.373414351852</v>
      </c>
      <c r="N669" t="b">
        <v>0</v>
      </c>
      <c r="O669">
        <v>28</v>
      </c>
      <c r="P669" t="b">
        <v>0</v>
      </c>
      <c r="Q669" t="s">
        <v>8271</v>
      </c>
      <c r="R669">
        <f t="shared" si="661"/>
        <v>178.93</v>
      </c>
      <c r="S669" s="13" t="s">
        <v>8317</v>
      </c>
      <c r="T669" t="s">
        <v>8319</v>
      </c>
      <c r="U669">
        <f>YEAR(Table1[[#This Row],[Date Created Conversion]])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>ROUND(Table1[[#This Row],[pledged]]/Table1[[#This Row],[goal]] *100,1)</f>
        <v>4.5999999999999996</v>
      </c>
      <c r="G670" s="13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ref="L670" si="689">(((J670/60)/60)/24)+DATE(1970,1,1)</f>
        <v>42135.831273148149</v>
      </c>
      <c r="M670" s="16">
        <f t="shared" si="660"/>
        <v>42090.831273148149</v>
      </c>
      <c r="N670" t="b">
        <v>0</v>
      </c>
      <c r="O670">
        <v>25</v>
      </c>
      <c r="P670" t="b">
        <v>0</v>
      </c>
      <c r="Q670" t="s">
        <v>8271</v>
      </c>
      <c r="R670">
        <f t="shared" si="661"/>
        <v>27.36</v>
      </c>
      <c r="S670" s="13" t="s">
        <v>8317</v>
      </c>
      <c r="T670" t="s">
        <v>8319</v>
      </c>
      <c r="U670">
        <f>YEAR(Table1[[#This Row],[Date Created Conversion]])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>ROUND(Table1[[#This Row],[pledged]]/Table1[[#This Row],[goal]] *100,1)</f>
        <v>21.5</v>
      </c>
      <c r="G671" s="13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ref="L671" si="690">(((J671/60)/60)/24)+DATE(1970,1,1)</f>
        <v>42557.625671296293</v>
      </c>
      <c r="M671" s="16">
        <f t="shared" si="660"/>
        <v>42527.625671296293</v>
      </c>
      <c r="N671" t="b">
        <v>0</v>
      </c>
      <c r="O671">
        <v>28</v>
      </c>
      <c r="P671" t="b">
        <v>0</v>
      </c>
      <c r="Q671" t="s">
        <v>8271</v>
      </c>
      <c r="R671">
        <f t="shared" si="661"/>
        <v>1536.25</v>
      </c>
      <c r="S671" s="13" t="s">
        <v>8317</v>
      </c>
      <c r="T671" t="s">
        <v>8319</v>
      </c>
      <c r="U671">
        <f>YEAR(Table1[[#This Row],[Date Created Conversion]])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>ROUND(Table1[[#This Row],[pledged]]/Table1[[#This Row],[goal]] *100,1)</f>
        <v>29.3</v>
      </c>
      <c r="G672" s="13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ref="L672" si="691">(((J672/60)/60)/24)+DATE(1970,1,1)</f>
        <v>42540.340277777781</v>
      </c>
      <c r="M672" s="16">
        <f t="shared" si="660"/>
        <v>42506.709722222222</v>
      </c>
      <c r="N672" t="b">
        <v>0</v>
      </c>
      <c r="O672">
        <v>310</v>
      </c>
      <c r="P672" t="b">
        <v>0</v>
      </c>
      <c r="Q672" t="s">
        <v>8271</v>
      </c>
      <c r="R672">
        <f t="shared" si="661"/>
        <v>85</v>
      </c>
      <c r="S672" s="13" t="s">
        <v>8317</v>
      </c>
      <c r="T672" t="s">
        <v>8319</v>
      </c>
      <c r="U672">
        <f>YEAR(Table1[[#This Row],[Date Created Conversion]])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>ROUND(Table1[[#This Row],[pledged]]/Table1[[#This Row],[goal]] *100,1)</f>
        <v>39.4</v>
      </c>
      <c r="G673" s="1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ref="L673" si="692">(((J673/60)/60)/24)+DATE(1970,1,1)</f>
        <v>42018.166666666672</v>
      </c>
      <c r="M673" s="16">
        <f t="shared" si="660"/>
        <v>41984.692731481482</v>
      </c>
      <c r="N673" t="b">
        <v>0</v>
      </c>
      <c r="O673">
        <v>15</v>
      </c>
      <c r="P673" t="b">
        <v>0</v>
      </c>
      <c r="Q673" t="s">
        <v>8271</v>
      </c>
      <c r="R673">
        <f t="shared" si="661"/>
        <v>788.53</v>
      </c>
      <c r="S673" s="13" t="s">
        <v>8317</v>
      </c>
      <c r="T673" t="s">
        <v>8319</v>
      </c>
      <c r="U673">
        <f>YEAR(Table1[[#This Row],[Date Created Conversion]])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>ROUND(Table1[[#This Row],[pledged]]/Table1[[#This Row],[goal]] *100,1)</f>
        <v>21.6</v>
      </c>
      <c r="G674" s="13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ref="L674" si="693">(((J674/60)/60)/24)+DATE(1970,1,1)</f>
        <v>42005.207638888889</v>
      </c>
      <c r="M674" s="16">
        <f t="shared" si="660"/>
        <v>41974.219490740739</v>
      </c>
      <c r="N674" t="b">
        <v>0</v>
      </c>
      <c r="O674">
        <v>215</v>
      </c>
      <c r="P674" t="b">
        <v>0</v>
      </c>
      <c r="Q674" t="s">
        <v>8271</v>
      </c>
      <c r="R674">
        <f t="shared" si="661"/>
        <v>50.3</v>
      </c>
      <c r="S674" s="13" t="s">
        <v>8317</v>
      </c>
      <c r="T674" t="s">
        <v>8319</v>
      </c>
      <c r="U674">
        <f>YEAR(Table1[[#This Row],[Date Created Conversion]])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>ROUND(Table1[[#This Row],[pledged]]/Table1[[#This Row],[goal]] *100,1)</f>
        <v>0.2</v>
      </c>
      <c r="G675" s="13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ref="L675" si="694">(((J675/60)/60)/24)+DATE(1970,1,1)</f>
        <v>41883.840474537035</v>
      </c>
      <c r="M675" s="16">
        <f t="shared" si="660"/>
        <v>41838.840474537035</v>
      </c>
      <c r="N675" t="b">
        <v>0</v>
      </c>
      <c r="O675">
        <v>3</v>
      </c>
      <c r="P675" t="b">
        <v>0</v>
      </c>
      <c r="Q675" t="s">
        <v>8271</v>
      </c>
      <c r="R675">
        <f t="shared" si="661"/>
        <v>68.33</v>
      </c>
      <c r="S675" s="13" t="s">
        <v>8317</v>
      </c>
      <c r="T675" t="s">
        <v>8319</v>
      </c>
      <c r="U675">
        <f>YEAR(Table1[[#This Row],[Date Created Conversion]])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>ROUND(Table1[[#This Row],[pledged]]/Table1[[#This Row],[goal]] *100,1)</f>
        <v>0</v>
      </c>
      <c r="G676" s="13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ref="L676" si="695">(((J676/60)/60)/24)+DATE(1970,1,1)</f>
        <v>41863.116053240738</v>
      </c>
      <c r="M676" s="16">
        <f t="shared" si="660"/>
        <v>41803.116053240738</v>
      </c>
      <c r="N676" t="b">
        <v>0</v>
      </c>
      <c r="O676">
        <v>2</v>
      </c>
      <c r="P676" t="b">
        <v>0</v>
      </c>
      <c r="Q676" t="s">
        <v>8271</v>
      </c>
      <c r="R676">
        <f t="shared" si="661"/>
        <v>7.5</v>
      </c>
      <c r="S676" s="13" t="s">
        <v>8317</v>
      </c>
      <c r="T676" t="s">
        <v>8319</v>
      </c>
      <c r="U676">
        <f>YEAR(Table1[[#This Row],[Date Created Conversion]])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>ROUND(Table1[[#This Row],[pledged]]/Table1[[#This Row],[goal]] *100,1)</f>
        <v>14.9</v>
      </c>
      <c r="G677" s="13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ref="L677" si="696">(((J677/60)/60)/24)+DATE(1970,1,1)</f>
        <v>42005.290972222225</v>
      </c>
      <c r="M677" s="16">
        <f t="shared" si="660"/>
        <v>41975.930601851855</v>
      </c>
      <c r="N677" t="b">
        <v>0</v>
      </c>
      <c r="O677">
        <v>26</v>
      </c>
      <c r="P677" t="b">
        <v>0</v>
      </c>
      <c r="Q677" t="s">
        <v>8271</v>
      </c>
      <c r="R677">
        <f t="shared" si="661"/>
        <v>34.270000000000003</v>
      </c>
      <c r="S677" s="13" t="s">
        <v>8317</v>
      </c>
      <c r="T677" t="s">
        <v>8319</v>
      </c>
      <c r="U677">
        <f>YEAR(Table1[[#This Row],[Date Created Conversion]])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>ROUND(Table1[[#This Row],[pledged]]/Table1[[#This Row],[goal]] *100,1)</f>
        <v>1.5</v>
      </c>
      <c r="G678" s="13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ref="L678" si="697">(((J678/60)/60)/24)+DATE(1970,1,1)</f>
        <v>42042.768298611118</v>
      </c>
      <c r="M678" s="16">
        <f t="shared" si="660"/>
        <v>42012.768298611118</v>
      </c>
      <c r="N678" t="b">
        <v>0</v>
      </c>
      <c r="O678">
        <v>24</v>
      </c>
      <c r="P678" t="b">
        <v>0</v>
      </c>
      <c r="Q678" t="s">
        <v>8271</v>
      </c>
      <c r="R678">
        <f t="shared" si="661"/>
        <v>61.29</v>
      </c>
      <c r="S678" s="13" t="s">
        <v>8317</v>
      </c>
      <c r="T678" t="s">
        <v>8319</v>
      </c>
      <c r="U678">
        <f>YEAR(Table1[[#This Row],[Date Created Conversion]])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>ROUND(Table1[[#This Row],[pledged]]/Table1[[#This Row],[goal]] *100,1)</f>
        <v>25.6</v>
      </c>
      <c r="G679" s="13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ref="L679" si="698">(((J679/60)/60)/24)+DATE(1970,1,1)</f>
        <v>42549.403877314813</v>
      </c>
      <c r="M679" s="16">
        <f t="shared" si="660"/>
        <v>42504.403877314813</v>
      </c>
      <c r="N679" t="b">
        <v>0</v>
      </c>
      <c r="O679">
        <v>96</v>
      </c>
      <c r="P679" t="b">
        <v>0</v>
      </c>
      <c r="Q679" t="s">
        <v>8271</v>
      </c>
      <c r="R679">
        <f t="shared" si="661"/>
        <v>133.25</v>
      </c>
      <c r="S679" s="13" t="s">
        <v>8317</v>
      </c>
      <c r="T679" t="s">
        <v>8319</v>
      </c>
      <c r="U679">
        <f>YEAR(Table1[[#This Row],[Date Created Conversion]])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>ROUND(Table1[[#This Row],[pledged]]/Table1[[#This Row],[goal]] *100,1)</f>
        <v>3.8</v>
      </c>
      <c r="G680" s="13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ref="L680" si="699">(((J680/60)/60)/24)+DATE(1970,1,1)</f>
        <v>42511.376597222217</v>
      </c>
      <c r="M680" s="16">
        <f t="shared" si="660"/>
        <v>42481.376597222217</v>
      </c>
      <c r="N680" t="b">
        <v>0</v>
      </c>
      <c r="O680">
        <v>17</v>
      </c>
      <c r="P680" t="b">
        <v>0</v>
      </c>
      <c r="Q680" t="s">
        <v>8271</v>
      </c>
      <c r="R680">
        <f t="shared" si="661"/>
        <v>65.180000000000007</v>
      </c>
      <c r="S680" s="13" t="s">
        <v>8317</v>
      </c>
      <c r="T680" t="s">
        <v>8319</v>
      </c>
      <c r="U680">
        <f>YEAR(Table1[[#This Row],[Date Created Conversion]])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>ROUND(Table1[[#This Row],[pledged]]/Table1[[#This Row],[goal]] *100,1)</f>
        <v>15.5</v>
      </c>
      <c r="G681" s="13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ref="L681" si="700">(((J681/60)/60)/24)+DATE(1970,1,1)</f>
        <v>42616.695706018523</v>
      </c>
      <c r="M681" s="16">
        <f t="shared" si="660"/>
        <v>42556.695706018523</v>
      </c>
      <c r="N681" t="b">
        <v>0</v>
      </c>
      <c r="O681">
        <v>94</v>
      </c>
      <c r="P681" t="b">
        <v>0</v>
      </c>
      <c r="Q681" t="s">
        <v>8271</v>
      </c>
      <c r="R681">
        <f t="shared" si="661"/>
        <v>93.9</v>
      </c>
      <c r="S681" s="13" t="s">
        <v>8317</v>
      </c>
      <c r="T681" t="s">
        <v>8319</v>
      </c>
      <c r="U681">
        <f>YEAR(Table1[[#This Row],[Date Created Conversion]])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>ROUND(Table1[[#This Row],[pledged]]/Table1[[#This Row],[goal]] *100,1)</f>
        <v>25.9</v>
      </c>
      <c r="G682" s="13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ref="L682" si="701">(((J682/60)/60)/24)+DATE(1970,1,1)</f>
        <v>41899.501516203702</v>
      </c>
      <c r="M682" s="16">
        <f t="shared" si="660"/>
        <v>41864.501516203702</v>
      </c>
      <c r="N682" t="b">
        <v>0</v>
      </c>
      <c r="O682">
        <v>129</v>
      </c>
      <c r="P682" t="b">
        <v>0</v>
      </c>
      <c r="Q682" t="s">
        <v>8271</v>
      </c>
      <c r="R682">
        <f t="shared" si="661"/>
        <v>150.65</v>
      </c>
      <c r="S682" s="13" t="s">
        <v>8317</v>
      </c>
      <c r="T682" t="s">
        <v>8319</v>
      </c>
      <c r="U682">
        <f>YEAR(Table1[[#This Row],[Date Created Conversion]])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>ROUND(Table1[[#This Row],[pledged]]/Table1[[#This Row],[goal]] *100,1)</f>
        <v>0</v>
      </c>
      <c r="G683" s="1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ref="L683" si="702">(((J683/60)/60)/24)+DATE(1970,1,1)</f>
        <v>42669.805601851855</v>
      </c>
      <c r="M683" s="16">
        <f t="shared" si="660"/>
        <v>42639.805601851855</v>
      </c>
      <c r="N683" t="b">
        <v>0</v>
      </c>
      <c r="O683">
        <v>1</v>
      </c>
      <c r="P683" t="b">
        <v>0</v>
      </c>
      <c r="Q683" t="s">
        <v>8271</v>
      </c>
      <c r="R683">
        <f t="shared" si="661"/>
        <v>1</v>
      </c>
      <c r="S683" s="13" t="s">
        <v>8317</v>
      </c>
      <c r="T683" t="s">
        <v>8319</v>
      </c>
      <c r="U683">
        <f>YEAR(Table1[[#This Row],[Date Created Conversion]])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>ROUND(Table1[[#This Row],[pledged]]/Table1[[#This Row],[goal]] *100,1)</f>
        <v>0.1</v>
      </c>
      <c r="G684" s="13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ref="L684" si="703">(((J684/60)/60)/24)+DATE(1970,1,1)</f>
        <v>42808.723634259266</v>
      </c>
      <c r="M684" s="16">
        <f t="shared" si="660"/>
        <v>42778.765300925923</v>
      </c>
      <c r="N684" t="b">
        <v>0</v>
      </c>
      <c r="O684">
        <v>4</v>
      </c>
      <c r="P684" t="b">
        <v>0</v>
      </c>
      <c r="Q684" t="s">
        <v>8271</v>
      </c>
      <c r="R684">
        <f t="shared" si="661"/>
        <v>13.25</v>
      </c>
      <c r="S684" s="13" t="s">
        <v>8317</v>
      </c>
      <c r="T684" t="s">
        <v>8319</v>
      </c>
      <c r="U684">
        <f>YEAR(Table1[[#This Row],[Date Created Conversion]])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>ROUND(Table1[[#This Row],[pledged]]/Table1[[#This Row],[goal]] *100,1)</f>
        <v>0.9</v>
      </c>
      <c r="G685" s="13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ref="L685" si="704">(((J685/60)/60)/24)+DATE(1970,1,1)</f>
        <v>42674.900046296301</v>
      </c>
      <c r="M685" s="16">
        <f t="shared" si="660"/>
        <v>42634.900046296301</v>
      </c>
      <c r="N685" t="b">
        <v>0</v>
      </c>
      <c r="O685">
        <v>3</v>
      </c>
      <c r="P685" t="b">
        <v>0</v>
      </c>
      <c r="Q685" t="s">
        <v>8271</v>
      </c>
      <c r="R685">
        <f t="shared" si="661"/>
        <v>99.33</v>
      </c>
      <c r="S685" s="13" t="s">
        <v>8317</v>
      </c>
      <c r="T685" t="s">
        <v>8319</v>
      </c>
      <c r="U685">
        <f>YEAR(Table1[[#This Row],[Date Created Conversion]])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>ROUND(Table1[[#This Row],[pledged]]/Table1[[#This Row],[goal]] *100,1)</f>
        <v>7.5</v>
      </c>
      <c r="G686" s="13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ref="L686" si="705">(((J686/60)/60)/24)+DATE(1970,1,1)</f>
        <v>41845.125</v>
      </c>
      <c r="M686" s="16">
        <f t="shared" si="660"/>
        <v>41809.473275462966</v>
      </c>
      <c r="N686" t="b">
        <v>0</v>
      </c>
      <c r="O686">
        <v>135</v>
      </c>
      <c r="P686" t="b">
        <v>0</v>
      </c>
      <c r="Q686" t="s">
        <v>8271</v>
      </c>
      <c r="R686">
        <f t="shared" si="661"/>
        <v>177.39</v>
      </c>
      <c r="S686" s="13" t="s">
        <v>8317</v>
      </c>
      <c r="T686" t="s">
        <v>8319</v>
      </c>
      <c r="U686">
        <f>YEAR(Table1[[#This Row],[Date Created Conversion]])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>ROUND(Table1[[#This Row],[pledged]]/Table1[[#This Row],[goal]] *100,1)</f>
        <v>27.7</v>
      </c>
      <c r="G687" s="13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ref="L687" si="706">(((J687/60)/60)/24)+DATE(1970,1,1)</f>
        <v>42016.866574074069</v>
      </c>
      <c r="M687" s="16">
        <f t="shared" si="660"/>
        <v>41971.866574074069</v>
      </c>
      <c r="N687" t="b">
        <v>0</v>
      </c>
      <c r="O687">
        <v>10</v>
      </c>
      <c r="P687" t="b">
        <v>0</v>
      </c>
      <c r="Q687" t="s">
        <v>8271</v>
      </c>
      <c r="R687">
        <f t="shared" si="661"/>
        <v>55.3</v>
      </c>
      <c r="S687" s="13" t="s">
        <v>8317</v>
      </c>
      <c r="T687" t="s">
        <v>8319</v>
      </c>
      <c r="U687">
        <f>YEAR(Table1[[#This Row],[Date Created Conversion]])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>ROUND(Table1[[#This Row],[pledged]]/Table1[[#This Row],[goal]] *100,1)</f>
        <v>0</v>
      </c>
      <c r="G688" s="13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ref="L688" si="707">(((J688/60)/60)/24)+DATE(1970,1,1)</f>
        <v>42219.673263888893</v>
      </c>
      <c r="M688" s="16">
        <f t="shared" si="660"/>
        <v>42189.673263888893</v>
      </c>
      <c r="N688" t="b">
        <v>0</v>
      </c>
      <c r="O688">
        <v>0</v>
      </c>
      <c r="P688" t="b">
        <v>0</v>
      </c>
      <c r="Q688" t="s">
        <v>8271</v>
      </c>
      <c r="R688">
        <f t="shared" si="661"/>
        <v>0</v>
      </c>
      <c r="S688" s="13" t="s">
        <v>8317</v>
      </c>
      <c r="T688" t="s">
        <v>8319</v>
      </c>
      <c r="U688">
        <f>YEAR(Table1[[#This Row],[Date Created Conversion]])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>ROUND(Table1[[#This Row],[pledged]]/Table1[[#This Row],[goal]] *100,1)</f>
        <v>3.6</v>
      </c>
      <c r="G689" s="13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ref="L689" si="708">(((J689/60)/60)/24)+DATE(1970,1,1)</f>
        <v>42771.750613425931</v>
      </c>
      <c r="M689" s="16">
        <f t="shared" si="660"/>
        <v>42711.750613425931</v>
      </c>
      <c r="N689" t="b">
        <v>0</v>
      </c>
      <c r="O689">
        <v>6</v>
      </c>
      <c r="P689" t="b">
        <v>0</v>
      </c>
      <c r="Q689" t="s">
        <v>8271</v>
      </c>
      <c r="R689">
        <f t="shared" si="661"/>
        <v>591.66999999999996</v>
      </c>
      <c r="S689" s="13" t="s">
        <v>8317</v>
      </c>
      <c r="T689" t="s">
        <v>8319</v>
      </c>
      <c r="U689">
        <f>YEAR(Table1[[#This Row],[Date Created Conversion]])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>ROUND(Table1[[#This Row],[pledged]]/Table1[[#This Row],[goal]] *100,1)</f>
        <v>73</v>
      </c>
      <c r="G690" s="13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ref="L690" si="709">(((J690/60)/60)/24)+DATE(1970,1,1)</f>
        <v>42292.104780092588</v>
      </c>
      <c r="M690" s="16">
        <f t="shared" si="660"/>
        <v>42262.104780092588</v>
      </c>
      <c r="N690" t="b">
        <v>0</v>
      </c>
      <c r="O690">
        <v>36</v>
      </c>
      <c r="P690" t="b">
        <v>0</v>
      </c>
      <c r="Q690" t="s">
        <v>8271</v>
      </c>
      <c r="R690">
        <f t="shared" si="661"/>
        <v>405.5</v>
      </c>
      <c r="S690" s="13" t="s">
        <v>8317</v>
      </c>
      <c r="T690" t="s">
        <v>8319</v>
      </c>
      <c r="U690">
        <f>YEAR(Table1[[#This Row],[Date Created Conversion]])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>ROUND(Table1[[#This Row],[pledged]]/Table1[[#This Row],[goal]] *100,1)</f>
        <v>57.6</v>
      </c>
      <c r="G691" s="13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ref="L691" si="710">(((J691/60)/60)/24)+DATE(1970,1,1)</f>
        <v>42712.207638888889</v>
      </c>
      <c r="M691" s="16">
        <f t="shared" si="660"/>
        <v>42675.66778935185</v>
      </c>
      <c r="N691" t="b">
        <v>0</v>
      </c>
      <c r="O691">
        <v>336</v>
      </c>
      <c r="P691" t="b">
        <v>0</v>
      </c>
      <c r="Q691" t="s">
        <v>8271</v>
      </c>
      <c r="R691">
        <f t="shared" si="661"/>
        <v>343.15</v>
      </c>
      <c r="S691" s="13" t="s">
        <v>8317</v>
      </c>
      <c r="T691" t="s">
        <v>8319</v>
      </c>
      <c r="U691">
        <f>YEAR(Table1[[#This Row],[Date Created Conversion]])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>ROUND(Table1[[#This Row],[pledged]]/Table1[[#This Row],[goal]] *100,1)</f>
        <v>12.3</v>
      </c>
      <c r="G692" s="13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ref="L692" si="711">(((J692/60)/60)/24)+DATE(1970,1,1)</f>
        <v>42622.25</v>
      </c>
      <c r="M692" s="16">
        <f t="shared" si="660"/>
        <v>42579.634733796294</v>
      </c>
      <c r="N692" t="b">
        <v>0</v>
      </c>
      <c r="O692">
        <v>34</v>
      </c>
      <c r="P692" t="b">
        <v>0</v>
      </c>
      <c r="Q692" t="s">
        <v>8271</v>
      </c>
      <c r="R692">
        <f t="shared" si="661"/>
        <v>72.59</v>
      </c>
      <c r="S692" s="13" t="s">
        <v>8317</v>
      </c>
      <c r="T692" t="s">
        <v>8319</v>
      </c>
      <c r="U692">
        <f>YEAR(Table1[[#This Row],[Date Created Conversion]])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>ROUND(Table1[[#This Row],[pledged]]/Table1[[#This Row],[goal]] *100,1)</f>
        <v>0.5</v>
      </c>
      <c r="G693" s="1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ref="L693" si="712">(((J693/60)/60)/24)+DATE(1970,1,1)</f>
        <v>42186.028310185182</v>
      </c>
      <c r="M693" s="16">
        <f t="shared" si="660"/>
        <v>42158.028310185182</v>
      </c>
      <c r="N693" t="b">
        <v>0</v>
      </c>
      <c r="O693">
        <v>10</v>
      </c>
      <c r="P693" t="b">
        <v>0</v>
      </c>
      <c r="Q693" t="s">
        <v>8271</v>
      </c>
      <c r="R693">
        <f t="shared" si="661"/>
        <v>26</v>
      </c>
      <c r="S693" s="13" t="s">
        <v>8317</v>
      </c>
      <c r="T693" t="s">
        <v>8319</v>
      </c>
      <c r="U693">
        <f>YEAR(Table1[[#This Row],[Date Created Conversion]])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>ROUND(Table1[[#This Row],[pledged]]/Table1[[#This Row],[goal]] *100,1)</f>
        <v>6.5</v>
      </c>
      <c r="G694" s="13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ref="L694" si="713">(((J694/60)/60)/24)+DATE(1970,1,1)</f>
        <v>42726.37572916667</v>
      </c>
      <c r="M694" s="16">
        <f t="shared" si="660"/>
        <v>42696.37572916667</v>
      </c>
      <c r="N694" t="b">
        <v>0</v>
      </c>
      <c r="O694">
        <v>201</v>
      </c>
      <c r="P694" t="b">
        <v>0</v>
      </c>
      <c r="Q694" t="s">
        <v>8271</v>
      </c>
      <c r="R694">
        <f t="shared" si="661"/>
        <v>6.5</v>
      </c>
      <c r="S694" s="13" t="s">
        <v>8317</v>
      </c>
      <c r="T694" t="s">
        <v>8319</v>
      </c>
      <c r="U694">
        <f>YEAR(Table1[[#This Row],[Date Created Conversion]])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>ROUND(Table1[[#This Row],[pledged]]/Table1[[#This Row],[goal]] *100,1)</f>
        <v>35.299999999999997</v>
      </c>
      <c r="G695" s="13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ref="L695" si="714">(((J695/60)/60)/24)+DATE(1970,1,1)</f>
        <v>42124.808182870373</v>
      </c>
      <c r="M695" s="16">
        <f t="shared" si="660"/>
        <v>42094.808182870373</v>
      </c>
      <c r="N695" t="b">
        <v>0</v>
      </c>
      <c r="O695">
        <v>296</v>
      </c>
      <c r="P695" t="b">
        <v>0</v>
      </c>
      <c r="Q695" t="s">
        <v>8271</v>
      </c>
      <c r="R695">
        <f t="shared" si="661"/>
        <v>119.39</v>
      </c>
      <c r="S695" s="13" t="s">
        <v>8317</v>
      </c>
      <c r="T695" t="s">
        <v>8319</v>
      </c>
      <c r="U695">
        <f>YEAR(Table1[[#This Row],[Date Created Conversion]])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>ROUND(Table1[[#This Row],[pledged]]/Table1[[#This Row],[goal]] *100,1)</f>
        <v>0.4</v>
      </c>
      <c r="G696" s="13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ref="L696" si="715">(((J696/60)/60)/24)+DATE(1970,1,1)</f>
        <v>42767.663877314815</v>
      </c>
      <c r="M696" s="16">
        <f t="shared" si="660"/>
        <v>42737.663877314815</v>
      </c>
      <c r="N696" t="b">
        <v>0</v>
      </c>
      <c r="O696">
        <v>7</v>
      </c>
      <c r="P696" t="b">
        <v>0</v>
      </c>
      <c r="Q696" t="s">
        <v>8271</v>
      </c>
      <c r="R696">
        <f t="shared" si="661"/>
        <v>84.29</v>
      </c>
      <c r="S696" s="13" t="s">
        <v>8317</v>
      </c>
      <c r="T696" t="s">
        <v>8319</v>
      </c>
      <c r="U696">
        <f>YEAR(Table1[[#This Row],[Date Created Conversion]])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>ROUND(Table1[[#This Row],[pledged]]/Table1[[#This Row],[goal]] *100,1)</f>
        <v>1.1000000000000001</v>
      </c>
      <c r="G697" s="13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ref="L697" si="716">(((J697/60)/60)/24)+DATE(1970,1,1)</f>
        <v>41943.521064814813</v>
      </c>
      <c r="M697" s="16">
        <f t="shared" si="660"/>
        <v>41913.521064814813</v>
      </c>
      <c r="N697" t="b">
        <v>0</v>
      </c>
      <c r="O697">
        <v>7</v>
      </c>
      <c r="P697" t="b">
        <v>0</v>
      </c>
      <c r="Q697" t="s">
        <v>8271</v>
      </c>
      <c r="R697">
        <f t="shared" si="661"/>
        <v>90.86</v>
      </c>
      <c r="S697" s="13" t="s">
        <v>8317</v>
      </c>
      <c r="T697" t="s">
        <v>8319</v>
      </c>
      <c r="U697">
        <f>YEAR(Table1[[#This Row],[Date Created Conversion]])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>ROUND(Table1[[#This Row],[pledged]]/Table1[[#This Row],[goal]] *100,1)</f>
        <v>0</v>
      </c>
      <c r="G698" s="13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ref="L698" si="717">(((J698/60)/60)/24)+DATE(1970,1,1)</f>
        <v>41845.927106481482</v>
      </c>
      <c r="M698" s="16">
        <f t="shared" si="660"/>
        <v>41815.927106481482</v>
      </c>
      <c r="N698" t="b">
        <v>0</v>
      </c>
      <c r="O698">
        <v>1</v>
      </c>
      <c r="P698" t="b">
        <v>0</v>
      </c>
      <c r="Q698" t="s">
        <v>8271</v>
      </c>
      <c r="R698">
        <f t="shared" si="661"/>
        <v>1</v>
      </c>
      <c r="S698" s="13" t="s">
        <v>8317</v>
      </c>
      <c r="T698" t="s">
        <v>8319</v>
      </c>
      <c r="U698">
        <f>YEAR(Table1[[#This Row],[Date Created Conversion]])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>ROUND(Table1[[#This Row],[pledged]]/Table1[[#This Row],[goal]] *100,1)</f>
        <v>46.4</v>
      </c>
      <c r="G699" s="13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ref="L699" si="718">(((J699/60)/60)/24)+DATE(1970,1,1)</f>
        <v>42403.523020833338</v>
      </c>
      <c r="M699" s="16">
        <f t="shared" si="660"/>
        <v>42388.523020833338</v>
      </c>
      <c r="N699" t="b">
        <v>0</v>
      </c>
      <c r="O699">
        <v>114</v>
      </c>
      <c r="P699" t="b">
        <v>0</v>
      </c>
      <c r="Q699" t="s">
        <v>8271</v>
      </c>
      <c r="R699">
        <f t="shared" si="661"/>
        <v>20.34</v>
      </c>
      <c r="S699" s="13" t="s">
        <v>8317</v>
      </c>
      <c r="T699" t="s">
        <v>8319</v>
      </c>
      <c r="U699">
        <f>YEAR(Table1[[#This Row],[Date Created Conversion]])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>ROUND(Table1[[#This Row],[pledged]]/Table1[[#This Row],[goal]] *100,1)</f>
        <v>15.4</v>
      </c>
      <c r="G700" s="13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ref="L700" si="719">(((J700/60)/60)/24)+DATE(1970,1,1)</f>
        <v>41900.083333333336</v>
      </c>
      <c r="M700" s="16">
        <f t="shared" si="660"/>
        <v>41866.931076388886</v>
      </c>
      <c r="N700" t="b">
        <v>0</v>
      </c>
      <c r="O700">
        <v>29</v>
      </c>
      <c r="P700" t="b">
        <v>0</v>
      </c>
      <c r="Q700" t="s">
        <v>8271</v>
      </c>
      <c r="R700">
        <f t="shared" si="661"/>
        <v>530.69000000000005</v>
      </c>
      <c r="S700" s="13" t="s">
        <v>8317</v>
      </c>
      <c r="T700" t="s">
        <v>8319</v>
      </c>
      <c r="U700">
        <f>YEAR(Table1[[#This Row],[Date Created Conversion]])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>ROUND(Table1[[#This Row],[pledged]]/Table1[[#This Row],[goal]] *100,1)</f>
        <v>82.4</v>
      </c>
      <c r="G701" s="13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ref="L701" si="720">(((J701/60)/60)/24)+DATE(1970,1,1)</f>
        <v>41600.666666666664</v>
      </c>
      <c r="M701" s="16">
        <f t="shared" si="660"/>
        <v>41563.485509259262</v>
      </c>
      <c r="N701" t="b">
        <v>0</v>
      </c>
      <c r="O701">
        <v>890</v>
      </c>
      <c r="P701" t="b">
        <v>0</v>
      </c>
      <c r="Q701" t="s">
        <v>8271</v>
      </c>
      <c r="R701">
        <f t="shared" si="661"/>
        <v>120.39</v>
      </c>
      <c r="S701" s="13" t="s">
        <v>8317</v>
      </c>
      <c r="T701" t="s">
        <v>8319</v>
      </c>
      <c r="U701">
        <f>YEAR(Table1[[#This Row],[Date Created Conversion]])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>ROUND(Table1[[#This Row],[pledged]]/Table1[[#This Row],[goal]] *100,1)</f>
        <v>2.7</v>
      </c>
      <c r="G702" s="13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ref="L702" si="721">(((J702/60)/60)/24)+DATE(1970,1,1)</f>
        <v>42745.688437500001</v>
      </c>
      <c r="M702" s="16">
        <f t="shared" si="660"/>
        <v>42715.688437500001</v>
      </c>
      <c r="N702" t="b">
        <v>0</v>
      </c>
      <c r="O702">
        <v>31</v>
      </c>
      <c r="P702" t="b">
        <v>0</v>
      </c>
      <c r="Q702" t="s">
        <v>8271</v>
      </c>
      <c r="R702">
        <f t="shared" si="661"/>
        <v>13</v>
      </c>
      <c r="S702" s="13" t="s">
        <v>8317</v>
      </c>
      <c r="T702" t="s">
        <v>8319</v>
      </c>
      <c r="U702">
        <f>YEAR(Table1[[#This Row],[Date Created Conversion]])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>ROUND(Table1[[#This Row],[pledged]]/Table1[[#This Row],[goal]] *100,1)</f>
        <v>26.6</v>
      </c>
      <c r="G703" s="1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ref="L703" si="722">(((J703/60)/60)/24)+DATE(1970,1,1)</f>
        <v>41843.662962962961</v>
      </c>
      <c r="M703" s="16">
        <f t="shared" si="660"/>
        <v>41813.662962962961</v>
      </c>
      <c r="N703" t="b">
        <v>0</v>
      </c>
      <c r="O703">
        <v>21</v>
      </c>
      <c r="P703" t="b">
        <v>0</v>
      </c>
      <c r="Q703" t="s">
        <v>8271</v>
      </c>
      <c r="R703">
        <f t="shared" si="661"/>
        <v>291.33</v>
      </c>
      <c r="S703" s="13" t="s">
        <v>8317</v>
      </c>
      <c r="T703" t="s">
        <v>8319</v>
      </c>
      <c r="U703">
        <f>YEAR(Table1[[#This Row],[Date Created Conversion]])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>ROUND(Table1[[#This Row],[pledged]]/Table1[[#This Row],[goal]] *100,1)</f>
        <v>30.8</v>
      </c>
      <c r="G704" s="13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ref="L704" si="723">(((J704/60)/60)/24)+DATE(1970,1,1)</f>
        <v>42698.768368055549</v>
      </c>
      <c r="M704" s="16">
        <f t="shared" si="660"/>
        <v>42668.726701388892</v>
      </c>
      <c r="N704" t="b">
        <v>0</v>
      </c>
      <c r="O704">
        <v>37</v>
      </c>
      <c r="P704" t="b">
        <v>0</v>
      </c>
      <c r="Q704" t="s">
        <v>8271</v>
      </c>
      <c r="R704">
        <f t="shared" si="661"/>
        <v>124.92</v>
      </c>
      <c r="S704" s="13" t="s">
        <v>8317</v>
      </c>
      <c r="T704" t="s">
        <v>8319</v>
      </c>
      <c r="U704">
        <f>YEAR(Table1[[#This Row],[Date Created Conversion]])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>ROUND(Table1[[#This Row],[pledged]]/Table1[[#This Row],[goal]] *100,1)</f>
        <v>5.6</v>
      </c>
      <c r="G705" s="13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ref="L705" si="724">(((J705/60)/60)/24)+DATE(1970,1,1)</f>
        <v>42766.98055555555</v>
      </c>
      <c r="M705" s="16">
        <f t="shared" si="660"/>
        <v>42711.950798611113</v>
      </c>
      <c r="N705" t="b">
        <v>0</v>
      </c>
      <c r="O705">
        <v>7</v>
      </c>
      <c r="P705" t="b">
        <v>0</v>
      </c>
      <c r="Q705" t="s">
        <v>8271</v>
      </c>
      <c r="R705">
        <f t="shared" si="661"/>
        <v>119.57</v>
      </c>
      <c r="S705" s="13" t="s">
        <v>8317</v>
      </c>
      <c r="T705" t="s">
        <v>8319</v>
      </c>
      <c r="U705">
        <f>YEAR(Table1[[#This Row],[Date Created Conversion]])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>ROUND(Table1[[#This Row],[pledged]]/Table1[[#This Row],[goal]] *100,1)</f>
        <v>0.9</v>
      </c>
      <c r="G706" s="13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ref="L706" si="725">(((J706/60)/60)/24)+DATE(1970,1,1)</f>
        <v>42786.192916666667</v>
      </c>
      <c r="M706" s="16">
        <f t="shared" ref="M706:M769" si="726">(((K706/60)/60)/24)+DATE(1970,1,1)</f>
        <v>42726.192916666667</v>
      </c>
      <c r="N706" t="b">
        <v>0</v>
      </c>
      <c r="O706">
        <v>4</v>
      </c>
      <c r="P706" t="b">
        <v>0</v>
      </c>
      <c r="Q706" t="s">
        <v>8271</v>
      </c>
      <c r="R706">
        <f t="shared" ref="R706:R769" si="727">IFERROR(ROUND(E706/O706,2),0)</f>
        <v>120.25</v>
      </c>
      <c r="S706" s="13" t="s">
        <v>8317</v>
      </c>
      <c r="T706" t="s">
        <v>8319</v>
      </c>
      <c r="U706">
        <f>YEAR(Table1[[#This Row],[Date Created Conversion]])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>ROUND(Table1[[#This Row],[pledged]]/Table1[[#This Row],[goal]] *100,1)</f>
        <v>1</v>
      </c>
      <c r="G707" s="13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" si="728">(((J707/60)/60)/24)+DATE(1970,1,1)</f>
        <v>42756.491643518515</v>
      </c>
      <c r="M707" s="16">
        <f t="shared" si="726"/>
        <v>42726.491643518515</v>
      </c>
      <c r="N707" t="b">
        <v>0</v>
      </c>
      <c r="O707">
        <v>5</v>
      </c>
      <c r="P707" t="b">
        <v>0</v>
      </c>
      <c r="Q707" t="s">
        <v>8271</v>
      </c>
      <c r="R707">
        <f t="shared" si="727"/>
        <v>195.4</v>
      </c>
      <c r="S707" s="13" t="s">
        <v>8317</v>
      </c>
      <c r="T707" t="s">
        <v>8319</v>
      </c>
      <c r="U707">
        <f>YEAR(Table1[[#This Row],[Date Created Conversion]])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>ROUND(Table1[[#This Row],[pledged]]/Table1[[#This Row],[goal]] *100,1)</f>
        <v>0</v>
      </c>
      <c r="G708" s="13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ref="L708" si="729">(((J708/60)/60)/24)+DATE(1970,1,1)</f>
        <v>42718.777083333334</v>
      </c>
      <c r="M708" s="16">
        <f t="shared" si="726"/>
        <v>42676.995173611111</v>
      </c>
      <c r="N708" t="b">
        <v>0</v>
      </c>
      <c r="O708">
        <v>0</v>
      </c>
      <c r="P708" t="b">
        <v>0</v>
      </c>
      <c r="Q708" t="s">
        <v>8271</v>
      </c>
      <c r="R708">
        <f t="shared" si="727"/>
        <v>0</v>
      </c>
      <c r="S708" s="13" t="s">
        <v>8317</v>
      </c>
      <c r="T708" t="s">
        <v>8319</v>
      </c>
      <c r="U708">
        <f>YEAR(Table1[[#This Row],[Date Created Conversion]])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>ROUND(Table1[[#This Row],[pledged]]/Table1[[#This Row],[goal]] *100,1)</f>
        <v>78.900000000000006</v>
      </c>
      <c r="G709" s="13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ref="L709" si="730">(((J709/60)/60)/24)+DATE(1970,1,1)</f>
        <v>42736.663506944446</v>
      </c>
      <c r="M709" s="16">
        <f t="shared" si="726"/>
        <v>42696.663506944446</v>
      </c>
      <c r="N709" t="b">
        <v>0</v>
      </c>
      <c r="O709">
        <v>456</v>
      </c>
      <c r="P709" t="b">
        <v>0</v>
      </c>
      <c r="Q709" t="s">
        <v>8271</v>
      </c>
      <c r="R709">
        <f t="shared" si="727"/>
        <v>117.7</v>
      </c>
      <c r="S709" s="13" t="s">
        <v>8317</v>
      </c>
      <c r="T709" t="s">
        <v>8319</v>
      </c>
      <c r="U709">
        <f>YEAR(Table1[[#This Row],[Date Created Conversion]])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>ROUND(Table1[[#This Row],[pledged]]/Table1[[#This Row],[goal]] *100,1)</f>
        <v>22.1</v>
      </c>
      <c r="G710" s="13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ref="L710" si="731">(((J710/60)/60)/24)+DATE(1970,1,1)</f>
        <v>41895.581018518518</v>
      </c>
      <c r="M710" s="16">
        <f t="shared" si="726"/>
        <v>41835.581018518518</v>
      </c>
      <c r="N710" t="b">
        <v>0</v>
      </c>
      <c r="O710">
        <v>369</v>
      </c>
      <c r="P710" t="b">
        <v>0</v>
      </c>
      <c r="Q710" t="s">
        <v>8271</v>
      </c>
      <c r="R710">
        <f t="shared" si="727"/>
        <v>23.95</v>
      </c>
      <c r="S710" s="13" t="s">
        <v>8317</v>
      </c>
      <c r="T710" t="s">
        <v>8319</v>
      </c>
      <c r="U710">
        <f>YEAR(Table1[[#This Row],[Date Created Conversion]])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>ROUND(Table1[[#This Row],[pledged]]/Table1[[#This Row],[goal]] *100,1)</f>
        <v>0.4</v>
      </c>
      <c r="G711" s="13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ref="L711" si="732">(((J711/60)/60)/24)+DATE(1970,1,1)</f>
        <v>41978.041192129633</v>
      </c>
      <c r="M711" s="16">
        <f t="shared" si="726"/>
        <v>41948.041192129633</v>
      </c>
      <c r="N711" t="b">
        <v>0</v>
      </c>
      <c r="O711">
        <v>2</v>
      </c>
      <c r="P711" t="b">
        <v>0</v>
      </c>
      <c r="Q711" t="s">
        <v>8271</v>
      </c>
      <c r="R711">
        <f t="shared" si="727"/>
        <v>30.5</v>
      </c>
      <c r="S711" s="13" t="s">
        <v>8317</v>
      </c>
      <c r="T711" t="s">
        <v>8319</v>
      </c>
      <c r="U711">
        <f>YEAR(Table1[[#This Row],[Date Created Conversion]])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>ROUND(Table1[[#This Row],[pledged]]/Table1[[#This Row],[goal]] *100,1)</f>
        <v>0</v>
      </c>
      <c r="G712" s="13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ref="L712" si="733">(((J712/60)/60)/24)+DATE(1970,1,1)</f>
        <v>41871.030555555553</v>
      </c>
      <c r="M712" s="16">
        <f t="shared" si="726"/>
        <v>41837.984976851854</v>
      </c>
      <c r="N712" t="b">
        <v>0</v>
      </c>
      <c r="O712">
        <v>0</v>
      </c>
      <c r="P712" t="b">
        <v>0</v>
      </c>
      <c r="Q712" t="s">
        <v>8271</v>
      </c>
      <c r="R712">
        <f t="shared" si="727"/>
        <v>0</v>
      </c>
      <c r="S712" s="13" t="s">
        <v>8317</v>
      </c>
      <c r="T712" t="s">
        <v>8319</v>
      </c>
      <c r="U712">
        <f>YEAR(Table1[[#This Row],[Date Created Conversion]])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>ROUND(Table1[[#This Row],[pledged]]/Table1[[#This Row],[goal]] *100,1)</f>
        <v>33.799999999999997</v>
      </c>
      <c r="G713" s="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ref="L713" si="734">(((J713/60)/60)/24)+DATE(1970,1,1)</f>
        <v>42718.500787037032</v>
      </c>
      <c r="M713" s="16">
        <f t="shared" si="726"/>
        <v>42678.459120370375</v>
      </c>
      <c r="N713" t="b">
        <v>0</v>
      </c>
      <c r="O713">
        <v>338</v>
      </c>
      <c r="P713" t="b">
        <v>0</v>
      </c>
      <c r="Q713" t="s">
        <v>8271</v>
      </c>
      <c r="R713">
        <f t="shared" si="727"/>
        <v>99.97</v>
      </c>
      <c r="S713" s="13" t="s">
        <v>8317</v>
      </c>
      <c r="T713" t="s">
        <v>8319</v>
      </c>
      <c r="U713">
        <f>YEAR(Table1[[#This Row],[Date Created Conversion]])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>ROUND(Table1[[#This Row],[pledged]]/Table1[[#This Row],[goal]] *100,1)</f>
        <v>0.2</v>
      </c>
      <c r="G714" s="13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ref="L714" si="735">(((J714/60)/60)/24)+DATE(1970,1,1)</f>
        <v>42414.680925925932</v>
      </c>
      <c r="M714" s="16">
        <f t="shared" si="726"/>
        <v>42384.680925925932</v>
      </c>
      <c r="N714" t="b">
        <v>0</v>
      </c>
      <c r="O714">
        <v>4</v>
      </c>
      <c r="P714" t="b">
        <v>0</v>
      </c>
      <c r="Q714" t="s">
        <v>8271</v>
      </c>
      <c r="R714">
        <f t="shared" si="727"/>
        <v>26.25</v>
      </c>
      <c r="S714" s="13" t="s">
        <v>8317</v>
      </c>
      <c r="T714" t="s">
        <v>8319</v>
      </c>
      <c r="U714">
        <f>YEAR(Table1[[#This Row],[Date Created Conversion]])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>ROUND(Table1[[#This Row],[pledged]]/Table1[[#This Row],[goal]] *100,1)</f>
        <v>0.8</v>
      </c>
      <c r="G715" s="13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ref="L715" si="736">(((J715/60)/60)/24)+DATE(1970,1,1)</f>
        <v>42526.529305555552</v>
      </c>
      <c r="M715" s="16">
        <f t="shared" si="726"/>
        <v>42496.529305555552</v>
      </c>
      <c r="N715" t="b">
        <v>0</v>
      </c>
      <c r="O715">
        <v>1</v>
      </c>
      <c r="P715" t="b">
        <v>0</v>
      </c>
      <c r="Q715" t="s">
        <v>8271</v>
      </c>
      <c r="R715">
        <f t="shared" si="727"/>
        <v>199</v>
      </c>
      <c r="S715" s="13" t="s">
        <v>8317</v>
      </c>
      <c r="T715" t="s">
        <v>8319</v>
      </c>
      <c r="U715">
        <f>YEAR(Table1[[#This Row],[Date Created Conversion]])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>ROUND(Table1[[#This Row],[pledged]]/Table1[[#This Row],[goal]] *100,1)</f>
        <v>15</v>
      </c>
      <c r="G716" s="13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ref="L716" si="737">(((J716/60)/60)/24)+DATE(1970,1,1)</f>
        <v>42794.787986111114</v>
      </c>
      <c r="M716" s="16">
        <f t="shared" si="726"/>
        <v>42734.787986111114</v>
      </c>
      <c r="N716" t="b">
        <v>0</v>
      </c>
      <c r="O716">
        <v>28</v>
      </c>
      <c r="P716" t="b">
        <v>0</v>
      </c>
      <c r="Q716" t="s">
        <v>8271</v>
      </c>
      <c r="R716">
        <f t="shared" si="727"/>
        <v>80.319999999999993</v>
      </c>
      <c r="S716" s="13" t="s">
        <v>8317</v>
      </c>
      <c r="T716" t="s">
        <v>8319</v>
      </c>
      <c r="U716">
        <f>YEAR(Table1[[#This Row],[Date Created Conversion]])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>ROUND(Table1[[#This Row],[pledged]]/Table1[[#This Row],[goal]] *100,1)</f>
        <v>5.0999999999999996</v>
      </c>
      <c r="G717" s="13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ref="L717" si="738">(((J717/60)/60)/24)+DATE(1970,1,1)</f>
        <v>42313.132407407407</v>
      </c>
      <c r="M717" s="16">
        <f t="shared" si="726"/>
        <v>42273.090740740736</v>
      </c>
      <c r="N717" t="b">
        <v>0</v>
      </c>
      <c r="O717">
        <v>12</v>
      </c>
      <c r="P717" t="b">
        <v>0</v>
      </c>
      <c r="Q717" t="s">
        <v>8271</v>
      </c>
      <c r="R717">
        <f t="shared" si="727"/>
        <v>115.75</v>
      </c>
      <c r="S717" s="13" t="s">
        <v>8317</v>
      </c>
      <c r="T717" t="s">
        <v>8319</v>
      </c>
      <c r="U717">
        <f>YEAR(Table1[[#This Row],[Date Created Conversion]])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>ROUND(Table1[[#This Row],[pledged]]/Table1[[#This Row],[goal]] *100,1)</f>
        <v>10.199999999999999</v>
      </c>
      <c r="G718" s="13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ref="L718" si="739">(((J718/60)/60)/24)+DATE(1970,1,1)</f>
        <v>41974</v>
      </c>
      <c r="M718" s="16">
        <f t="shared" si="726"/>
        <v>41940.658645833333</v>
      </c>
      <c r="N718" t="b">
        <v>0</v>
      </c>
      <c r="O718">
        <v>16</v>
      </c>
      <c r="P718" t="b">
        <v>0</v>
      </c>
      <c r="Q718" t="s">
        <v>8271</v>
      </c>
      <c r="R718">
        <f t="shared" si="727"/>
        <v>44.69</v>
      </c>
      <c r="S718" s="13" t="s">
        <v>8317</v>
      </c>
      <c r="T718" t="s">
        <v>8319</v>
      </c>
      <c r="U718">
        <f>YEAR(Table1[[#This Row],[Date Created Conversion]])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>ROUND(Table1[[#This Row],[pledged]]/Table1[[#This Row],[goal]] *100,1)</f>
        <v>0.3</v>
      </c>
      <c r="G719" s="13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ref="L719" si="740">(((J719/60)/60)/24)+DATE(1970,1,1)</f>
        <v>41887.854189814818</v>
      </c>
      <c r="M719" s="16">
        <f t="shared" si="726"/>
        <v>41857.854189814818</v>
      </c>
      <c r="N719" t="b">
        <v>0</v>
      </c>
      <c r="O719">
        <v>4</v>
      </c>
      <c r="P719" t="b">
        <v>0</v>
      </c>
      <c r="Q719" t="s">
        <v>8271</v>
      </c>
      <c r="R719">
        <f t="shared" si="727"/>
        <v>76.25</v>
      </c>
      <c r="S719" s="13" t="s">
        <v>8317</v>
      </c>
      <c r="T719" t="s">
        <v>8319</v>
      </c>
      <c r="U719">
        <f>YEAR(Table1[[#This Row],[Date Created Conversion]])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>ROUND(Table1[[#This Row],[pledged]]/Table1[[#This Row],[goal]] *100,1)</f>
        <v>0.8</v>
      </c>
      <c r="G720" s="13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ref="L720" si="741">(((J720/60)/60)/24)+DATE(1970,1,1)</f>
        <v>42784.249305555553</v>
      </c>
      <c r="M720" s="16">
        <f t="shared" si="726"/>
        <v>42752.845451388886</v>
      </c>
      <c r="N720" t="b">
        <v>0</v>
      </c>
      <c r="O720">
        <v>4</v>
      </c>
      <c r="P720" t="b">
        <v>0</v>
      </c>
      <c r="Q720" t="s">
        <v>8271</v>
      </c>
      <c r="R720">
        <f t="shared" si="727"/>
        <v>22.5</v>
      </c>
      <c r="S720" s="13" t="s">
        <v>8317</v>
      </c>
      <c r="T720" t="s">
        <v>8319</v>
      </c>
      <c r="U720">
        <f>YEAR(Table1[[#This Row],[Date Created Conversion]])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>ROUND(Table1[[#This Row],[pledged]]/Table1[[#This Row],[goal]] *100,1)</f>
        <v>1.3</v>
      </c>
      <c r="G721" s="13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ref="L721" si="742">(((J721/60)/60)/24)+DATE(1970,1,1)</f>
        <v>42423.040231481486</v>
      </c>
      <c r="M721" s="16">
        <f t="shared" si="726"/>
        <v>42409.040231481486</v>
      </c>
      <c r="N721" t="b">
        <v>0</v>
      </c>
      <c r="O721">
        <v>10</v>
      </c>
      <c r="P721" t="b">
        <v>0</v>
      </c>
      <c r="Q721" t="s">
        <v>8271</v>
      </c>
      <c r="R721">
        <f t="shared" si="727"/>
        <v>19.399999999999999</v>
      </c>
      <c r="S721" s="13" t="s">
        <v>8317</v>
      </c>
      <c r="T721" t="s">
        <v>8319</v>
      </c>
      <c r="U721">
        <f>YEAR(Table1[[#This Row],[Date Created Conversion]])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>ROUND(Table1[[#This Row],[pledged]]/Table1[[#This Row],[goal]] *100,1)</f>
        <v>143.9</v>
      </c>
      <c r="G722" s="13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ref="L722" si="743">(((J722/60)/60)/24)+DATE(1970,1,1)</f>
        <v>40937.649201388893</v>
      </c>
      <c r="M722" s="16">
        <f t="shared" si="726"/>
        <v>40909.649201388893</v>
      </c>
      <c r="N722" t="b">
        <v>0</v>
      </c>
      <c r="O722">
        <v>41</v>
      </c>
      <c r="P722" t="b">
        <v>1</v>
      </c>
      <c r="Q722" t="s">
        <v>8272</v>
      </c>
      <c r="R722">
        <f t="shared" si="727"/>
        <v>66.709999999999994</v>
      </c>
      <c r="S722" s="13" t="s">
        <v>8320</v>
      </c>
      <c r="T722" t="s">
        <v>8321</v>
      </c>
      <c r="U722">
        <f>YEAR(Table1[[#This Row],[Date Created Conversion]])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>ROUND(Table1[[#This Row],[pledged]]/Table1[[#This Row],[goal]] *100,1)</f>
        <v>122.1</v>
      </c>
      <c r="G723" s="1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ref="L723" si="744">(((J723/60)/60)/24)+DATE(1970,1,1)</f>
        <v>41852.571840277778</v>
      </c>
      <c r="M723" s="16">
        <f t="shared" si="726"/>
        <v>41807.571840277778</v>
      </c>
      <c r="N723" t="b">
        <v>0</v>
      </c>
      <c r="O723">
        <v>119</v>
      </c>
      <c r="P723" t="b">
        <v>1</v>
      </c>
      <c r="Q723" t="s">
        <v>8272</v>
      </c>
      <c r="R723">
        <f t="shared" si="727"/>
        <v>84.14</v>
      </c>
      <c r="S723" s="13" t="s">
        <v>8320</v>
      </c>
      <c r="T723" t="s">
        <v>8321</v>
      </c>
      <c r="U723">
        <f>YEAR(Table1[[#This Row],[Date Created Conversion]])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>ROUND(Table1[[#This Row],[pledged]]/Table1[[#This Row],[goal]] *100,1)</f>
        <v>132</v>
      </c>
      <c r="G724" s="13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ref="L724" si="745">(((J724/60)/60)/24)+DATE(1970,1,1)</f>
        <v>41007.76363425926</v>
      </c>
      <c r="M724" s="16">
        <f t="shared" si="726"/>
        <v>40977.805300925924</v>
      </c>
      <c r="N724" t="b">
        <v>0</v>
      </c>
      <c r="O724">
        <v>153</v>
      </c>
      <c r="P724" t="b">
        <v>1</v>
      </c>
      <c r="Q724" t="s">
        <v>8272</v>
      </c>
      <c r="R724">
        <f t="shared" si="727"/>
        <v>215.73</v>
      </c>
      <c r="S724" s="13" t="s">
        <v>8320</v>
      </c>
      <c r="T724" t="s">
        <v>8321</v>
      </c>
      <c r="U724">
        <f>YEAR(Table1[[#This Row],[Date Created Conversion]])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>ROUND(Table1[[#This Row],[pledged]]/Table1[[#This Row],[goal]] *100,1)</f>
        <v>109.4</v>
      </c>
      <c r="G725" s="13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ref="L725" si="746">(((J725/60)/60)/24)+DATE(1970,1,1)</f>
        <v>42215.165972222225</v>
      </c>
      <c r="M725" s="16">
        <f t="shared" si="726"/>
        <v>42184.816539351858</v>
      </c>
      <c r="N725" t="b">
        <v>0</v>
      </c>
      <c r="O725">
        <v>100</v>
      </c>
      <c r="P725" t="b">
        <v>1</v>
      </c>
      <c r="Q725" t="s">
        <v>8272</v>
      </c>
      <c r="R725">
        <f t="shared" si="727"/>
        <v>54.69</v>
      </c>
      <c r="S725" s="13" t="s">
        <v>8320</v>
      </c>
      <c r="T725" t="s">
        <v>8321</v>
      </c>
      <c r="U725">
        <f>YEAR(Table1[[#This Row],[Date Created Conversion]])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>ROUND(Table1[[#This Row],[pledged]]/Table1[[#This Row],[goal]] *100,1)</f>
        <v>105.5</v>
      </c>
      <c r="G726" s="13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ref="L726" si="747">(((J726/60)/60)/24)+DATE(1970,1,1)</f>
        <v>40724.638460648144</v>
      </c>
      <c r="M726" s="16">
        <f t="shared" si="726"/>
        <v>40694.638460648144</v>
      </c>
      <c r="N726" t="b">
        <v>0</v>
      </c>
      <c r="O726">
        <v>143</v>
      </c>
      <c r="P726" t="b">
        <v>1</v>
      </c>
      <c r="Q726" t="s">
        <v>8272</v>
      </c>
      <c r="R726">
        <f t="shared" si="727"/>
        <v>51.63</v>
      </c>
      <c r="S726" s="13" t="s">
        <v>8320</v>
      </c>
      <c r="T726" t="s">
        <v>8321</v>
      </c>
      <c r="U726">
        <f>YEAR(Table1[[#This Row],[Date Created Conversion]])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>ROUND(Table1[[#This Row],[pledged]]/Table1[[#This Row],[goal]] *100,1)</f>
        <v>100.4</v>
      </c>
      <c r="G727" s="13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ref="L727" si="748">(((J727/60)/60)/24)+DATE(1970,1,1)</f>
        <v>42351.626296296294</v>
      </c>
      <c r="M727" s="16">
        <f t="shared" si="726"/>
        <v>42321.626296296294</v>
      </c>
      <c r="N727" t="b">
        <v>0</v>
      </c>
      <c r="O727">
        <v>140</v>
      </c>
      <c r="P727" t="b">
        <v>1</v>
      </c>
      <c r="Q727" t="s">
        <v>8272</v>
      </c>
      <c r="R727">
        <f t="shared" si="727"/>
        <v>143.36000000000001</v>
      </c>
      <c r="S727" s="13" t="s">
        <v>8320</v>
      </c>
      <c r="T727" t="s">
        <v>8321</v>
      </c>
      <c r="U727">
        <f>YEAR(Table1[[#This Row],[Date Created Conversion]])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>ROUND(Table1[[#This Row],[pledged]]/Table1[[#This Row],[goal]] *100,1)</f>
        <v>101.4</v>
      </c>
      <c r="G728" s="13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ref="L728" si="749">(((J728/60)/60)/24)+DATE(1970,1,1)</f>
        <v>41376.042673611111</v>
      </c>
      <c r="M728" s="16">
        <f t="shared" si="726"/>
        <v>41346.042673611111</v>
      </c>
      <c r="N728" t="b">
        <v>0</v>
      </c>
      <c r="O728">
        <v>35</v>
      </c>
      <c r="P728" t="b">
        <v>1</v>
      </c>
      <c r="Q728" t="s">
        <v>8272</v>
      </c>
      <c r="R728">
        <f t="shared" si="727"/>
        <v>72.430000000000007</v>
      </c>
      <c r="S728" s="13" t="s">
        <v>8320</v>
      </c>
      <c r="T728" t="s">
        <v>8321</v>
      </c>
      <c r="U728">
        <f>YEAR(Table1[[#This Row],[Date Created Conversion]])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>ROUND(Table1[[#This Row],[pledged]]/Table1[[#This Row],[goal]] *100,1)</f>
        <v>155.5</v>
      </c>
      <c r="G729" s="13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ref="L729" si="750">(((J729/60)/60)/24)+DATE(1970,1,1)</f>
        <v>41288.888888888891</v>
      </c>
      <c r="M729" s="16">
        <f t="shared" si="726"/>
        <v>41247.020243055551</v>
      </c>
      <c r="N729" t="b">
        <v>0</v>
      </c>
      <c r="O729">
        <v>149</v>
      </c>
      <c r="P729" t="b">
        <v>1</v>
      </c>
      <c r="Q729" t="s">
        <v>8272</v>
      </c>
      <c r="R729">
        <f t="shared" si="727"/>
        <v>36.53</v>
      </c>
      <c r="S729" s="13" t="s">
        <v>8320</v>
      </c>
      <c r="T729" t="s">
        <v>8321</v>
      </c>
      <c r="U729">
        <f>YEAR(Table1[[#This Row],[Date Created Conversion]])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>ROUND(Table1[[#This Row],[pledged]]/Table1[[#This Row],[goal]] *100,1)</f>
        <v>105.6</v>
      </c>
      <c r="G730" s="13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ref="L730" si="751">(((J730/60)/60)/24)+DATE(1970,1,1)</f>
        <v>40776.837465277778</v>
      </c>
      <c r="M730" s="16">
        <f t="shared" si="726"/>
        <v>40731.837465277778</v>
      </c>
      <c r="N730" t="b">
        <v>0</v>
      </c>
      <c r="O730">
        <v>130</v>
      </c>
      <c r="P730" t="b">
        <v>1</v>
      </c>
      <c r="Q730" t="s">
        <v>8272</v>
      </c>
      <c r="R730">
        <f t="shared" si="727"/>
        <v>60.9</v>
      </c>
      <c r="S730" s="13" t="s">
        <v>8320</v>
      </c>
      <c r="T730" t="s">
        <v>8321</v>
      </c>
      <c r="U730">
        <f>YEAR(Table1[[#This Row],[Date Created Conversion]])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>ROUND(Table1[[#This Row],[pledged]]/Table1[[#This Row],[goal]] *100,1)</f>
        <v>130.69999999999999</v>
      </c>
      <c r="G731" s="13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ref="L731" si="752">(((J731/60)/60)/24)+DATE(1970,1,1)</f>
        <v>41171.185891203706</v>
      </c>
      <c r="M731" s="16">
        <f t="shared" si="726"/>
        <v>41111.185891203706</v>
      </c>
      <c r="N731" t="b">
        <v>0</v>
      </c>
      <c r="O731">
        <v>120</v>
      </c>
      <c r="P731" t="b">
        <v>1</v>
      </c>
      <c r="Q731" t="s">
        <v>8272</v>
      </c>
      <c r="R731">
        <f t="shared" si="727"/>
        <v>43.55</v>
      </c>
      <c r="S731" s="13" t="s">
        <v>8320</v>
      </c>
      <c r="T731" t="s">
        <v>8321</v>
      </c>
      <c r="U731">
        <f>YEAR(Table1[[#This Row],[Date Created Conversion]])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>ROUND(Table1[[#This Row],[pledged]]/Table1[[#This Row],[goal]] *100,1)</f>
        <v>132.19999999999999</v>
      </c>
      <c r="G732" s="13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ref="L732" si="753">(((J732/60)/60)/24)+DATE(1970,1,1)</f>
        <v>40884.745266203703</v>
      </c>
      <c r="M732" s="16">
        <f t="shared" si="726"/>
        <v>40854.745266203703</v>
      </c>
      <c r="N732" t="b">
        <v>0</v>
      </c>
      <c r="O732">
        <v>265</v>
      </c>
      <c r="P732" t="b">
        <v>1</v>
      </c>
      <c r="Q732" t="s">
        <v>8272</v>
      </c>
      <c r="R732">
        <f t="shared" si="727"/>
        <v>99.77</v>
      </c>
      <c r="S732" s="13" t="s">
        <v>8320</v>
      </c>
      <c r="T732" t="s">
        <v>8321</v>
      </c>
      <c r="U732">
        <f>YEAR(Table1[[#This Row],[Date Created Conversion]])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>ROUND(Table1[[#This Row],[pledged]]/Table1[[#This Row],[goal]] *100,1)</f>
        <v>126</v>
      </c>
      <c r="G733" s="1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ref="L733" si="754">(((J733/60)/60)/24)+DATE(1970,1,1)</f>
        <v>40930.25</v>
      </c>
      <c r="M733" s="16">
        <f t="shared" si="726"/>
        <v>40879.795682870368</v>
      </c>
      <c r="N733" t="b">
        <v>0</v>
      </c>
      <c r="O733">
        <v>71</v>
      </c>
      <c r="P733" t="b">
        <v>1</v>
      </c>
      <c r="Q733" t="s">
        <v>8272</v>
      </c>
      <c r="R733">
        <f t="shared" si="727"/>
        <v>88.73</v>
      </c>
      <c r="S733" s="13" t="s">
        <v>8320</v>
      </c>
      <c r="T733" t="s">
        <v>8321</v>
      </c>
      <c r="U733">
        <f>YEAR(Table1[[#This Row],[Date Created Conversion]])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>ROUND(Table1[[#This Row],[pledged]]/Table1[[#This Row],[goal]] *100,1)</f>
        <v>160</v>
      </c>
      <c r="G734" s="13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ref="L734" si="755">(((J734/60)/60)/24)+DATE(1970,1,1)</f>
        <v>41546.424317129626</v>
      </c>
      <c r="M734" s="16">
        <f t="shared" si="726"/>
        <v>41486.424317129626</v>
      </c>
      <c r="N734" t="b">
        <v>0</v>
      </c>
      <c r="O734">
        <v>13</v>
      </c>
      <c r="P734" t="b">
        <v>1</v>
      </c>
      <c r="Q734" t="s">
        <v>8272</v>
      </c>
      <c r="R734">
        <f t="shared" si="727"/>
        <v>4.92</v>
      </c>
      <c r="S734" s="13" t="s">
        <v>8320</v>
      </c>
      <c r="T734" t="s">
        <v>8321</v>
      </c>
      <c r="U734">
        <f>YEAR(Table1[[#This Row],[Date Created Conversion]])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>ROUND(Table1[[#This Row],[pledged]]/Table1[[#This Row],[goal]] *100,1)</f>
        <v>120.5</v>
      </c>
      <c r="G735" s="13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ref="L735" si="756">(((J735/60)/60)/24)+DATE(1970,1,1)</f>
        <v>41628.420046296298</v>
      </c>
      <c r="M735" s="16">
        <f t="shared" si="726"/>
        <v>41598.420046296298</v>
      </c>
      <c r="N735" t="b">
        <v>0</v>
      </c>
      <c r="O735">
        <v>169</v>
      </c>
      <c r="P735" t="b">
        <v>1</v>
      </c>
      <c r="Q735" t="s">
        <v>8272</v>
      </c>
      <c r="R735">
        <f t="shared" si="727"/>
        <v>17.82</v>
      </c>
      <c r="S735" s="13" t="s">
        <v>8320</v>
      </c>
      <c r="T735" t="s">
        <v>8321</v>
      </c>
      <c r="U735">
        <f>YEAR(Table1[[#This Row],[Date Created Conversion]])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>ROUND(Table1[[#This Row],[pledged]]/Table1[[#This Row],[goal]] *100,1)</f>
        <v>125.5</v>
      </c>
      <c r="G736" s="13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ref="L736" si="757">(((J736/60)/60)/24)+DATE(1970,1,1)</f>
        <v>42133.208333333328</v>
      </c>
      <c r="M736" s="16">
        <f t="shared" si="726"/>
        <v>42102.164583333331</v>
      </c>
      <c r="N736" t="b">
        <v>0</v>
      </c>
      <c r="O736">
        <v>57</v>
      </c>
      <c r="P736" t="b">
        <v>1</v>
      </c>
      <c r="Q736" t="s">
        <v>8272</v>
      </c>
      <c r="R736">
        <f t="shared" si="727"/>
        <v>187.19</v>
      </c>
      <c r="S736" s="13" t="s">
        <v>8320</v>
      </c>
      <c r="T736" t="s">
        <v>8321</v>
      </c>
      <c r="U736">
        <f>YEAR(Table1[[#This Row],[Date Created Conversion]])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>ROUND(Table1[[#This Row],[pledged]]/Table1[[#This Row],[goal]] *100,1)</f>
        <v>114.4</v>
      </c>
      <c r="G737" s="13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ref="L737" si="758">(((J737/60)/60)/24)+DATE(1970,1,1)</f>
        <v>41977.027083333334</v>
      </c>
      <c r="M737" s="16">
        <f t="shared" si="726"/>
        <v>41946.029467592591</v>
      </c>
      <c r="N737" t="b">
        <v>0</v>
      </c>
      <c r="O737">
        <v>229</v>
      </c>
      <c r="P737" t="b">
        <v>1</v>
      </c>
      <c r="Q737" t="s">
        <v>8272</v>
      </c>
      <c r="R737">
        <f t="shared" si="727"/>
        <v>234.81</v>
      </c>
      <c r="S737" s="13" t="s">
        <v>8320</v>
      </c>
      <c r="T737" t="s">
        <v>8321</v>
      </c>
      <c r="U737">
        <f>YEAR(Table1[[#This Row],[Date Created Conversion]])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>ROUND(Table1[[#This Row],[pledged]]/Table1[[#This Row],[goal]] *100,1)</f>
        <v>315.10000000000002</v>
      </c>
      <c r="G738" s="13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ref="L738" si="759">(((J738/60)/60)/24)+DATE(1970,1,1)</f>
        <v>41599.207638888889</v>
      </c>
      <c r="M738" s="16">
        <f t="shared" si="726"/>
        <v>41579.734259259261</v>
      </c>
      <c r="N738" t="b">
        <v>0</v>
      </c>
      <c r="O738">
        <v>108</v>
      </c>
      <c r="P738" t="b">
        <v>1</v>
      </c>
      <c r="Q738" t="s">
        <v>8272</v>
      </c>
      <c r="R738">
        <f t="shared" si="727"/>
        <v>105.05</v>
      </c>
      <c r="S738" s="13" t="s">
        <v>8320</v>
      </c>
      <c r="T738" t="s">
        <v>8321</v>
      </c>
      <c r="U738">
        <f>YEAR(Table1[[#This Row],[Date Created Conversion]])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>ROUND(Table1[[#This Row],[pledged]]/Table1[[#This Row],[goal]] *100,1)</f>
        <v>122.4</v>
      </c>
      <c r="G739" s="13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ref="L739" si="760">(((J739/60)/60)/24)+DATE(1970,1,1)</f>
        <v>41684.833333333336</v>
      </c>
      <c r="M739" s="16">
        <f t="shared" si="726"/>
        <v>41667.275312500002</v>
      </c>
      <c r="N739" t="b">
        <v>0</v>
      </c>
      <c r="O739">
        <v>108</v>
      </c>
      <c r="P739" t="b">
        <v>1</v>
      </c>
      <c r="Q739" t="s">
        <v>8272</v>
      </c>
      <c r="R739">
        <f t="shared" si="727"/>
        <v>56.67</v>
      </c>
      <c r="S739" s="13" t="s">
        <v>8320</v>
      </c>
      <c r="T739" t="s">
        <v>8321</v>
      </c>
      <c r="U739">
        <f>YEAR(Table1[[#This Row],[Date Created Conversion]])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>ROUND(Table1[[#This Row],[pledged]]/Table1[[#This Row],[goal]] *100,1)</f>
        <v>106.7</v>
      </c>
      <c r="G740" s="13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ref="L740" si="761">(((J740/60)/60)/24)+DATE(1970,1,1)</f>
        <v>41974.207638888889</v>
      </c>
      <c r="M740" s="16">
        <f t="shared" si="726"/>
        <v>41943.604097222218</v>
      </c>
      <c r="N740" t="b">
        <v>0</v>
      </c>
      <c r="O740">
        <v>41</v>
      </c>
      <c r="P740" t="b">
        <v>1</v>
      </c>
      <c r="Q740" t="s">
        <v>8272</v>
      </c>
      <c r="R740">
        <f t="shared" si="727"/>
        <v>39.049999999999997</v>
      </c>
      <c r="S740" s="13" t="s">
        <v>8320</v>
      </c>
      <c r="T740" t="s">
        <v>8321</v>
      </c>
      <c r="U740">
        <f>YEAR(Table1[[#This Row],[Date Created Conversion]])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>ROUND(Table1[[#This Row],[pledged]]/Table1[[#This Row],[goal]] *100,1)</f>
        <v>158.30000000000001</v>
      </c>
      <c r="G741" s="13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ref="L741" si="762">(((J741/60)/60)/24)+DATE(1970,1,1)</f>
        <v>41862.502650462964</v>
      </c>
      <c r="M741" s="16">
        <f t="shared" si="726"/>
        <v>41829.502650462964</v>
      </c>
      <c r="N741" t="b">
        <v>0</v>
      </c>
      <c r="O741">
        <v>139</v>
      </c>
      <c r="P741" t="b">
        <v>1</v>
      </c>
      <c r="Q741" t="s">
        <v>8272</v>
      </c>
      <c r="R741">
        <f t="shared" si="727"/>
        <v>68.349999999999994</v>
      </c>
      <c r="S741" s="13" t="s">
        <v>8320</v>
      </c>
      <c r="T741" t="s">
        <v>8321</v>
      </c>
      <c r="U741">
        <f>YEAR(Table1[[#This Row],[Date Created Conversion]])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>ROUND(Table1[[#This Row],[pledged]]/Table1[[#This Row],[goal]] *100,1)</f>
        <v>107.4</v>
      </c>
      <c r="G742" s="13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ref="L742" si="763">(((J742/60)/60)/24)+DATE(1970,1,1)</f>
        <v>42176.146782407406</v>
      </c>
      <c r="M742" s="16">
        <f t="shared" si="726"/>
        <v>42162.146782407406</v>
      </c>
      <c r="N742" t="b">
        <v>0</v>
      </c>
      <c r="O742">
        <v>19</v>
      </c>
      <c r="P742" t="b">
        <v>1</v>
      </c>
      <c r="Q742" t="s">
        <v>8272</v>
      </c>
      <c r="R742">
        <f t="shared" si="727"/>
        <v>169.58</v>
      </c>
      <c r="S742" s="13" t="s">
        <v>8320</v>
      </c>
      <c r="T742" t="s">
        <v>8321</v>
      </c>
      <c r="U742">
        <f>YEAR(Table1[[#This Row],[Date Created Conversion]])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>ROUND(Table1[[#This Row],[pledged]]/Table1[[#This Row],[goal]] *100,1)</f>
        <v>102.3</v>
      </c>
      <c r="G743" s="1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ref="L743" si="764">(((J743/60)/60)/24)+DATE(1970,1,1)</f>
        <v>41436.648217592592</v>
      </c>
      <c r="M743" s="16">
        <f t="shared" si="726"/>
        <v>41401.648217592592</v>
      </c>
      <c r="N743" t="b">
        <v>0</v>
      </c>
      <c r="O743">
        <v>94</v>
      </c>
      <c r="P743" t="b">
        <v>1</v>
      </c>
      <c r="Q743" t="s">
        <v>8272</v>
      </c>
      <c r="R743">
        <f t="shared" si="727"/>
        <v>141.41999999999999</v>
      </c>
      <c r="S743" s="13" t="s">
        <v>8320</v>
      </c>
      <c r="T743" t="s">
        <v>8321</v>
      </c>
      <c r="U743">
        <f>YEAR(Table1[[#This Row],[Date Created Conversion]])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>ROUND(Table1[[#This Row],[pledged]]/Table1[[#This Row],[goal]] *100,1)</f>
        <v>110.7</v>
      </c>
      <c r="G744" s="13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ref="L744" si="765">(((J744/60)/60)/24)+DATE(1970,1,1)</f>
        <v>41719.876296296294</v>
      </c>
      <c r="M744" s="16">
        <f t="shared" si="726"/>
        <v>41689.917962962965</v>
      </c>
      <c r="N744" t="b">
        <v>0</v>
      </c>
      <c r="O744">
        <v>23</v>
      </c>
      <c r="P744" t="b">
        <v>1</v>
      </c>
      <c r="Q744" t="s">
        <v>8272</v>
      </c>
      <c r="R744">
        <f t="shared" si="727"/>
        <v>67.39</v>
      </c>
      <c r="S744" s="13" t="s">
        <v>8320</v>
      </c>
      <c r="T744" t="s">
        <v>8321</v>
      </c>
      <c r="U744">
        <f>YEAR(Table1[[#This Row],[Date Created Conversion]])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>ROUND(Table1[[#This Row],[pledged]]/Table1[[#This Row],[goal]] *100,1)</f>
        <v>148</v>
      </c>
      <c r="G745" s="13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ref="L745" si="766">(((J745/60)/60)/24)+DATE(1970,1,1)</f>
        <v>41015.875</v>
      </c>
      <c r="M745" s="16">
        <f t="shared" si="726"/>
        <v>40990.709317129629</v>
      </c>
      <c r="N745" t="b">
        <v>0</v>
      </c>
      <c r="O745">
        <v>15</v>
      </c>
      <c r="P745" t="b">
        <v>1</v>
      </c>
      <c r="Q745" t="s">
        <v>8272</v>
      </c>
      <c r="R745">
        <f t="shared" si="727"/>
        <v>54.27</v>
      </c>
      <c r="S745" s="13" t="s">
        <v>8320</v>
      </c>
      <c r="T745" t="s">
        <v>8321</v>
      </c>
      <c r="U745">
        <f>YEAR(Table1[[#This Row],[Date Created Conversion]])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>ROUND(Table1[[#This Row],[pledged]]/Table1[[#This Row],[goal]] *100,1)</f>
        <v>102.3</v>
      </c>
      <c r="G746" s="13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ref="L746" si="767">(((J746/60)/60)/24)+DATE(1970,1,1)</f>
        <v>41256.95721064815</v>
      </c>
      <c r="M746" s="16">
        <f t="shared" si="726"/>
        <v>41226.95721064815</v>
      </c>
      <c r="N746" t="b">
        <v>0</v>
      </c>
      <c r="O746">
        <v>62</v>
      </c>
      <c r="P746" t="b">
        <v>1</v>
      </c>
      <c r="Q746" t="s">
        <v>8272</v>
      </c>
      <c r="R746">
        <f t="shared" si="727"/>
        <v>82.52</v>
      </c>
      <c r="S746" s="13" t="s">
        <v>8320</v>
      </c>
      <c r="T746" t="s">
        <v>8321</v>
      </c>
      <c r="U746">
        <f>YEAR(Table1[[#This Row],[Date Created Conversion]])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>ROUND(Table1[[#This Row],[pledged]]/Table1[[#This Row],[goal]] *100,1)</f>
        <v>179.1</v>
      </c>
      <c r="G747" s="13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ref="L747" si="768">(((J747/60)/60)/24)+DATE(1970,1,1)</f>
        <v>41397.572280092594</v>
      </c>
      <c r="M747" s="16">
        <f t="shared" si="726"/>
        <v>41367.572280092594</v>
      </c>
      <c r="N747" t="b">
        <v>0</v>
      </c>
      <c r="O747">
        <v>74</v>
      </c>
      <c r="P747" t="b">
        <v>1</v>
      </c>
      <c r="Q747" t="s">
        <v>8272</v>
      </c>
      <c r="R747">
        <f t="shared" si="727"/>
        <v>53.73</v>
      </c>
      <c r="S747" s="13" t="s">
        <v>8320</v>
      </c>
      <c r="T747" t="s">
        <v>8321</v>
      </c>
      <c r="U747">
        <f>YEAR(Table1[[#This Row],[Date Created Conversion]])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>ROUND(Table1[[#This Row],[pledged]]/Table1[[#This Row],[goal]] *100,1)</f>
        <v>111.1</v>
      </c>
      <c r="G748" s="13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ref="L748" si="769">(((J748/60)/60)/24)+DATE(1970,1,1)</f>
        <v>41175.165972222225</v>
      </c>
      <c r="M748" s="16">
        <f t="shared" si="726"/>
        <v>41157.042928240742</v>
      </c>
      <c r="N748" t="b">
        <v>0</v>
      </c>
      <c r="O748">
        <v>97</v>
      </c>
      <c r="P748" t="b">
        <v>1</v>
      </c>
      <c r="Q748" t="s">
        <v>8272</v>
      </c>
      <c r="R748">
        <f t="shared" si="727"/>
        <v>34.21</v>
      </c>
      <c r="S748" s="13" t="s">
        <v>8320</v>
      </c>
      <c r="T748" t="s">
        <v>8321</v>
      </c>
      <c r="U748">
        <f>YEAR(Table1[[#This Row],[Date Created Conversion]])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>ROUND(Table1[[#This Row],[pledged]]/Table1[[#This Row],[goal]] *100,1)</f>
        <v>100</v>
      </c>
      <c r="G749" s="13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ref="L749" si="770">(((J749/60)/60)/24)+DATE(1970,1,1)</f>
        <v>42019.454166666663</v>
      </c>
      <c r="M749" s="16">
        <f t="shared" si="726"/>
        <v>41988.548831018517</v>
      </c>
      <c r="N749" t="b">
        <v>0</v>
      </c>
      <c r="O749">
        <v>55</v>
      </c>
      <c r="P749" t="b">
        <v>1</v>
      </c>
      <c r="Q749" t="s">
        <v>8272</v>
      </c>
      <c r="R749">
        <f t="shared" si="727"/>
        <v>127.33</v>
      </c>
      <c r="S749" s="13" t="s">
        <v>8320</v>
      </c>
      <c r="T749" t="s">
        <v>8321</v>
      </c>
      <c r="U749">
        <f>YEAR(Table1[[#This Row],[Date Created Conversion]])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>ROUND(Table1[[#This Row],[pledged]]/Table1[[#This Row],[goal]] *100,1)</f>
        <v>100.3</v>
      </c>
      <c r="G750" s="13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ref="L750" si="771">(((J750/60)/60)/24)+DATE(1970,1,1)</f>
        <v>41861.846828703703</v>
      </c>
      <c r="M750" s="16">
        <f t="shared" si="726"/>
        <v>41831.846828703703</v>
      </c>
      <c r="N750" t="b">
        <v>0</v>
      </c>
      <c r="O750">
        <v>44</v>
      </c>
      <c r="P750" t="b">
        <v>1</v>
      </c>
      <c r="Q750" t="s">
        <v>8272</v>
      </c>
      <c r="R750">
        <f t="shared" si="727"/>
        <v>45.57</v>
      </c>
      <c r="S750" s="13" t="s">
        <v>8320</v>
      </c>
      <c r="T750" t="s">
        <v>8321</v>
      </c>
      <c r="U750">
        <f>YEAR(Table1[[#This Row],[Date Created Conversion]])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>ROUND(Table1[[#This Row],[pledged]]/Table1[[#This Row],[goal]] *100,1)</f>
        <v>105.6</v>
      </c>
      <c r="G751" s="13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ref="L751" si="772">(((J751/60)/60)/24)+DATE(1970,1,1)</f>
        <v>42763.94131944445</v>
      </c>
      <c r="M751" s="16">
        <f t="shared" si="726"/>
        <v>42733.94131944445</v>
      </c>
      <c r="N751" t="b">
        <v>0</v>
      </c>
      <c r="O751">
        <v>110</v>
      </c>
      <c r="P751" t="b">
        <v>1</v>
      </c>
      <c r="Q751" t="s">
        <v>8272</v>
      </c>
      <c r="R751">
        <f t="shared" si="727"/>
        <v>95.96</v>
      </c>
      <c r="S751" s="13" t="s">
        <v>8320</v>
      </c>
      <c r="T751" t="s">
        <v>8321</v>
      </c>
      <c r="U751">
        <f>YEAR(Table1[[#This Row],[Date Created Conversion]])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>ROUND(Table1[[#This Row],[pledged]]/Table1[[#This Row],[goal]] *100,1)</f>
        <v>102.6</v>
      </c>
      <c r="G752" s="13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ref="L752" si="773">(((J752/60)/60)/24)+DATE(1970,1,1)</f>
        <v>41329.878148148149</v>
      </c>
      <c r="M752" s="16">
        <f t="shared" si="726"/>
        <v>41299.878148148149</v>
      </c>
      <c r="N752" t="b">
        <v>0</v>
      </c>
      <c r="O752">
        <v>59</v>
      </c>
      <c r="P752" t="b">
        <v>1</v>
      </c>
      <c r="Q752" t="s">
        <v>8272</v>
      </c>
      <c r="R752">
        <f t="shared" si="727"/>
        <v>77.27</v>
      </c>
      <c r="S752" s="13" t="s">
        <v>8320</v>
      </c>
      <c r="T752" t="s">
        <v>8321</v>
      </c>
      <c r="U752">
        <f>YEAR(Table1[[#This Row],[Date Created Conversion]])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>ROUND(Table1[[#This Row],[pledged]]/Table1[[#This Row],[goal]] *100,1)</f>
        <v>118.5</v>
      </c>
      <c r="G753" s="1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ref="L753" si="774">(((J753/60)/60)/24)+DATE(1970,1,1)</f>
        <v>40759.630497685182</v>
      </c>
      <c r="M753" s="16">
        <f t="shared" si="726"/>
        <v>40713.630497685182</v>
      </c>
      <c r="N753" t="b">
        <v>0</v>
      </c>
      <c r="O753">
        <v>62</v>
      </c>
      <c r="P753" t="b">
        <v>1</v>
      </c>
      <c r="Q753" t="s">
        <v>8272</v>
      </c>
      <c r="R753">
        <f t="shared" si="727"/>
        <v>57.34</v>
      </c>
      <c r="S753" s="13" t="s">
        <v>8320</v>
      </c>
      <c r="T753" t="s">
        <v>8321</v>
      </c>
      <c r="U753">
        <f>YEAR(Table1[[#This Row],[Date Created Conversion]])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>ROUND(Table1[[#This Row],[pledged]]/Table1[[#This Row],[goal]] *100,1)</f>
        <v>111.7</v>
      </c>
      <c r="G754" s="13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ref="L754" si="775">(((J754/60)/60)/24)+DATE(1970,1,1)</f>
        <v>42659.458333333328</v>
      </c>
      <c r="M754" s="16">
        <f t="shared" si="726"/>
        <v>42639.421493055561</v>
      </c>
      <c r="N754" t="b">
        <v>0</v>
      </c>
      <c r="O754">
        <v>105</v>
      </c>
      <c r="P754" t="b">
        <v>1</v>
      </c>
      <c r="Q754" t="s">
        <v>8272</v>
      </c>
      <c r="R754">
        <f t="shared" si="727"/>
        <v>53.19</v>
      </c>
      <c r="S754" s="13" t="s">
        <v>8320</v>
      </c>
      <c r="T754" t="s">
        <v>8321</v>
      </c>
      <c r="U754">
        <f>YEAR(Table1[[#This Row],[Date Created Conversion]])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>ROUND(Table1[[#This Row],[pledged]]/Table1[[#This Row],[goal]] *100,1)</f>
        <v>128</v>
      </c>
      <c r="G755" s="13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ref="L755" si="776">(((J755/60)/60)/24)+DATE(1970,1,1)</f>
        <v>42049.590173611112</v>
      </c>
      <c r="M755" s="16">
        <f t="shared" si="726"/>
        <v>42019.590173611112</v>
      </c>
      <c r="N755" t="b">
        <v>0</v>
      </c>
      <c r="O755">
        <v>26</v>
      </c>
      <c r="P755" t="b">
        <v>1</v>
      </c>
      <c r="Q755" t="s">
        <v>8272</v>
      </c>
      <c r="R755">
        <f t="shared" si="727"/>
        <v>492.31</v>
      </c>
      <c r="S755" s="13" t="s">
        <v>8320</v>
      </c>
      <c r="T755" t="s">
        <v>8321</v>
      </c>
      <c r="U755">
        <f>YEAR(Table1[[#This Row],[Date Created Conversion]])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>ROUND(Table1[[#This Row],[pledged]]/Table1[[#This Row],[goal]] *100,1)</f>
        <v>103.8</v>
      </c>
      <c r="G756" s="13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ref="L756" si="777">(((J756/60)/60)/24)+DATE(1970,1,1)</f>
        <v>41279.749085648145</v>
      </c>
      <c r="M756" s="16">
        <f t="shared" si="726"/>
        <v>41249.749085648145</v>
      </c>
      <c r="N756" t="b">
        <v>0</v>
      </c>
      <c r="O756">
        <v>49</v>
      </c>
      <c r="P756" t="b">
        <v>1</v>
      </c>
      <c r="Q756" t="s">
        <v>8272</v>
      </c>
      <c r="R756">
        <f t="shared" si="727"/>
        <v>42.35</v>
      </c>
      <c r="S756" s="13" t="s">
        <v>8320</v>
      </c>
      <c r="T756" t="s">
        <v>8321</v>
      </c>
      <c r="U756">
        <f>YEAR(Table1[[#This Row],[Date Created Conversion]])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>ROUND(Table1[[#This Row],[pledged]]/Table1[[#This Row],[goal]] *100,1)</f>
        <v>101.9</v>
      </c>
      <c r="G757" s="13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ref="L757" si="778">(((J757/60)/60)/24)+DATE(1970,1,1)</f>
        <v>41414.02847222222</v>
      </c>
      <c r="M757" s="16">
        <f t="shared" si="726"/>
        <v>41383.605057870373</v>
      </c>
      <c r="N757" t="b">
        <v>0</v>
      </c>
      <c r="O757">
        <v>68</v>
      </c>
      <c r="P757" t="b">
        <v>1</v>
      </c>
      <c r="Q757" t="s">
        <v>8272</v>
      </c>
      <c r="R757">
        <f t="shared" si="727"/>
        <v>37.47</v>
      </c>
      <c r="S757" s="13" t="s">
        <v>8320</v>
      </c>
      <c r="T757" t="s">
        <v>8321</v>
      </c>
      <c r="U757">
        <f>YEAR(Table1[[#This Row],[Date Created Conversion]])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>ROUND(Table1[[#This Row],[pledged]]/Table1[[#This Row],[goal]] *100,1)</f>
        <v>117.7</v>
      </c>
      <c r="G758" s="13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ref="L758" si="779">(((J758/60)/60)/24)+DATE(1970,1,1)</f>
        <v>40651.725219907406</v>
      </c>
      <c r="M758" s="16">
        <f t="shared" si="726"/>
        <v>40590.766886574071</v>
      </c>
      <c r="N758" t="b">
        <v>0</v>
      </c>
      <c r="O758">
        <v>22</v>
      </c>
      <c r="P758" t="b">
        <v>1</v>
      </c>
      <c r="Q758" t="s">
        <v>8272</v>
      </c>
      <c r="R758">
        <f t="shared" si="727"/>
        <v>37.450000000000003</v>
      </c>
      <c r="S758" s="13" t="s">
        <v>8320</v>
      </c>
      <c r="T758" t="s">
        <v>8321</v>
      </c>
      <c r="U758">
        <f>YEAR(Table1[[#This Row],[Date Created Conversion]])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>ROUND(Table1[[#This Row],[pledged]]/Table1[[#This Row],[goal]] *100,1)</f>
        <v>238</v>
      </c>
      <c r="G759" s="13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ref="L759" si="780">(((J759/60)/60)/24)+DATE(1970,1,1)</f>
        <v>41249.054560185185</v>
      </c>
      <c r="M759" s="16">
        <f t="shared" si="726"/>
        <v>41235.054560185185</v>
      </c>
      <c r="N759" t="b">
        <v>0</v>
      </c>
      <c r="O759">
        <v>18</v>
      </c>
      <c r="P759" t="b">
        <v>1</v>
      </c>
      <c r="Q759" t="s">
        <v>8272</v>
      </c>
      <c r="R759">
        <f t="shared" si="727"/>
        <v>33.06</v>
      </c>
      <c r="S759" s="13" t="s">
        <v>8320</v>
      </c>
      <c r="T759" t="s">
        <v>8321</v>
      </c>
      <c r="U759">
        <f>YEAR(Table1[[#This Row],[Date Created Conversion]])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>ROUND(Table1[[#This Row],[pledged]]/Table1[[#This Row],[goal]] *100,1)</f>
        <v>102</v>
      </c>
      <c r="G760" s="13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ref="L760" si="781">(((J760/60)/60)/24)+DATE(1970,1,1)</f>
        <v>40459.836435185185</v>
      </c>
      <c r="M760" s="16">
        <f t="shared" si="726"/>
        <v>40429.836435185185</v>
      </c>
      <c r="N760" t="b">
        <v>0</v>
      </c>
      <c r="O760">
        <v>19</v>
      </c>
      <c r="P760" t="b">
        <v>1</v>
      </c>
      <c r="Q760" t="s">
        <v>8272</v>
      </c>
      <c r="R760">
        <f t="shared" si="727"/>
        <v>134.21</v>
      </c>
      <c r="S760" s="13" t="s">
        <v>8320</v>
      </c>
      <c r="T760" t="s">
        <v>8321</v>
      </c>
      <c r="U760">
        <f>YEAR(Table1[[#This Row],[Date Created Conversion]])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>ROUND(Table1[[#This Row],[pledged]]/Table1[[#This Row],[goal]] *100,1)</f>
        <v>101.9</v>
      </c>
      <c r="G761" s="13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ref="L761" si="782">(((J761/60)/60)/24)+DATE(1970,1,1)</f>
        <v>41829.330312500002</v>
      </c>
      <c r="M761" s="16">
        <f t="shared" si="726"/>
        <v>41789.330312500002</v>
      </c>
      <c r="N761" t="b">
        <v>0</v>
      </c>
      <c r="O761">
        <v>99</v>
      </c>
      <c r="P761" t="b">
        <v>1</v>
      </c>
      <c r="Q761" t="s">
        <v>8272</v>
      </c>
      <c r="R761">
        <f t="shared" si="727"/>
        <v>51.47</v>
      </c>
      <c r="S761" s="13" t="s">
        <v>8320</v>
      </c>
      <c r="T761" t="s">
        <v>8321</v>
      </c>
      <c r="U761">
        <f>YEAR(Table1[[#This Row],[Date Created Conversion]])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>ROUND(Table1[[#This Row],[pledged]]/Table1[[#This Row],[goal]] *100,1)</f>
        <v>0</v>
      </c>
      <c r="G762" s="13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ref="L762" si="783">(((J762/60)/60)/24)+DATE(1970,1,1)</f>
        <v>42700.805706018517</v>
      </c>
      <c r="M762" s="16">
        <f t="shared" si="726"/>
        <v>42670.764039351852</v>
      </c>
      <c r="N762" t="b">
        <v>0</v>
      </c>
      <c r="O762">
        <v>0</v>
      </c>
      <c r="P762" t="b">
        <v>0</v>
      </c>
      <c r="Q762" t="s">
        <v>8273</v>
      </c>
      <c r="R762">
        <f t="shared" si="727"/>
        <v>0</v>
      </c>
      <c r="S762" s="13" t="s">
        <v>8320</v>
      </c>
      <c r="T762" t="s">
        <v>8322</v>
      </c>
      <c r="U762">
        <f>YEAR(Table1[[#This Row],[Date Created Conversion]])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>ROUND(Table1[[#This Row],[pledged]]/Table1[[#This Row],[goal]] *100,1)</f>
        <v>4.7</v>
      </c>
      <c r="G763" s="1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ref="L763" si="784">(((J763/60)/60)/24)+DATE(1970,1,1)</f>
        <v>41672.751458333332</v>
      </c>
      <c r="M763" s="16">
        <f t="shared" si="726"/>
        <v>41642.751458333332</v>
      </c>
      <c r="N763" t="b">
        <v>0</v>
      </c>
      <c r="O763">
        <v>6</v>
      </c>
      <c r="P763" t="b">
        <v>0</v>
      </c>
      <c r="Q763" t="s">
        <v>8273</v>
      </c>
      <c r="R763">
        <f t="shared" si="727"/>
        <v>39.17</v>
      </c>
      <c r="S763" s="13" t="s">
        <v>8320</v>
      </c>
      <c r="T763" t="s">
        <v>8322</v>
      </c>
      <c r="U763">
        <f>YEAR(Table1[[#This Row],[Date Created Conversion]])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>ROUND(Table1[[#This Row],[pledged]]/Table1[[#This Row],[goal]] *100,1)</f>
        <v>0</v>
      </c>
      <c r="G764" s="13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ref="L764" si="785">(((J764/60)/60)/24)+DATE(1970,1,1)</f>
        <v>42708.25</v>
      </c>
      <c r="M764" s="16">
        <f t="shared" si="726"/>
        <v>42690.858449074076</v>
      </c>
      <c r="N764" t="b">
        <v>0</v>
      </c>
      <c r="O764">
        <v>0</v>
      </c>
      <c r="P764" t="b">
        <v>0</v>
      </c>
      <c r="Q764" t="s">
        <v>8273</v>
      </c>
      <c r="R764">
        <f t="shared" si="727"/>
        <v>0</v>
      </c>
      <c r="S764" s="13" t="s">
        <v>8320</v>
      </c>
      <c r="T764" t="s">
        <v>8322</v>
      </c>
      <c r="U764">
        <f>YEAR(Table1[[#This Row],[Date Created Conversion]])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>ROUND(Table1[[#This Row],[pledged]]/Table1[[#This Row],[goal]] *100,1)</f>
        <v>0.1</v>
      </c>
      <c r="G765" s="13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ref="L765" si="786">(((J765/60)/60)/24)+DATE(1970,1,1)</f>
        <v>41501.446851851848</v>
      </c>
      <c r="M765" s="16">
        <f t="shared" si="726"/>
        <v>41471.446851851848</v>
      </c>
      <c r="N765" t="b">
        <v>0</v>
      </c>
      <c r="O765">
        <v>1</v>
      </c>
      <c r="P765" t="b">
        <v>0</v>
      </c>
      <c r="Q765" t="s">
        <v>8273</v>
      </c>
      <c r="R765">
        <f t="shared" si="727"/>
        <v>5</v>
      </c>
      <c r="S765" s="13" t="s">
        <v>8320</v>
      </c>
      <c r="T765" t="s">
        <v>8322</v>
      </c>
      <c r="U765">
        <f>YEAR(Table1[[#This Row],[Date Created Conversion]])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>ROUND(Table1[[#This Row],[pledged]]/Table1[[#This Row],[goal]] *100,1)</f>
        <v>0</v>
      </c>
      <c r="G766" s="13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ref="L766" si="787">(((J766/60)/60)/24)+DATE(1970,1,1)</f>
        <v>42257.173159722224</v>
      </c>
      <c r="M766" s="16">
        <f t="shared" si="726"/>
        <v>42227.173159722224</v>
      </c>
      <c r="N766" t="b">
        <v>0</v>
      </c>
      <c r="O766">
        <v>0</v>
      </c>
      <c r="P766" t="b">
        <v>0</v>
      </c>
      <c r="Q766" t="s">
        <v>8273</v>
      </c>
      <c r="R766">
        <f t="shared" si="727"/>
        <v>0</v>
      </c>
      <c r="S766" s="13" t="s">
        <v>8320</v>
      </c>
      <c r="T766" t="s">
        <v>8322</v>
      </c>
      <c r="U766">
        <f>YEAR(Table1[[#This Row],[Date Created Conversion]])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>ROUND(Table1[[#This Row],[pledged]]/Table1[[#This Row],[goal]] *100,1)</f>
        <v>36</v>
      </c>
      <c r="G767" s="13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ref="L767" si="788">(((J767/60)/60)/24)+DATE(1970,1,1)</f>
        <v>41931.542638888888</v>
      </c>
      <c r="M767" s="16">
        <f t="shared" si="726"/>
        <v>41901.542638888888</v>
      </c>
      <c r="N767" t="b">
        <v>0</v>
      </c>
      <c r="O767">
        <v>44</v>
      </c>
      <c r="P767" t="b">
        <v>0</v>
      </c>
      <c r="Q767" t="s">
        <v>8273</v>
      </c>
      <c r="R767">
        <f t="shared" si="727"/>
        <v>57.3</v>
      </c>
      <c r="S767" s="13" t="s">
        <v>8320</v>
      </c>
      <c r="T767" t="s">
        <v>8322</v>
      </c>
      <c r="U767">
        <f>YEAR(Table1[[#This Row],[Date Created Conversion]])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>ROUND(Table1[[#This Row],[pledged]]/Table1[[#This Row],[goal]] *100,1)</f>
        <v>0</v>
      </c>
      <c r="G768" s="13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ref="L768" si="789">(((J768/60)/60)/24)+DATE(1970,1,1)</f>
        <v>42051.783368055556</v>
      </c>
      <c r="M768" s="16">
        <f t="shared" si="726"/>
        <v>42021.783368055556</v>
      </c>
      <c r="N768" t="b">
        <v>0</v>
      </c>
      <c r="O768">
        <v>0</v>
      </c>
      <c r="P768" t="b">
        <v>0</v>
      </c>
      <c r="Q768" t="s">
        <v>8273</v>
      </c>
      <c r="R768">
        <f t="shared" si="727"/>
        <v>0</v>
      </c>
      <c r="S768" s="13" t="s">
        <v>8320</v>
      </c>
      <c r="T768" t="s">
        <v>8322</v>
      </c>
      <c r="U768">
        <f>YEAR(Table1[[#This Row],[Date Created Conversion]])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>ROUND(Table1[[#This Row],[pledged]]/Table1[[#This Row],[goal]] *100,1)</f>
        <v>3.5</v>
      </c>
      <c r="G769" s="13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ref="L769" si="790">(((J769/60)/60)/24)+DATE(1970,1,1)</f>
        <v>42145.143634259264</v>
      </c>
      <c r="M769" s="16">
        <f t="shared" si="726"/>
        <v>42115.143634259264</v>
      </c>
      <c r="N769" t="b">
        <v>0</v>
      </c>
      <c r="O769">
        <v>3</v>
      </c>
      <c r="P769" t="b">
        <v>0</v>
      </c>
      <c r="Q769" t="s">
        <v>8273</v>
      </c>
      <c r="R769">
        <f t="shared" si="727"/>
        <v>59</v>
      </c>
      <c r="S769" s="13" t="s">
        <v>8320</v>
      </c>
      <c r="T769" t="s">
        <v>8322</v>
      </c>
      <c r="U769">
        <f>YEAR(Table1[[#This Row],[Date Created Conversion]])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>ROUND(Table1[[#This Row],[pledged]]/Table1[[#This Row],[goal]] *100,1)</f>
        <v>0</v>
      </c>
      <c r="G770" s="13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ref="L770" si="791">(((J770/60)/60)/24)+DATE(1970,1,1)</f>
        <v>41624.207060185188</v>
      </c>
      <c r="M770" s="16">
        <f t="shared" ref="M770:M833" si="792">(((K770/60)/60)/24)+DATE(1970,1,1)</f>
        <v>41594.207060185188</v>
      </c>
      <c r="N770" t="b">
        <v>0</v>
      </c>
      <c r="O770">
        <v>0</v>
      </c>
      <c r="P770" t="b">
        <v>0</v>
      </c>
      <c r="Q770" t="s">
        <v>8273</v>
      </c>
      <c r="R770">
        <f t="shared" ref="R770:R833" si="793">IFERROR(ROUND(E770/O770,2),0)</f>
        <v>0</v>
      </c>
      <c r="S770" s="13" t="s">
        <v>8320</v>
      </c>
      <c r="T770" t="s">
        <v>8322</v>
      </c>
      <c r="U770">
        <f>YEAR(Table1[[#This Row],[Date Created Conversion]])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>ROUND(Table1[[#This Row],[pledged]]/Table1[[#This Row],[goal]] *100,1)</f>
        <v>41.4</v>
      </c>
      <c r="G771" s="13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" si="794">(((J771/60)/60)/24)+DATE(1970,1,1)</f>
        <v>41634.996458333335</v>
      </c>
      <c r="M771" s="16">
        <f t="shared" si="792"/>
        <v>41604.996458333335</v>
      </c>
      <c r="N771" t="b">
        <v>0</v>
      </c>
      <c r="O771">
        <v>52</v>
      </c>
      <c r="P771" t="b">
        <v>0</v>
      </c>
      <c r="Q771" t="s">
        <v>8273</v>
      </c>
      <c r="R771">
        <f t="shared" si="793"/>
        <v>31.85</v>
      </c>
      <c r="S771" s="13" t="s">
        <v>8320</v>
      </c>
      <c r="T771" t="s">
        <v>8322</v>
      </c>
      <c r="U771">
        <f>YEAR(Table1[[#This Row],[Date Created Conversion]])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>ROUND(Table1[[#This Row],[pledged]]/Table1[[#This Row],[goal]] *100,1)</f>
        <v>0</v>
      </c>
      <c r="G772" s="13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ref="L772" si="795">(((J772/60)/60)/24)+DATE(1970,1,1)</f>
        <v>41329.999641203707</v>
      </c>
      <c r="M772" s="16">
        <f t="shared" si="792"/>
        <v>41289.999641203707</v>
      </c>
      <c r="N772" t="b">
        <v>0</v>
      </c>
      <c r="O772">
        <v>0</v>
      </c>
      <c r="P772" t="b">
        <v>0</v>
      </c>
      <c r="Q772" t="s">
        <v>8273</v>
      </c>
      <c r="R772">
        <f t="shared" si="793"/>
        <v>0</v>
      </c>
      <c r="S772" s="13" t="s">
        <v>8320</v>
      </c>
      <c r="T772" t="s">
        <v>8322</v>
      </c>
      <c r="U772">
        <f>YEAR(Table1[[#This Row],[Date Created Conversion]])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>ROUND(Table1[[#This Row],[pledged]]/Table1[[#This Row],[goal]] *100,1)</f>
        <v>0</v>
      </c>
      <c r="G773" s="1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ref="L773" si="796">(((J773/60)/60)/24)+DATE(1970,1,1)</f>
        <v>42399.824097222227</v>
      </c>
      <c r="M773" s="16">
        <f t="shared" si="792"/>
        <v>42349.824097222227</v>
      </c>
      <c r="N773" t="b">
        <v>0</v>
      </c>
      <c r="O773">
        <v>1</v>
      </c>
      <c r="P773" t="b">
        <v>0</v>
      </c>
      <c r="Q773" t="s">
        <v>8273</v>
      </c>
      <c r="R773">
        <f t="shared" si="793"/>
        <v>10</v>
      </c>
      <c r="S773" s="13" t="s">
        <v>8320</v>
      </c>
      <c r="T773" t="s">
        <v>8322</v>
      </c>
      <c r="U773">
        <f>YEAR(Table1[[#This Row],[Date Created Conversion]])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>ROUND(Table1[[#This Row],[pledged]]/Table1[[#This Row],[goal]] *100,1)</f>
        <v>3.3</v>
      </c>
      <c r="G774" s="13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ref="L774" si="797">(((J774/60)/60)/24)+DATE(1970,1,1)</f>
        <v>40118.165972222225</v>
      </c>
      <c r="M774" s="16">
        <f t="shared" si="792"/>
        <v>40068.056932870371</v>
      </c>
      <c r="N774" t="b">
        <v>0</v>
      </c>
      <c r="O774">
        <v>1</v>
      </c>
      <c r="P774" t="b">
        <v>0</v>
      </c>
      <c r="Q774" t="s">
        <v>8273</v>
      </c>
      <c r="R774">
        <f t="shared" si="793"/>
        <v>50</v>
      </c>
      <c r="S774" s="13" t="s">
        <v>8320</v>
      </c>
      <c r="T774" t="s">
        <v>8322</v>
      </c>
      <c r="U774">
        <f>YEAR(Table1[[#This Row],[Date Created Conversion]])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>ROUND(Table1[[#This Row],[pledged]]/Table1[[#This Row],[goal]] *100,1)</f>
        <v>0.9</v>
      </c>
      <c r="G775" s="13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ref="L775" si="798">(((J775/60)/60)/24)+DATE(1970,1,1)</f>
        <v>42134.959027777775</v>
      </c>
      <c r="M775" s="16">
        <f t="shared" si="792"/>
        <v>42100.735937499994</v>
      </c>
      <c r="N775" t="b">
        <v>0</v>
      </c>
      <c r="O775">
        <v>2</v>
      </c>
      <c r="P775" t="b">
        <v>0</v>
      </c>
      <c r="Q775" t="s">
        <v>8273</v>
      </c>
      <c r="R775">
        <f t="shared" si="793"/>
        <v>16</v>
      </c>
      <c r="S775" s="13" t="s">
        <v>8320</v>
      </c>
      <c r="T775" t="s">
        <v>8322</v>
      </c>
      <c r="U775">
        <f>YEAR(Table1[[#This Row],[Date Created Conversion]])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>ROUND(Table1[[#This Row],[pledged]]/Table1[[#This Row],[goal]] *100,1)</f>
        <v>70.2</v>
      </c>
      <c r="G776" s="13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ref="L776" si="799">(((J776/60)/60)/24)+DATE(1970,1,1)</f>
        <v>41693.780300925922</v>
      </c>
      <c r="M776" s="16">
        <f t="shared" si="792"/>
        <v>41663.780300925922</v>
      </c>
      <c r="N776" t="b">
        <v>0</v>
      </c>
      <c r="O776">
        <v>9</v>
      </c>
      <c r="P776" t="b">
        <v>0</v>
      </c>
      <c r="Q776" t="s">
        <v>8273</v>
      </c>
      <c r="R776">
        <f t="shared" si="793"/>
        <v>39</v>
      </c>
      <c r="S776" s="13" t="s">
        <v>8320</v>
      </c>
      <c r="T776" t="s">
        <v>8322</v>
      </c>
      <c r="U776">
        <f>YEAR(Table1[[#This Row],[Date Created Conversion]])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>ROUND(Table1[[#This Row],[pledged]]/Table1[[#This Row],[goal]] *100,1)</f>
        <v>1.7</v>
      </c>
      <c r="G777" s="13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ref="L777" si="800">(((J777/60)/60)/24)+DATE(1970,1,1)</f>
        <v>40893.060127314813</v>
      </c>
      <c r="M777" s="16">
        <f t="shared" si="792"/>
        <v>40863.060127314813</v>
      </c>
      <c r="N777" t="b">
        <v>0</v>
      </c>
      <c r="O777">
        <v>5</v>
      </c>
      <c r="P777" t="b">
        <v>0</v>
      </c>
      <c r="Q777" t="s">
        <v>8273</v>
      </c>
      <c r="R777">
        <f t="shared" si="793"/>
        <v>34</v>
      </c>
      <c r="S777" s="13" t="s">
        <v>8320</v>
      </c>
      <c r="T777" t="s">
        <v>8322</v>
      </c>
      <c r="U777">
        <f>YEAR(Table1[[#This Row],[Date Created Conversion]])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>ROUND(Table1[[#This Row],[pledged]]/Table1[[#This Row],[goal]] *100,1)</f>
        <v>51.4</v>
      </c>
      <c r="G778" s="13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ref="L778" si="801">(((J778/60)/60)/24)+DATE(1970,1,1)</f>
        <v>42288.208333333328</v>
      </c>
      <c r="M778" s="16">
        <f t="shared" si="792"/>
        <v>42250.685706018514</v>
      </c>
      <c r="N778" t="b">
        <v>0</v>
      </c>
      <c r="O778">
        <v>57</v>
      </c>
      <c r="P778" t="b">
        <v>0</v>
      </c>
      <c r="Q778" t="s">
        <v>8273</v>
      </c>
      <c r="R778">
        <f t="shared" si="793"/>
        <v>63.12</v>
      </c>
      <c r="S778" s="13" t="s">
        <v>8320</v>
      </c>
      <c r="T778" t="s">
        <v>8322</v>
      </c>
      <c r="U778">
        <f>YEAR(Table1[[#This Row],[Date Created Conversion]])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>ROUND(Table1[[#This Row],[pledged]]/Table1[[#This Row],[goal]] *100,1)</f>
        <v>0.7</v>
      </c>
      <c r="G779" s="13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ref="L779" si="802">(((J779/60)/60)/24)+DATE(1970,1,1)</f>
        <v>41486.981215277774</v>
      </c>
      <c r="M779" s="16">
        <f t="shared" si="792"/>
        <v>41456.981215277774</v>
      </c>
      <c r="N779" t="b">
        <v>0</v>
      </c>
      <c r="O779">
        <v>3</v>
      </c>
      <c r="P779" t="b">
        <v>0</v>
      </c>
      <c r="Q779" t="s">
        <v>8273</v>
      </c>
      <c r="R779">
        <f t="shared" si="793"/>
        <v>7</v>
      </c>
      <c r="S779" s="13" t="s">
        <v>8320</v>
      </c>
      <c r="T779" t="s">
        <v>8322</v>
      </c>
      <c r="U779">
        <f>YEAR(Table1[[#This Row],[Date Created Conversion]])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>ROUND(Table1[[#This Row],[pledged]]/Table1[[#This Row],[goal]] *100,1)</f>
        <v>0.4</v>
      </c>
      <c r="G780" s="13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ref="L780" si="803">(((J780/60)/60)/24)+DATE(1970,1,1)</f>
        <v>41759.702314814815</v>
      </c>
      <c r="M780" s="16">
        <f t="shared" si="792"/>
        <v>41729.702314814815</v>
      </c>
      <c r="N780" t="b">
        <v>0</v>
      </c>
      <c r="O780">
        <v>1</v>
      </c>
      <c r="P780" t="b">
        <v>0</v>
      </c>
      <c r="Q780" t="s">
        <v>8273</v>
      </c>
      <c r="R780">
        <f t="shared" si="793"/>
        <v>2</v>
      </c>
      <c r="S780" s="13" t="s">
        <v>8320</v>
      </c>
      <c r="T780" t="s">
        <v>8322</v>
      </c>
      <c r="U780">
        <f>YEAR(Table1[[#This Row],[Date Created Conversion]])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>ROUND(Table1[[#This Row],[pledged]]/Table1[[#This Row],[goal]] *100,1)</f>
        <v>2.7</v>
      </c>
      <c r="G781" s="13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ref="L781" si="804">(((J781/60)/60)/24)+DATE(1970,1,1)</f>
        <v>40466.166666666664</v>
      </c>
      <c r="M781" s="16">
        <f t="shared" si="792"/>
        <v>40436.68408564815</v>
      </c>
      <c r="N781" t="b">
        <v>0</v>
      </c>
      <c r="O781">
        <v>6</v>
      </c>
      <c r="P781" t="b">
        <v>0</v>
      </c>
      <c r="Q781" t="s">
        <v>8273</v>
      </c>
      <c r="R781">
        <f t="shared" si="793"/>
        <v>66.67</v>
      </c>
      <c r="S781" s="13" t="s">
        <v>8320</v>
      </c>
      <c r="T781" t="s">
        <v>8322</v>
      </c>
      <c r="U781">
        <f>YEAR(Table1[[#This Row],[Date Created Conversion]])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>ROUND(Table1[[#This Row],[pledged]]/Table1[[#This Row],[goal]] *100,1)</f>
        <v>104</v>
      </c>
      <c r="G782" s="13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ref="L782" si="805">(((J782/60)/60)/24)+DATE(1970,1,1)</f>
        <v>40666.673900462964</v>
      </c>
      <c r="M782" s="16">
        <f t="shared" si="792"/>
        <v>40636.673900462964</v>
      </c>
      <c r="N782" t="b">
        <v>0</v>
      </c>
      <c r="O782">
        <v>27</v>
      </c>
      <c r="P782" t="b">
        <v>1</v>
      </c>
      <c r="Q782" t="s">
        <v>8274</v>
      </c>
      <c r="R782">
        <f t="shared" si="793"/>
        <v>38.520000000000003</v>
      </c>
      <c r="S782" s="13" t="s">
        <v>8323</v>
      </c>
      <c r="T782" t="s">
        <v>8324</v>
      </c>
      <c r="U782">
        <f>YEAR(Table1[[#This Row],[Date Created Conversion]])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>ROUND(Table1[[#This Row],[pledged]]/Table1[[#This Row],[goal]] *100,1)</f>
        <v>133.19999999999999</v>
      </c>
      <c r="G783" s="1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ref="L783" si="806">(((J783/60)/60)/24)+DATE(1970,1,1)</f>
        <v>41433.000856481485</v>
      </c>
      <c r="M783" s="16">
        <f t="shared" si="792"/>
        <v>41403.000856481485</v>
      </c>
      <c r="N783" t="b">
        <v>0</v>
      </c>
      <c r="O783">
        <v>25</v>
      </c>
      <c r="P783" t="b">
        <v>1</v>
      </c>
      <c r="Q783" t="s">
        <v>8274</v>
      </c>
      <c r="R783">
        <f t="shared" si="793"/>
        <v>42.61</v>
      </c>
      <c r="S783" s="13" t="s">
        <v>8323</v>
      </c>
      <c r="T783" t="s">
        <v>8324</v>
      </c>
      <c r="U783">
        <f>YEAR(Table1[[#This Row],[Date Created Conversion]])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>ROUND(Table1[[#This Row],[pledged]]/Table1[[#This Row],[goal]] *100,1)</f>
        <v>100</v>
      </c>
      <c r="G784" s="13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ref="L784" si="807">(((J784/60)/60)/24)+DATE(1970,1,1)</f>
        <v>41146.758125</v>
      </c>
      <c r="M784" s="16">
        <f t="shared" si="792"/>
        <v>41116.758125</v>
      </c>
      <c r="N784" t="b">
        <v>0</v>
      </c>
      <c r="O784">
        <v>14</v>
      </c>
      <c r="P784" t="b">
        <v>1</v>
      </c>
      <c r="Q784" t="s">
        <v>8274</v>
      </c>
      <c r="R784">
        <f t="shared" si="793"/>
        <v>50</v>
      </c>
      <c r="S784" s="13" t="s">
        <v>8323</v>
      </c>
      <c r="T784" t="s">
        <v>8324</v>
      </c>
      <c r="U784">
        <f>YEAR(Table1[[#This Row],[Date Created Conversion]])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>ROUND(Table1[[#This Row],[pledged]]/Table1[[#This Row],[goal]] *100,1)</f>
        <v>148.1</v>
      </c>
      <c r="G785" s="13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ref="L785" si="808">(((J785/60)/60)/24)+DATE(1970,1,1)</f>
        <v>41026.916666666664</v>
      </c>
      <c r="M785" s="16">
        <f t="shared" si="792"/>
        <v>40987.773715277777</v>
      </c>
      <c r="N785" t="b">
        <v>0</v>
      </c>
      <c r="O785">
        <v>35</v>
      </c>
      <c r="P785" t="b">
        <v>1</v>
      </c>
      <c r="Q785" t="s">
        <v>8274</v>
      </c>
      <c r="R785">
        <f t="shared" si="793"/>
        <v>63.49</v>
      </c>
      <c r="S785" s="13" t="s">
        <v>8323</v>
      </c>
      <c r="T785" t="s">
        <v>8324</v>
      </c>
      <c r="U785">
        <f>YEAR(Table1[[#This Row],[Date Created Conversion]])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>ROUND(Table1[[#This Row],[pledged]]/Table1[[#This Row],[goal]] *100,1)</f>
        <v>102.5</v>
      </c>
      <c r="G786" s="13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ref="L786" si="809">(((J786/60)/60)/24)+DATE(1970,1,1)</f>
        <v>41715.107858796298</v>
      </c>
      <c r="M786" s="16">
        <f t="shared" si="792"/>
        <v>41675.149525462963</v>
      </c>
      <c r="N786" t="b">
        <v>0</v>
      </c>
      <c r="O786">
        <v>10</v>
      </c>
      <c r="P786" t="b">
        <v>1</v>
      </c>
      <c r="Q786" t="s">
        <v>8274</v>
      </c>
      <c r="R786">
        <f t="shared" si="793"/>
        <v>102.5</v>
      </c>
      <c r="S786" s="13" t="s">
        <v>8323</v>
      </c>
      <c r="T786" t="s">
        <v>8324</v>
      </c>
      <c r="U786">
        <f>YEAR(Table1[[#This Row],[Date Created Conversion]])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>ROUND(Table1[[#This Row],[pledged]]/Table1[[#This Row],[goal]] *100,1)</f>
        <v>180.6</v>
      </c>
      <c r="G787" s="13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ref="L787" si="810">(((J787/60)/60)/24)+DATE(1970,1,1)</f>
        <v>41333.593923611108</v>
      </c>
      <c r="M787" s="16">
        <f t="shared" si="792"/>
        <v>41303.593923611108</v>
      </c>
      <c r="N787" t="b">
        <v>0</v>
      </c>
      <c r="O787">
        <v>29</v>
      </c>
      <c r="P787" t="b">
        <v>1</v>
      </c>
      <c r="Q787" t="s">
        <v>8274</v>
      </c>
      <c r="R787">
        <f t="shared" si="793"/>
        <v>31.14</v>
      </c>
      <c r="S787" s="13" t="s">
        <v>8323</v>
      </c>
      <c r="T787" t="s">
        <v>8324</v>
      </c>
      <c r="U787">
        <f>YEAR(Table1[[#This Row],[Date Created Conversion]])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>ROUND(Table1[[#This Row],[pledged]]/Table1[[#This Row],[goal]] *100,1)</f>
        <v>142.80000000000001</v>
      </c>
      <c r="G788" s="13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ref="L788" si="811">(((J788/60)/60)/24)+DATE(1970,1,1)</f>
        <v>41040.657638888886</v>
      </c>
      <c r="M788" s="16">
        <f t="shared" si="792"/>
        <v>40983.055949074071</v>
      </c>
      <c r="N788" t="b">
        <v>0</v>
      </c>
      <c r="O788">
        <v>44</v>
      </c>
      <c r="P788" t="b">
        <v>1</v>
      </c>
      <c r="Q788" t="s">
        <v>8274</v>
      </c>
      <c r="R788">
        <f t="shared" si="793"/>
        <v>162.27000000000001</v>
      </c>
      <c r="S788" s="13" t="s">
        <v>8323</v>
      </c>
      <c r="T788" t="s">
        <v>8324</v>
      </c>
      <c r="U788">
        <f>YEAR(Table1[[#This Row],[Date Created Conversion]])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>ROUND(Table1[[#This Row],[pledged]]/Table1[[#This Row],[goal]] *100,1)</f>
        <v>114.2</v>
      </c>
      <c r="G789" s="13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ref="L789" si="812">(((J789/60)/60)/24)+DATE(1970,1,1)</f>
        <v>41579.627615740741</v>
      </c>
      <c r="M789" s="16">
        <f t="shared" si="792"/>
        <v>41549.627615740741</v>
      </c>
      <c r="N789" t="b">
        <v>0</v>
      </c>
      <c r="O789">
        <v>17</v>
      </c>
      <c r="P789" t="b">
        <v>1</v>
      </c>
      <c r="Q789" t="s">
        <v>8274</v>
      </c>
      <c r="R789">
        <f t="shared" si="793"/>
        <v>80.59</v>
      </c>
      <c r="S789" s="13" t="s">
        <v>8323</v>
      </c>
      <c r="T789" t="s">
        <v>8324</v>
      </c>
      <c r="U789">
        <f>YEAR(Table1[[#This Row],[Date Created Conversion]])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>ROUND(Table1[[#This Row],[pledged]]/Table1[[#This Row],[goal]] *100,1)</f>
        <v>203.5</v>
      </c>
      <c r="G790" s="13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ref="L790" si="813">(((J790/60)/60)/24)+DATE(1970,1,1)</f>
        <v>41097.165972222225</v>
      </c>
      <c r="M790" s="16">
        <f t="shared" si="792"/>
        <v>41059.006805555553</v>
      </c>
      <c r="N790" t="b">
        <v>0</v>
      </c>
      <c r="O790">
        <v>34</v>
      </c>
      <c r="P790" t="b">
        <v>1</v>
      </c>
      <c r="Q790" t="s">
        <v>8274</v>
      </c>
      <c r="R790">
        <f t="shared" si="793"/>
        <v>59.85</v>
      </c>
      <c r="S790" s="13" t="s">
        <v>8323</v>
      </c>
      <c r="T790" t="s">
        <v>8324</v>
      </c>
      <c r="U790">
        <f>YEAR(Table1[[#This Row],[Date Created Conversion]])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>ROUND(Table1[[#This Row],[pledged]]/Table1[[#This Row],[goal]] *100,1)</f>
        <v>109.4</v>
      </c>
      <c r="G791" s="13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ref="L791" si="814">(((J791/60)/60)/24)+DATE(1970,1,1)</f>
        <v>41295.332638888889</v>
      </c>
      <c r="M791" s="16">
        <f t="shared" si="792"/>
        <v>41277.186111111114</v>
      </c>
      <c r="N791" t="b">
        <v>0</v>
      </c>
      <c r="O791">
        <v>14</v>
      </c>
      <c r="P791" t="b">
        <v>1</v>
      </c>
      <c r="Q791" t="s">
        <v>8274</v>
      </c>
      <c r="R791">
        <f t="shared" si="793"/>
        <v>132.86000000000001</v>
      </c>
      <c r="S791" s="13" t="s">
        <v>8323</v>
      </c>
      <c r="T791" t="s">
        <v>8324</v>
      </c>
      <c r="U791">
        <f>YEAR(Table1[[#This Row],[Date Created Conversion]])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>ROUND(Table1[[#This Row],[pledged]]/Table1[[#This Row],[goal]] *100,1)</f>
        <v>144.4</v>
      </c>
      <c r="G792" s="13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ref="L792" si="815">(((J792/60)/60)/24)+DATE(1970,1,1)</f>
        <v>41306.047905092593</v>
      </c>
      <c r="M792" s="16">
        <f t="shared" si="792"/>
        <v>41276.047905092593</v>
      </c>
      <c r="N792" t="b">
        <v>0</v>
      </c>
      <c r="O792">
        <v>156</v>
      </c>
      <c r="P792" t="b">
        <v>1</v>
      </c>
      <c r="Q792" t="s">
        <v>8274</v>
      </c>
      <c r="R792">
        <f t="shared" si="793"/>
        <v>92.55</v>
      </c>
      <c r="S792" s="13" t="s">
        <v>8323</v>
      </c>
      <c r="T792" t="s">
        <v>8324</v>
      </c>
      <c r="U792">
        <f>YEAR(Table1[[#This Row],[Date Created Conversion]])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>ROUND(Table1[[#This Row],[pledged]]/Table1[[#This Row],[goal]] *100,1)</f>
        <v>103.9</v>
      </c>
      <c r="G793" s="1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ref="L793" si="816">(((J793/60)/60)/24)+DATE(1970,1,1)</f>
        <v>41591.249305555553</v>
      </c>
      <c r="M793" s="16">
        <f t="shared" si="792"/>
        <v>41557.780624999999</v>
      </c>
      <c r="N793" t="b">
        <v>0</v>
      </c>
      <c r="O793">
        <v>128</v>
      </c>
      <c r="P793" t="b">
        <v>1</v>
      </c>
      <c r="Q793" t="s">
        <v>8274</v>
      </c>
      <c r="R793">
        <f t="shared" si="793"/>
        <v>60.86</v>
      </c>
      <c r="S793" s="13" t="s">
        <v>8323</v>
      </c>
      <c r="T793" t="s">
        <v>8324</v>
      </c>
      <c r="U793">
        <f>YEAR(Table1[[#This Row],[Date Created Conversion]])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>ROUND(Table1[[#This Row],[pledged]]/Table1[[#This Row],[goal]] *100,1)</f>
        <v>100.4</v>
      </c>
      <c r="G794" s="13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ref="L794" si="817">(((J794/60)/60)/24)+DATE(1970,1,1)</f>
        <v>41585.915312500001</v>
      </c>
      <c r="M794" s="16">
        <f t="shared" si="792"/>
        <v>41555.873645833337</v>
      </c>
      <c r="N794" t="b">
        <v>0</v>
      </c>
      <c r="O794">
        <v>60</v>
      </c>
      <c r="P794" t="b">
        <v>1</v>
      </c>
      <c r="Q794" t="s">
        <v>8274</v>
      </c>
      <c r="R794">
        <f t="shared" si="793"/>
        <v>41.85</v>
      </c>
      <c r="S794" s="13" t="s">
        <v>8323</v>
      </c>
      <c r="T794" t="s">
        <v>8324</v>
      </c>
      <c r="U794">
        <f>YEAR(Table1[[#This Row],[Date Created Conversion]])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>ROUND(Table1[[#This Row],[pledged]]/Table1[[#This Row],[goal]] *100,1)</f>
        <v>102.8</v>
      </c>
      <c r="G795" s="13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ref="L795" si="818">(((J795/60)/60)/24)+DATE(1970,1,1)</f>
        <v>41458.207638888889</v>
      </c>
      <c r="M795" s="16">
        <f t="shared" si="792"/>
        <v>41442.741249999999</v>
      </c>
      <c r="N795" t="b">
        <v>0</v>
      </c>
      <c r="O795">
        <v>32</v>
      </c>
      <c r="P795" t="b">
        <v>1</v>
      </c>
      <c r="Q795" t="s">
        <v>8274</v>
      </c>
      <c r="R795">
        <f t="shared" si="793"/>
        <v>88.33</v>
      </c>
      <c r="S795" s="13" t="s">
        <v>8323</v>
      </c>
      <c r="T795" t="s">
        <v>8324</v>
      </c>
      <c r="U795">
        <f>YEAR(Table1[[#This Row],[Date Created Conversion]])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>ROUND(Table1[[#This Row],[pledged]]/Table1[[#This Row],[goal]] *100,1)</f>
        <v>105.3</v>
      </c>
      <c r="G796" s="13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ref="L796" si="819">(((J796/60)/60)/24)+DATE(1970,1,1)</f>
        <v>40791.712500000001</v>
      </c>
      <c r="M796" s="16">
        <f t="shared" si="792"/>
        <v>40736.115011574075</v>
      </c>
      <c r="N796" t="b">
        <v>0</v>
      </c>
      <c r="O796">
        <v>53</v>
      </c>
      <c r="P796" t="b">
        <v>1</v>
      </c>
      <c r="Q796" t="s">
        <v>8274</v>
      </c>
      <c r="R796">
        <f t="shared" si="793"/>
        <v>158.96</v>
      </c>
      <c r="S796" s="13" t="s">
        <v>8323</v>
      </c>
      <c r="T796" t="s">
        <v>8324</v>
      </c>
      <c r="U796">
        <f>YEAR(Table1[[#This Row],[Date Created Conversion]])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>ROUND(Table1[[#This Row],[pledged]]/Table1[[#This Row],[goal]] *100,1)</f>
        <v>111.8</v>
      </c>
      <c r="G797" s="13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ref="L797" si="820">(((J797/60)/60)/24)+DATE(1970,1,1)</f>
        <v>41006.207638888889</v>
      </c>
      <c r="M797" s="16">
        <f t="shared" si="792"/>
        <v>40963.613032407404</v>
      </c>
      <c r="N797" t="b">
        <v>0</v>
      </c>
      <c r="O797">
        <v>184</v>
      </c>
      <c r="P797" t="b">
        <v>1</v>
      </c>
      <c r="Q797" t="s">
        <v>8274</v>
      </c>
      <c r="R797">
        <f t="shared" si="793"/>
        <v>85.05</v>
      </c>
      <c r="S797" s="13" t="s">
        <v>8323</v>
      </c>
      <c r="T797" t="s">
        <v>8324</v>
      </c>
      <c r="U797">
        <f>YEAR(Table1[[#This Row],[Date Created Conversion]])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>ROUND(Table1[[#This Row],[pledged]]/Table1[[#This Row],[goal]] *100,1)</f>
        <v>101.4</v>
      </c>
      <c r="G798" s="13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ref="L798" si="821">(((J798/60)/60)/24)+DATE(1970,1,1)</f>
        <v>41532.881944444445</v>
      </c>
      <c r="M798" s="16">
        <f t="shared" si="792"/>
        <v>41502.882928240739</v>
      </c>
      <c r="N798" t="b">
        <v>0</v>
      </c>
      <c r="O798">
        <v>90</v>
      </c>
      <c r="P798" t="b">
        <v>1</v>
      </c>
      <c r="Q798" t="s">
        <v>8274</v>
      </c>
      <c r="R798">
        <f t="shared" si="793"/>
        <v>112.61</v>
      </c>
      <c r="S798" s="13" t="s">
        <v>8323</v>
      </c>
      <c r="T798" t="s">
        <v>8324</v>
      </c>
      <c r="U798">
        <f>YEAR(Table1[[#This Row],[Date Created Conversion]])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>ROUND(Table1[[#This Row],[pledged]]/Table1[[#This Row],[goal]] *100,1)</f>
        <v>107.5</v>
      </c>
      <c r="G799" s="13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ref="L799" si="822">(((J799/60)/60)/24)+DATE(1970,1,1)</f>
        <v>41028.166666666664</v>
      </c>
      <c r="M799" s="16">
        <f t="shared" si="792"/>
        <v>40996.994074074071</v>
      </c>
      <c r="N799" t="b">
        <v>0</v>
      </c>
      <c r="O799">
        <v>71</v>
      </c>
      <c r="P799" t="b">
        <v>1</v>
      </c>
      <c r="Q799" t="s">
        <v>8274</v>
      </c>
      <c r="R799">
        <f t="shared" si="793"/>
        <v>45.44</v>
      </c>
      <c r="S799" s="13" t="s">
        <v>8323</v>
      </c>
      <c r="T799" t="s">
        <v>8324</v>
      </c>
      <c r="U799">
        <f>YEAR(Table1[[#This Row],[Date Created Conversion]])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>ROUND(Table1[[#This Row],[pledged]]/Table1[[#This Row],[goal]] *100,1)</f>
        <v>114.9</v>
      </c>
      <c r="G800" s="13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ref="L800" si="823">(((J800/60)/60)/24)+DATE(1970,1,1)</f>
        <v>41912.590127314819</v>
      </c>
      <c r="M800" s="16">
        <f t="shared" si="792"/>
        <v>41882.590127314819</v>
      </c>
      <c r="N800" t="b">
        <v>0</v>
      </c>
      <c r="O800">
        <v>87</v>
      </c>
      <c r="P800" t="b">
        <v>1</v>
      </c>
      <c r="Q800" t="s">
        <v>8274</v>
      </c>
      <c r="R800">
        <f t="shared" si="793"/>
        <v>46.22</v>
      </c>
      <c r="S800" s="13" t="s">
        <v>8323</v>
      </c>
      <c r="T800" t="s">
        <v>8324</v>
      </c>
      <c r="U800">
        <f>YEAR(Table1[[#This Row],[Date Created Conversion]])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>ROUND(Table1[[#This Row],[pledged]]/Table1[[#This Row],[goal]] *100,1)</f>
        <v>100</v>
      </c>
      <c r="G801" s="13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ref="L801" si="824">(((J801/60)/60)/24)+DATE(1970,1,1)</f>
        <v>41026.667199074072</v>
      </c>
      <c r="M801" s="16">
        <f t="shared" si="792"/>
        <v>40996.667199074072</v>
      </c>
      <c r="N801" t="b">
        <v>0</v>
      </c>
      <c r="O801">
        <v>28</v>
      </c>
      <c r="P801" t="b">
        <v>1</v>
      </c>
      <c r="Q801" t="s">
        <v>8274</v>
      </c>
      <c r="R801">
        <f t="shared" si="793"/>
        <v>178.61</v>
      </c>
      <c r="S801" s="13" t="s">
        <v>8323</v>
      </c>
      <c r="T801" t="s">
        <v>8324</v>
      </c>
      <c r="U801">
        <f>YEAR(Table1[[#This Row],[Date Created Conversion]])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>ROUND(Table1[[#This Row],[pledged]]/Table1[[#This Row],[goal]] *100,1)</f>
        <v>152.1</v>
      </c>
      <c r="G802" s="13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ref="L802" si="825">(((J802/60)/60)/24)+DATE(1970,1,1)</f>
        <v>41893.433495370373</v>
      </c>
      <c r="M802" s="16">
        <f t="shared" si="792"/>
        <v>41863.433495370373</v>
      </c>
      <c r="N802" t="b">
        <v>0</v>
      </c>
      <c r="O802">
        <v>56</v>
      </c>
      <c r="P802" t="b">
        <v>1</v>
      </c>
      <c r="Q802" t="s">
        <v>8274</v>
      </c>
      <c r="R802">
        <f t="shared" si="793"/>
        <v>40.75</v>
      </c>
      <c r="S802" s="13" t="s">
        <v>8323</v>
      </c>
      <c r="T802" t="s">
        <v>8324</v>
      </c>
      <c r="U802">
        <f>YEAR(Table1[[#This Row],[Date Created Conversion]])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>ROUND(Table1[[#This Row],[pledged]]/Table1[[#This Row],[goal]] *100,1)</f>
        <v>111.5</v>
      </c>
      <c r="G803" s="1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ref="L803" si="826">(((J803/60)/60)/24)+DATE(1970,1,1)</f>
        <v>40725.795370370368</v>
      </c>
      <c r="M803" s="16">
        <f t="shared" si="792"/>
        <v>40695.795370370368</v>
      </c>
      <c r="N803" t="b">
        <v>0</v>
      </c>
      <c r="O803">
        <v>51</v>
      </c>
      <c r="P803" t="b">
        <v>1</v>
      </c>
      <c r="Q803" t="s">
        <v>8274</v>
      </c>
      <c r="R803">
        <f t="shared" si="793"/>
        <v>43.73</v>
      </c>
      <c r="S803" s="13" t="s">
        <v>8323</v>
      </c>
      <c r="T803" t="s">
        <v>8324</v>
      </c>
      <c r="U803">
        <f>YEAR(Table1[[#This Row],[Date Created Conversion]])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>ROUND(Table1[[#This Row],[pledged]]/Table1[[#This Row],[goal]] *100,1)</f>
        <v>101.3</v>
      </c>
      <c r="G804" s="13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ref="L804" si="827">(((J804/60)/60)/24)+DATE(1970,1,1)</f>
        <v>41169.170138888891</v>
      </c>
      <c r="M804" s="16">
        <f t="shared" si="792"/>
        <v>41123.022268518522</v>
      </c>
      <c r="N804" t="b">
        <v>0</v>
      </c>
      <c r="O804">
        <v>75</v>
      </c>
      <c r="P804" t="b">
        <v>1</v>
      </c>
      <c r="Q804" t="s">
        <v>8274</v>
      </c>
      <c r="R804">
        <f t="shared" si="793"/>
        <v>81.069999999999993</v>
      </c>
      <c r="S804" s="13" t="s">
        <v>8323</v>
      </c>
      <c r="T804" t="s">
        <v>8324</v>
      </c>
      <c r="U804">
        <f>YEAR(Table1[[#This Row],[Date Created Conversion]])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>ROUND(Table1[[#This Row],[pledged]]/Table1[[#This Row],[goal]] *100,1)</f>
        <v>123.3</v>
      </c>
      <c r="G805" s="13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ref="L805" si="828">(((J805/60)/60)/24)+DATE(1970,1,1)</f>
        <v>40692.041666666664</v>
      </c>
      <c r="M805" s="16">
        <f t="shared" si="792"/>
        <v>40665.949976851851</v>
      </c>
      <c r="N805" t="b">
        <v>0</v>
      </c>
      <c r="O805">
        <v>38</v>
      </c>
      <c r="P805" t="b">
        <v>1</v>
      </c>
      <c r="Q805" t="s">
        <v>8274</v>
      </c>
      <c r="R805">
        <f t="shared" si="793"/>
        <v>74.61</v>
      </c>
      <c r="S805" s="13" t="s">
        <v>8323</v>
      </c>
      <c r="T805" t="s">
        <v>8324</v>
      </c>
      <c r="U805">
        <f>YEAR(Table1[[#This Row],[Date Created Conversion]])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>ROUND(Table1[[#This Row],[pledged]]/Table1[[#This Row],[goal]] *100,1)</f>
        <v>100</v>
      </c>
      <c r="G806" s="13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ref="L806" si="829">(((J806/60)/60)/24)+DATE(1970,1,1)</f>
        <v>40747.165972222225</v>
      </c>
      <c r="M806" s="16">
        <f t="shared" si="792"/>
        <v>40730.105625000004</v>
      </c>
      <c r="N806" t="b">
        <v>0</v>
      </c>
      <c r="O806">
        <v>18</v>
      </c>
      <c r="P806" t="b">
        <v>1</v>
      </c>
      <c r="Q806" t="s">
        <v>8274</v>
      </c>
      <c r="R806">
        <f t="shared" si="793"/>
        <v>305.56</v>
      </c>
      <c r="S806" s="13" t="s">
        <v>8323</v>
      </c>
      <c r="T806" t="s">
        <v>8324</v>
      </c>
      <c r="U806">
        <f>YEAR(Table1[[#This Row],[Date Created Conversion]])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>ROUND(Table1[[#This Row],[pledged]]/Table1[[#This Row],[goal]] *100,1)</f>
        <v>105</v>
      </c>
      <c r="G807" s="13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ref="L807" si="830">(((J807/60)/60)/24)+DATE(1970,1,1)</f>
        <v>40740.958333333336</v>
      </c>
      <c r="M807" s="16">
        <f t="shared" si="792"/>
        <v>40690.823055555556</v>
      </c>
      <c r="N807" t="b">
        <v>0</v>
      </c>
      <c r="O807">
        <v>54</v>
      </c>
      <c r="P807" t="b">
        <v>1</v>
      </c>
      <c r="Q807" t="s">
        <v>8274</v>
      </c>
      <c r="R807">
        <f t="shared" si="793"/>
        <v>58.33</v>
      </c>
      <c r="S807" s="13" t="s">
        <v>8323</v>
      </c>
      <c r="T807" t="s">
        <v>8324</v>
      </c>
      <c r="U807">
        <f>YEAR(Table1[[#This Row],[Date Created Conversion]])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>ROUND(Table1[[#This Row],[pledged]]/Table1[[#This Row],[goal]] *100,1)</f>
        <v>104.4</v>
      </c>
      <c r="G808" s="13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ref="L808" si="831">(((J808/60)/60)/24)+DATE(1970,1,1)</f>
        <v>40793.691423611112</v>
      </c>
      <c r="M808" s="16">
        <f t="shared" si="792"/>
        <v>40763.691423611112</v>
      </c>
      <c r="N808" t="b">
        <v>0</v>
      </c>
      <c r="O808">
        <v>71</v>
      </c>
      <c r="P808" t="b">
        <v>1</v>
      </c>
      <c r="Q808" t="s">
        <v>8274</v>
      </c>
      <c r="R808">
        <f t="shared" si="793"/>
        <v>117.68</v>
      </c>
      <c r="S808" s="13" t="s">
        <v>8323</v>
      </c>
      <c r="T808" t="s">
        <v>8324</v>
      </c>
      <c r="U808">
        <f>YEAR(Table1[[#This Row],[Date Created Conversion]])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>ROUND(Table1[[#This Row],[pledged]]/Table1[[#This Row],[goal]] *100,1)</f>
        <v>105.1</v>
      </c>
      <c r="G809" s="13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ref="L809" si="832">(((J809/60)/60)/24)+DATE(1970,1,1)</f>
        <v>42795.083333333328</v>
      </c>
      <c r="M809" s="16">
        <f t="shared" si="792"/>
        <v>42759.628599537042</v>
      </c>
      <c r="N809" t="b">
        <v>0</v>
      </c>
      <c r="O809">
        <v>57</v>
      </c>
      <c r="P809" t="b">
        <v>1</v>
      </c>
      <c r="Q809" t="s">
        <v>8274</v>
      </c>
      <c r="R809">
        <f t="shared" si="793"/>
        <v>73.77</v>
      </c>
      <c r="S809" s="13" t="s">
        <v>8323</v>
      </c>
      <c r="T809" t="s">
        <v>8324</v>
      </c>
      <c r="U809">
        <f>YEAR(Table1[[#This Row],[Date Created Conversion]])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>ROUND(Table1[[#This Row],[pledged]]/Table1[[#This Row],[goal]] *100,1)</f>
        <v>100</v>
      </c>
      <c r="G810" s="13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ref="L810" si="833">(((J810/60)/60)/24)+DATE(1970,1,1)</f>
        <v>41995.207638888889</v>
      </c>
      <c r="M810" s="16">
        <f t="shared" si="792"/>
        <v>41962.100532407407</v>
      </c>
      <c r="N810" t="b">
        <v>0</v>
      </c>
      <c r="O810">
        <v>43</v>
      </c>
      <c r="P810" t="b">
        <v>1</v>
      </c>
      <c r="Q810" t="s">
        <v>8274</v>
      </c>
      <c r="R810">
        <f t="shared" si="793"/>
        <v>104.65</v>
      </c>
      <c r="S810" s="13" t="s">
        <v>8323</v>
      </c>
      <c r="T810" t="s">
        <v>8324</v>
      </c>
      <c r="U810">
        <f>YEAR(Table1[[#This Row],[Date Created Conversion]])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>ROUND(Table1[[#This Row],[pledged]]/Table1[[#This Row],[goal]] *100,1)</f>
        <v>103.8</v>
      </c>
      <c r="G811" s="13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ref="L811" si="834">(((J811/60)/60)/24)+DATE(1970,1,1)</f>
        <v>41658.833680555559</v>
      </c>
      <c r="M811" s="16">
        <f t="shared" si="792"/>
        <v>41628.833680555559</v>
      </c>
      <c r="N811" t="b">
        <v>0</v>
      </c>
      <c r="O811">
        <v>52</v>
      </c>
      <c r="P811" t="b">
        <v>1</v>
      </c>
      <c r="Q811" t="s">
        <v>8274</v>
      </c>
      <c r="R811">
        <f t="shared" si="793"/>
        <v>79.83</v>
      </c>
      <c r="S811" s="13" t="s">
        <v>8323</v>
      </c>
      <c r="T811" t="s">
        <v>8324</v>
      </c>
      <c r="U811">
        <f>YEAR(Table1[[#This Row],[Date Created Conversion]])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>ROUND(Table1[[#This Row],[pledged]]/Table1[[#This Row],[goal]] *100,1)</f>
        <v>105</v>
      </c>
      <c r="G812" s="13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ref="L812" si="835">(((J812/60)/60)/24)+DATE(1970,1,1)</f>
        <v>41153.056273148148</v>
      </c>
      <c r="M812" s="16">
        <f t="shared" si="792"/>
        <v>41123.056273148148</v>
      </c>
      <c r="N812" t="b">
        <v>0</v>
      </c>
      <c r="O812">
        <v>27</v>
      </c>
      <c r="P812" t="b">
        <v>1</v>
      </c>
      <c r="Q812" t="s">
        <v>8274</v>
      </c>
      <c r="R812">
        <f t="shared" si="793"/>
        <v>58.33</v>
      </c>
      <c r="S812" s="13" t="s">
        <v>8323</v>
      </c>
      <c r="T812" t="s">
        <v>8324</v>
      </c>
      <c r="U812">
        <f>YEAR(Table1[[#This Row],[Date Created Conversion]])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>ROUND(Table1[[#This Row],[pledged]]/Table1[[#This Row],[goal]] *100,1)</f>
        <v>104</v>
      </c>
      <c r="G813" s="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ref="L813" si="836">(((J813/60)/60)/24)+DATE(1970,1,1)</f>
        <v>41465.702777777777</v>
      </c>
      <c r="M813" s="16">
        <f t="shared" si="792"/>
        <v>41443.643541666665</v>
      </c>
      <c r="N813" t="b">
        <v>0</v>
      </c>
      <c r="O813">
        <v>12</v>
      </c>
      <c r="P813" t="b">
        <v>1</v>
      </c>
      <c r="Q813" t="s">
        <v>8274</v>
      </c>
      <c r="R813">
        <f t="shared" si="793"/>
        <v>86.67</v>
      </c>
      <c r="S813" s="13" t="s">
        <v>8323</v>
      </c>
      <c r="T813" t="s">
        <v>8324</v>
      </c>
      <c r="U813">
        <f>YEAR(Table1[[#This Row],[Date Created Conversion]])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>ROUND(Table1[[#This Row],[pledged]]/Table1[[#This Row],[goal]] *100,1)</f>
        <v>151.80000000000001</v>
      </c>
      <c r="G814" s="13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ref="L814" si="837">(((J814/60)/60)/24)+DATE(1970,1,1)</f>
        <v>41334.581944444442</v>
      </c>
      <c r="M814" s="16">
        <f t="shared" si="792"/>
        <v>41282.017962962964</v>
      </c>
      <c r="N814" t="b">
        <v>0</v>
      </c>
      <c r="O814">
        <v>33</v>
      </c>
      <c r="P814" t="b">
        <v>1</v>
      </c>
      <c r="Q814" t="s">
        <v>8274</v>
      </c>
      <c r="R814">
        <f t="shared" si="793"/>
        <v>27.61</v>
      </c>
      <c r="S814" s="13" t="s">
        <v>8323</v>
      </c>
      <c r="T814" t="s">
        <v>8324</v>
      </c>
      <c r="U814">
        <f>YEAR(Table1[[#This Row],[Date Created Conversion]])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>ROUND(Table1[[#This Row],[pledged]]/Table1[[#This Row],[goal]] *100,1)</f>
        <v>160</v>
      </c>
      <c r="G815" s="13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ref="L815" si="838">(((J815/60)/60)/24)+DATE(1970,1,1)</f>
        <v>41110.960243055553</v>
      </c>
      <c r="M815" s="16">
        <f t="shared" si="792"/>
        <v>41080.960243055553</v>
      </c>
      <c r="N815" t="b">
        <v>0</v>
      </c>
      <c r="O815">
        <v>96</v>
      </c>
      <c r="P815" t="b">
        <v>1</v>
      </c>
      <c r="Q815" t="s">
        <v>8274</v>
      </c>
      <c r="R815">
        <f t="shared" si="793"/>
        <v>25</v>
      </c>
      <c r="S815" s="13" t="s">
        <v>8323</v>
      </c>
      <c r="T815" t="s">
        <v>8324</v>
      </c>
      <c r="U815">
        <f>YEAR(Table1[[#This Row],[Date Created Conversion]])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>ROUND(Table1[[#This Row],[pledged]]/Table1[[#This Row],[goal]] *100,1)</f>
        <v>127.3</v>
      </c>
      <c r="G816" s="13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ref="L816" si="839">(((J816/60)/60)/24)+DATE(1970,1,1)</f>
        <v>40694.75277777778</v>
      </c>
      <c r="M816" s="16">
        <f t="shared" si="792"/>
        <v>40679.743067129632</v>
      </c>
      <c r="N816" t="b">
        <v>0</v>
      </c>
      <c r="O816">
        <v>28</v>
      </c>
      <c r="P816" t="b">
        <v>1</v>
      </c>
      <c r="Q816" t="s">
        <v>8274</v>
      </c>
      <c r="R816">
        <f t="shared" si="793"/>
        <v>45.46</v>
      </c>
      <c r="S816" s="13" t="s">
        <v>8323</v>
      </c>
      <c r="T816" t="s">
        <v>8324</v>
      </c>
      <c r="U816">
        <f>YEAR(Table1[[#This Row],[Date Created Conversion]])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>ROUND(Table1[[#This Row],[pledged]]/Table1[[#This Row],[goal]] *100,1)</f>
        <v>107</v>
      </c>
      <c r="G817" s="13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ref="L817" si="840">(((J817/60)/60)/24)+DATE(1970,1,1)</f>
        <v>41944.917858796296</v>
      </c>
      <c r="M817" s="16">
        <f t="shared" si="792"/>
        <v>41914.917858796296</v>
      </c>
      <c r="N817" t="b">
        <v>0</v>
      </c>
      <c r="O817">
        <v>43</v>
      </c>
      <c r="P817" t="b">
        <v>1</v>
      </c>
      <c r="Q817" t="s">
        <v>8274</v>
      </c>
      <c r="R817">
        <f t="shared" si="793"/>
        <v>99.53</v>
      </c>
      <c r="S817" s="13" t="s">
        <v>8323</v>
      </c>
      <c r="T817" t="s">
        <v>8324</v>
      </c>
      <c r="U817">
        <f>YEAR(Table1[[#This Row],[Date Created Conversion]])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>ROUND(Table1[[#This Row],[pledged]]/Table1[[#This Row],[goal]] *100,1)</f>
        <v>115.1</v>
      </c>
      <c r="G818" s="13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ref="L818" si="841">(((J818/60)/60)/24)+DATE(1970,1,1)</f>
        <v>41373.270833333336</v>
      </c>
      <c r="M818" s="16">
        <f t="shared" si="792"/>
        <v>41341.870868055557</v>
      </c>
      <c r="N818" t="b">
        <v>0</v>
      </c>
      <c r="O818">
        <v>205</v>
      </c>
      <c r="P818" t="b">
        <v>1</v>
      </c>
      <c r="Q818" t="s">
        <v>8274</v>
      </c>
      <c r="R818">
        <f t="shared" si="793"/>
        <v>39.31</v>
      </c>
      <c r="S818" s="13" t="s">
        <v>8323</v>
      </c>
      <c r="T818" t="s">
        <v>8324</v>
      </c>
      <c r="U818">
        <f>YEAR(Table1[[#This Row],[Date Created Conversion]])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>ROUND(Table1[[#This Row],[pledged]]/Table1[[#This Row],[goal]] *100,1)</f>
        <v>137.1</v>
      </c>
      <c r="G819" s="13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ref="L819" si="842">(((J819/60)/60)/24)+DATE(1970,1,1)</f>
        <v>40979.207638888889</v>
      </c>
      <c r="M819" s="16">
        <f t="shared" si="792"/>
        <v>40925.599664351852</v>
      </c>
      <c r="N819" t="b">
        <v>0</v>
      </c>
      <c r="O819">
        <v>23</v>
      </c>
      <c r="P819" t="b">
        <v>1</v>
      </c>
      <c r="Q819" t="s">
        <v>8274</v>
      </c>
      <c r="R819">
        <f t="shared" si="793"/>
        <v>89.42</v>
      </c>
      <c r="S819" s="13" t="s">
        <v>8323</v>
      </c>
      <c r="T819" t="s">
        <v>8324</v>
      </c>
      <c r="U819">
        <f>YEAR(Table1[[#This Row],[Date Created Conversion]])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>ROUND(Table1[[#This Row],[pledged]]/Table1[[#This Row],[goal]] *100,1)</f>
        <v>155.69999999999999</v>
      </c>
      <c r="G820" s="13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ref="L820" si="843">(((J820/60)/60)/24)+DATE(1970,1,1)</f>
        <v>41128.709027777775</v>
      </c>
      <c r="M820" s="16">
        <f t="shared" si="792"/>
        <v>41120.882881944446</v>
      </c>
      <c r="N820" t="b">
        <v>0</v>
      </c>
      <c r="O820">
        <v>19</v>
      </c>
      <c r="P820" t="b">
        <v>1</v>
      </c>
      <c r="Q820" t="s">
        <v>8274</v>
      </c>
      <c r="R820">
        <f t="shared" si="793"/>
        <v>28.68</v>
      </c>
      <c r="S820" s="13" t="s">
        <v>8323</v>
      </c>
      <c r="T820" t="s">
        <v>8324</v>
      </c>
      <c r="U820">
        <f>YEAR(Table1[[#This Row],[Date Created Conversion]])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>ROUND(Table1[[#This Row],[pledged]]/Table1[[#This Row],[goal]] *100,1)</f>
        <v>108.8</v>
      </c>
      <c r="G821" s="13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ref="L821" si="844">(((J821/60)/60)/24)+DATE(1970,1,1)</f>
        <v>41629.197222222225</v>
      </c>
      <c r="M821" s="16">
        <f t="shared" si="792"/>
        <v>41619.998310185183</v>
      </c>
      <c r="N821" t="b">
        <v>0</v>
      </c>
      <c r="O821">
        <v>14</v>
      </c>
      <c r="P821" t="b">
        <v>1</v>
      </c>
      <c r="Q821" t="s">
        <v>8274</v>
      </c>
      <c r="R821">
        <f t="shared" si="793"/>
        <v>31.07</v>
      </c>
      <c r="S821" s="13" t="s">
        <v>8323</v>
      </c>
      <c r="T821" t="s">
        <v>8324</v>
      </c>
      <c r="U821">
        <f>YEAR(Table1[[#This Row],[Date Created Conversion]])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>ROUND(Table1[[#This Row],[pledged]]/Table1[[#This Row],[goal]] *100,1)</f>
        <v>134.1</v>
      </c>
      <c r="G822" s="13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ref="L822" si="845">(((J822/60)/60)/24)+DATE(1970,1,1)</f>
        <v>41799.208333333336</v>
      </c>
      <c r="M822" s="16">
        <f t="shared" si="792"/>
        <v>41768.841921296298</v>
      </c>
      <c r="N822" t="b">
        <v>0</v>
      </c>
      <c r="O822">
        <v>38</v>
      </c>
      <c r="P822" t="b">
        <v>1</v>
      </c>
      <c r="Q822" t="s">
        <v>8274</v>
      </c>
      <c r="R822">
        <f t="shared" si="793"/>
        <v>70.55</v>
      </c>
      <c r="S822" s="13" t="s">
        <v>8323</v>
      </c>
      <c r="T822" t="s">
        <v>8324</v>
      </c>
      <c r="U822">
        <f>YEAR(Table1[[#This Row],[Date Created Conversion]])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>ROUND(Table1[[#This Row],[pledged]]/Table1[[#This Row],[goal]] *100,1)</f>
        <v>100</v>
      </c>
      <c r="G823" s="1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ref="L823" si="846">(((J823/60)/60)/24)+DATE(1970,1,1)</f>
        <v>42128.167361111111</v>
      </c>
      <c r="M823" s="16">
        <f t="shared" si="792"/>
        <v>42093.922048611115</v>
      </c>
      <c r="N823" t="b">
        <v>0</v>
      </c>
      <c r="O823">
        <v>78</v>
      </c>
      <c r="P823" t="b">
        <v>1</v>
      </c>
      <c r="Q823" t="s">
        <v>8274</v>
      </c>
      <c r="R823">
        <f t="shared" si="793"/>
        <v>224.13</v>
      </c>
      <c r="S823" s="13" t="s">
        <v>8323</v>
      </c>
      <c r="T823" t="s">
        <v>8324</v>
      </c>
      <c r="U823">
        <f>YEAR(Table1[[#This Row],[Date Created Conversion]])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>ROUND(Table1[[#This Row],[pledged]]/Table1[[#This Row],[goal]] *100,1)</f>
        <v>119.2</v>
      </c>
      <c r="G824" s="13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ref="L824" si="847">(((J824/60)/60)/24)+DATE(1970,1,1)</f>
        <v>41187.947337962964</v>
      </c>
      <c r="M824" s="16">
        <f t="shared" si="792"/>
        <v>41157.947337962964</v>
      </c>
      <c r="N824" t="b">
        <v>0</v>
      </c>
      <c r="O824">
        <v>69</v>
      </c>
      <c r="P824" t="b">
        <v>1</v>
      </c>
      <c r="Q824" t="s">
        <v>8274</v>
      </c>
      <c r="R824">
        <f t="shared" si="793"/>
        <v>51.81</v>
      </c>
      <c r="S824" s="13" t="s">
        <v>8323</v>
      </c>
      <c r="T824" t="s">
        <v>8324</v>
      </c>
      <c r="U824">
        <f>YEAR(Table1[[#This Row],[Date Created Conversion]])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>ROUND(Table1[[#This Row],[pledged]]/Table1[[#This Row],[goal]] *100,1)</f>
        <v>179.5</v>
      </c>
      <c r="G825" s="13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ref="L825" si="848">(((J825/60)/60)/24)+DATE(1970,1,1)</f>
        <v>42085.931157407409</v>
      </c>
      <c r="M825" s="16">
        <f t="shared" si="792"/>
        <v>42055.972824074073</v>
      </c>
      <c r="N825" t="b">
        <v>0</v>
      </c>
      <c r="O825">
        <v>33</v>
      </c>
      <c r="P825" t="b">
        <v>1</v>
      </c>
      <c r="Q825" t="s">
        <v>8274</v>
      </c>
      <c r="R825">
        <f t="shared" si="793"/>
        <v>43.52</v>
      </c>
      <c r="S825" s="13" t="s">
        <v>8323</v>
      </c>
      <c r="T825" t="s">
        <v>8324</v>
      </c>
      <c r="U825">
        <f>YEAR(Table1[[#This Row],[Date Created Conversion]])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>ROUND(Table1[[#This Row],[pledged]]/Table1[[#This Row],[goal]] *100,1)</f>
        <v>134.4</v>
      </c>
      <c r="G826" s="13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ref="L826" si="849">(((J826/60)/60)/24)+DATE(1970,1,1)</f>
        <v>40286.290972222225</v>
      </c>
      <c r="M826" s="16">
        <f t="shared" si="792"/>
        <v>40250.242106481484</v>
      </c>
      <c r="N826" t="b">
        <v>0</v>
      </c>
      <c r="O826">
        <v>54</v>
      </c>
      <c r="P826" t="b">
        <v>1</v>
      </c>
      <c r="Q826" t="s">
        <v>8274</v>
      </c>
      <c r="R826">
        <f t="shared" si="793"/>
        <v>39.82</v>
      </c>
      <c r="S826" s="13" t="s">
        <v>8323</v>
      </c>
      <c r="T826" t="s">
        <v>8324</v>
      </c>
      <c r="U826">
        <f>YEAR(Table1[[#This Row],[Date Created Conversion]])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>ROUND(Table1[[#This Row],[pledged]]/Table1[[#This Row],[goal]] *100,1)</f>
        <v>100.4</v>
      </c>
      <c r="G827" s="13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ref="L827" si="850">(((J827/60)/60)/24)+DATE(1970,1,1)</f>
        <v>41211.306527777779</v>
      </c>
      <c r="M827" s="16">
        <f t="shared" si="792"/>
        <v>41186.306527777779</v>
      </c>
      <c r="N827" t="b">
        <v>0</v>
      </c>
      <c r="O827">
        <v>99</v>
      </c>
      <c r="P827" t="b">
        <v>1</v>
      </c>
      <c r="Q827" t="s">
        <v>8274</v>
      </c>
      <c r="R827">
        <f t="shared" si="793"/>
        <v>126.81</v>
      </c>
      <c r="S827" s="13" t="s">
        <v>8323</v>
      </c>
      <c r="T827" t="s">
        <v>8324</v>
      </c>
      <c r="U827">
        <f>YEAR(Table1[[#This Row],[Date Created Conversion]])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>ROUND(Table1[[#This Row],[pledged]]/Table1[[#This Row],[goal]] *100,1)</f>
        <v>101.5</v>
      </c>
      <c r="G828" s="13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ref="L828" si="851">(((J828/60)/60)/24)+DATE(1970,1,1)</f>
        <v>40993.996874999997</v>
      </c>
      <c r="M828" s="16">
        <f t="shared" si="792"/>
        <v>40973.038541666669</v>
      </c>
      <c r="N828" t="b">
        <v>0</v>
      </c>
      <c r="O828">
        <v>49</v>
      </c>
      <c r="P828" t="b">
        <v>1</v>
      </c>
      <c r="Q828" t="s">
        <v>8274</v>
      </c>
      <c r="R828">
        <f t="shared" si="793"/>
        <v>113.88</v>
      </c>
      <c r="S828" s="13" t="s">
        <v>8323</v>
      </c>
      <c r="T828" t="s">
        <v>8324</v>
      </c>
      <c r="U828">
        <f>YEAR(Table1[[#This Row],[Date Created Conversion]])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>ROUND(Table1[[#This Row],[pledged]]/Table1[[#This Row],[goal]] *100,1)</f>
        <v>103.3</v>
      </c>
      <c r="G829" s="13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ref="L829" si="852">(((J829/60)/60)/24)+DATE(1970,1,1)</f>
        <v>40953.825694444444</v>
      </c>
      <c r="M829" s="16">
        <f t="shared" si="792"/>
        <v>40927.473460648151</v>
      </c>
      <c r="N829" t="b">
        <v>0</v>
      </c>
      <c r="O829">
        <v>11</v>
      </c>
      <c r="P829" t="b">
        <v>1</v>
      </c>
      <c r="Q829" t="s">
        <v>8274</v>
      </c>
      <c r="R829">
        <f t="shared" si="793"/>
        <v>28.18</v>
      </c>
      <c r="S829" s="13" t="s">
        <v>8323</v>
      </c>
      <c r="T829" t="s">
        <v>8324</v>
      </c>
      <c r="U829">
        <f>YEAR(Table1[[#This Row],[Date Created Conversion]])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>ROUND(Table1[[#This Row],[pledged]]/Table1[[#This Row],[goal]] *100,1)</f>
        <v>107</v>
      </c>
      <c r="G830" s="13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ref="L830" si="853">(((J830/60)/60)/24)+DATE(1970,1,1)</f>
        <v>41085.683333333334</v>
      </c>
      <c r="M830" s="16">
        <f t="shared" si="792"/>
        <v>41073.050717592596</v>
      </c>
      <c r="N830" t="b">
        <v>0</v>
      </c>
      <c r="O830">
        <v>38</v>
      </c>
      <c r="P830" t="b">
        <v>1</v>
      </c>
      <c r="Q830" t="s">
        <v>8274</v>
      </c>
      <c r="R830">
        <f t="shared" si="793"/>
        <v>36.61</v>
      </c>
      <c r="S830" s="13" t="s">
        <v>8323</v>
      </c>
      <c r="T830" t="s">
        <v>8324</v>
      </c>
      <c r="U830">
        <f>YEAR(Table1[[#This Row],[Date Created Conversion]])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>ROUND(Table1[[#This Row],[pledged]]/Table1[[#This Row],[goal]] *100,1)</f>
        <v>104</v>
      </c>
      <c r="G831" s="13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ref="L831" si="854">(((J831/60)/60)/24)+DATE(1970,1,1)</f>
        <v>42564.801388888889</v>
      </c>
      <c r="M831" s="16">
        <f t="shared" si="792"/>
        <v>42504.801388888889</v>
      </c>
      <c r="N831" t="b">
        <v>0</v>
      </c>
      <c r="O831">
        <v>16</v>
      </c>
      <c r="P831" t="b">
        <v>1</v>
      </c>
      <c r="Q831" t="s">
        <v>8274</v>
      </c>
      <c r="R831">
        <f t="shared" si="793"/>
        <v>32.5</v>
      </c>
      <c r="S831" s="13" t="s">
        <v>8323</v>
      </c>
      <c r="T831" t="s">
        <v>8324</v>
      </c>
      <c r="U831">
        <f>YEAR(Table1[[#This Row],[Date Created Conversion]])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>ROUND(Table1[[#This Row],[pledged]]/Table1[[#This Row],[goal]] *100,1)</f>
        <v>107.8</v>
      </c>
      <c r="G832" s="13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ref="L832" si="855">(((J832/60)/60)/24)+DATE(1970,1,1)</f>
        <v>41355.484085648146</v>
      </c>
      <c r="M832" s="16">
        <f t="shared" si="792"/>
        <v>41325.525752314818</v>
      </c>
      <c r="N832" t="b">
        <v>0</v>
      </c>
      <c r="O832">
        <v>32</v>
      </c>
      <c r="P832" t="b">
        <v>1</v>
      </c>
      <c r="Q832" t="s">
        <v>8274</v>
      </c>
      <c r="R832">
        <f t="shared" si="793"/>
        <v>60.66</v>
      </c>
      <c r="S832" s="13" t="s">
        <v>8323</v>
      </c>
      <c r="T832" t="s">
        <v>8324</v>
      </c>
      <c r="U832">
        <f>YEAR(Table1[[#This Row],[Date Created Conversion]])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>ROUND(Table1[[#This Row],[pledged]]/Table1[[#This Row],[goal]] *100,1)</f>
        <v>233.3</v>
      </c>
      <c r="G833" s="1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ref="L833" si="856">(((J833/60)/60)/24)+DATE(1970,1,1)</f>
        <v>41026.646921296298</v>
      </c>
      <c r="M833" s="16">
        <f t="shared" si="792"/>
        <v>40996.646921296298</v>
      </c>
      <c r="N833" t="b">
        <v>0</v>
      </c>
      <c r="O833">
        <v>20</v>
      </c>
      <c r="P833" t="b">
        <v>1</v>
      </c>
      <c r="Q833" t="s">
        <v>8274</v>
      </c>
      <c r="R833">
        <f t="shared" si="793"/>
        <v>175</v>
      </c>
      <c r="S833" s="13" t="s">
        <v>8323</v>
      </c>
      <c r="T833" t="s">
        <v>8324</v>
      </c>
      <c r="U833">
        <f>YEAR(Table1[[#This Row],[Date Created Conversion]])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>ROUND(Table1[[#This Row],[pledged]]/Table1[[#This Row],[goal]] *100,1)</f>
        <v>100.6</v>
      </c>
      <c r="G834" s="13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ref="L834" si="857">(((J834/60)/60)/24)+DATE(1970,1,1)</f>
        <v>40929.342361111114</v>
      </c>
      <c r="M834" s="16">
        <f t="shared" ref="M834:M897" si="858">(((K834/60)/60)/24)+DATE(1970,1,1)</f>
        <v>40869.675173611111</v>
      </c>
      <c r="N834" t="b">
        <v>0</v>
      </c>
      <c r="O834">
        <v>154</v>
      </c>
      <c r="P834" t="b">
        <v>1</v>
      </c>
      <c r="Q834" t="s">
        <v>8274</v>
      </c>
      <c r="R834">
        <f t="shared" ref="R834:R897" si="859">IFERROR(ROUND(E834/O834,2),0)</f>
        <v>97.99</v>
      </c>
      <c r="S834" s="13" t="s">
        <v>8323</v>
      </c>
      <c r="T834" t="s">
        <v>8324</v>
      </c>
      <c r="U834">
        <f>YEAR(Table1[[#This Row],[Date Created Conversion]])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>ROUND(Table1[[#This Row],[pledged]]/Table1[[#This Row],[goal]] *100,1)</f>
        <v>101.7</v>
      </c>
      <c r="G835" s="13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" si="860">(((J835/60)/60)/24)+DATE(1970,1,1)</f>
        <v>41748.878182870372</v>
      </c>
      <c r="M835" s="16">
        <f t="shared" si="858"/>
        <v>41718.878182870372</v>
      </c>
      <c r="N835" t="b">
        <v>0</v>
      </c>
      <c r="O835">
        <v>41</v>
      </c>
      <c r="P835" t="b">
        <v>1</v>
      </c>
      <c r="Q835" t="s">
        <v>8274</v>
      </c>
      <c r="R835">
        <f t="shared" si="859"/>
        <v>148.78</v>
      </c>
      <c r="S835" s="13" t="s">
        <v>8323</v>
      </c>
      <c r="T835" t="s">
        <v>8324</v>
      </c>
      <c r="U835">
        <f>YEAR(Table1[[#This Row],[Date Created Conversion]])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>ROUND(Table1[[#This Row],[pledged]]/Table1[[#This Row],[goal]] *100,1)</f>
        <v>131</v>
      </c>
      <c r="G836" s="13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ref="L836" si="861">(((J836/60)/60)/24)+DATE(1970,1,1)</f>
        <v>41456.165972222225</v>
      </c>
      <c r="M836" s="16">
        <f t="shared" si="858"/>
        <v>41422.822824074072</v>
      </c>
      <c r="N836" t="b">
        <v>0</v>
      </c>
      <c r="O836">
        <v>75</v>
      </c>
      <c r="P836" t="b">
        <v>1</v>
      </c>
      <c r="Q836" t="s">
        <v>8274</v>
      </c>
      <c r="R836">
        <f t="shared" si="859"/>
        <v>96.08</v>
      </c>
      <c r="S836" s="13" t="s">
        <v>8323</v>
      </c>
      <c r="T836" t="s">
        <v>8324</v>
      </c>
      <c r="U836">
        <f>YEAR(Table1[[#This Row],[Date Created Conversion]])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>ROUND(Table1[[#This Row],[pledged]]/Table1[[#This Row],[goal]] *100,1)</f>
        <v>117.3</v>
      </c>
      <c r="G837" s="13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ref="L837" si="862">(((J837/60)/60)/24)+DATE(1970,1,1)</f>
        <v>41048.125</v>
      </c>
      <c r="M837" s="16">
        <f t="shared" si="858"/>
        <v>41005.45784722222</v>
      </c>
      <c r="N837" t="b">
        <v>0</v>
      </c>
      <c r="O837">
        <v>40</v>
      </c>
      <c r="P837" t="b">
        <v>1</v>
      </c>
      <c r="Q837" t="s">
        <v>8274</v>
      </c>
      <c r="R837">
        <f t="shared" si="859"/>
        <v>58.63</v>
      </c>
      <c r="S837" s="13" t="s">
        <v>8323</v>
      </c>
      <c r="T837" t="s">
        <v>8324</v>
      </c>
      <c r="U837">
        <f>YEAR(Table1[[#This Row],[Date Created Conversion]])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>ROUND(Table1[[#This Row],[pledged]]/Table1[[#This Row],[goal]] *100,1)</f>
        <v>100.9</v>
      </c>
      <c r="G838" s="13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ref="L838" si="863">(((J838/60)/60)/24)+DATE(1970,1,1)</f>
        <v>41554.056921296295</v>
      </c>
      <c r="M838" s="16">
        <f t="shared" si="858"/>
        <v>41524.056921296295</v>
      </c>
      <c r="N838" t="b">
        <v>0</v>
      </c>
      <c r="O838">
        <v>46</v>
      </c>
      <c r="P838" t="b">
        <v>1</v>
      </c>
      <c r="Q838" t="s">
        <v>8274</v>
      </c>
      <c r="R838">
        <f t="shared" si="859"/>
        <v>109.71</v>
      </c>
      <c r="S838" s="13" t="s">
        <v>8323</v>
      </c>
      <c r="T838" t="s">
        <v>8324</v>
      </c>
      <c r="U838">
        <f>YEAR(Table1[[#This Row],[Date Created Conversion]])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>ROUND(Table1[[#This Row],[pledged]]/Table1[[#This Row],[goal]] *100,1)</f>
        <v>121.8</v>
      </c>
      <c r="G839" s="13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ref="L839" si="864">(((J839/60)/60)/24)+DATE(1970,1,1)</f>
        <v>41760.998402777775</v>
      </c>
      <c r="M839" s="16">
        <f t="shared" si="858"/>
        <v>41730.998402777775</v>
      </c>
      <c r="N839" t="b">
        <v>0</v>
      </c>
      <c r="O839">
        <v>62</v>
      </c>
      <c r="P839" t="b">
        <v>1</v>
      </c>
      <c r="Q839" t="s">
        <v>8274</v>
      </c>
      <c r="R839">
        <f t="shared" si="859"/>
        <v>49.11</v>
      </c>
      <c r="S839" s="13" t="s">
        <v>8323</v>
      </c>
      <c r="T839" t="s">
        <v>8324</v>
      </c>
      <c r="U839">
        <f>YEAR(Table1[[#This Row],[Date Created Conversion]])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>ROUND(Table1[[#This Row],[pledged]]/Table1[[#This Row],[goal]] *100,1)</f>
        <v>145.4</v>
      </c>
      <c r="G840" s="13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ref="L840" si="865">(((J840/60)/60)/24)+DATE(1970,1,1)</f>
        <v>40925.897974537038</v>
      </c>
      <c r="M840" s="16">
        <f t="shared" si="858"/>
        <v>40895.897974537038</v>
      </c>
      <c r="N840" t="b">
        <v>0</v>
      </c>
      <c r="O840">
        <v>61</v>
      </c>
      <c r="P840" t="b">
        <v>1</v>
      </c>
      <c r="Q840" t="s">
        <v>8274</v>
      </c>
      <c r="R840">
        <f t="shared" si="859"/>
        <v>47.67</v>
      </c>
      <c r="S840" s="13" t="s">
        <v>8323</v>
      </c>
      <c r="T840" t="s">
        <v>8324</v>
      </c>
      <c r="U840">
        <f>YEAR(Table1[[#This Row],[Date Created Conversion]])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>ROUND(Table1[[#This Row],[pledged]]/Table1[[#This Row],[goal]] *100,1)</f>
        <v>116.6</v>
      </c>
      <c r="G841" s="13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ref="L841" si="866">(((J841/60)/60)/24)+DATE(1970,1,1)</f>
        <v>41174.763379629629</v>
      </c>
      <c r="M841" s="16">
        <f t="shared" si="858"/>
        <v>41144.763379629629</v>
      </c>
      <c r="N841" t="b">
        <v>0</v>
      </c>
      <c r="O841">
        <v>96</v>
      </c>
      <c r="P841" t="b">
        <v>1</v>
      </c>
      <c r="Q841" t="s">
        <v>8274</v>
      </c>
      <c r="R841">
        <f t="shared" si="859"/>
        <v>60.74</v>
      </c>
      <c r="S841" s="13" t="s">
        <v>8323</v>
      </c>
      <c r="T841" t="s">
        <v>8324</v>
      </c>
      <c r="U841">
        <f>YEAR(Table1[[#This Row],[Date Created Conversion]])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>ROUND(Table1[[#This Row],[pledged]]/Table1[[#This Row],[goal]] *100,1)</f>
        <v>120.4</v>
      </c>
      <c r="G842" s="13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ref="L842" si="867">(((J842/60)/60)/24)+DATE(1970,1,1)</f>
        <v>42637.226701388892</v>
      </c>
      <c r="M842" s="16">
        <f t="shared" si="858"/>
        <v>42607.226701388892</v>
      </c>
      <c r="N842" t="b">
        <v>0</v>
      </c>
      <c r="O842">
        <v>190</v>
      </c>
      <c r="P842" t="b">
        <v>1</v>
      </c>
      <c r="Q842" t="s">
        <v>8275</v>
      </c>
      <c r="R842">
        <f t="shared" si="859"/>
        <v>63.38</v>
      </c>
      <c r="S842" s="13" t="s">
        <v>8323</v>
      </c>
      <c r="T842" t="s">
        <v>8325</v>
      </c>
      <c r="U842">
        <f>YEAR(Table1[[#This Row],[Date Created Conversion]])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>ROUND(Table1[[#This Row],[pledged]]/Table1[[#This Row],[goal]] *100,1)</f>
        <v>101.3</v>
      </c>
      <c r="G843" s="1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ref="L843" si="868">(((J843/60)/60)/24)+DATE(1970,1,1)</f>
        <v>41953.88035879629</v>
      </c>
      <c r="M843" s="16">
        <f t="shared" si="858"/>
        <v>41923.838692129626</v>
      </c>
      <c r="N843" t="b">
        <v>1</v>
      </c>
      <c r="O843">
        <v>94</v>
      </c>
      <c r="P843" t="b">
        <v>1</v>
      </c>
      <c r="Q843" t="s">
        <v>8275</v>
      </c>
      <c r="R843">
        <f t="shared" si="859"/>
        <v>53.89</v>
      </c>
      <c r="S843" s="13" t="s">
        <v>8323</v>
      </c>
      <c r="T843" t="s">
        <v>8325</v>
      </c>
      <c r="U843">
        <f>YEAR(Table1[[#This Row],[Date Created Conversion]])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>ROUND(Table1[[#This Row],[pledged]]/Table1[[#This Row],[goal]] *100,1)</f>
        <v>104.3</v>
      </c>
      <c r="G844" s="13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ref="L844" si="869">(((J844/60)/60)/24)+DATE(1970,1,1)</f>
        <v>41561.165972222225</v>
      </c>
      <c r="M844" s="16">
        <f t="shared" si="858"/>
        <v>41526.592395833337</v>
      </c>
      <c r="N844" t="b">
        <v>1</v>
      </c>
      <c r="O844">
        <v>39</v>
      </c>
      <c r="P844" t="b">
        <v>1</v>
      </c>
      <c r="Q844" t="s">
        <v>8275</v>
      </c>
      <c r="R844">
        <f t="shared" si="859"/>
        <v>66.87</v>
      </c>
      <c r="S844" s="13" t="s">
        <v>8323</v>
      </c>
      <c r="T844" t="s">
        <v>8325</v>
      </c>
      <c r="U844">
        <f>YEAR(Table1[[#This Row],[Date Created Conversion]])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>ROUND(Table1[[#This Row],[pledged]]/Table1[[#This Row],[goal]] *100,1)</f>
        <v>267.10000000000002</v>
      </c>
      <c r="G845" s="13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ref="L845" si="870">(((J845/60)/60)/24)+DATE(1970,1,1)</f>
        <v>42712.333333333328</v>
      </c>
      <c r="M845" s="16">
        <f t="shared" si="858"/>
        <v>42695.257870370369</v>
      </c>
      <c r="N845" t="b">
        <v>0</v>
      </c>
      <c r="O845">
        <v>127</v>
      </c>
      <c r="P845" t="b">
        <v>1</v>
      </c>
      <c r="Q845" t="s">
        <v>8275</v>
      </c>
      <c r="R845">
        <f t="shared" si="859"/>
        <v>63.1</v>
      </c>
      <c r="S845" s="13" t="s">
        <v>8323</v>
      </c>
      <c r="T845" t="s">
        <v>8325</v>
      </c>
      <c r="U845">
        <f>YEAR(Table1[[#This Row],[Date Created Conversion]])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>ROUND(Table1[[#This Row],[pledged]]/Table1[[#This Row],[goal]] *100,1)</f>
        <v>194.1</v>
      </c>
      <c r="G846" s="13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ref="L846" si="871">(((J846/60)/60)/24)+DATE(1970,1,1)</f>
        <v>41944.207638888889</v>
      </c>
      <c r="M846" s="16">
        <f t="shared" si="858"/>
        <v>41905.684629629628</v>
      </c>
      <c r="N846" t="b">
        <v>1</v>
      </c>
      <c r="O846">
        <v>159</v>
      </c>
      <c r="P846" t="b">
        <v>1</v>
      </c>
      <c r="Q846" t="s">
        <v>8275</v>
      </c>
      <c r="R846">
        <f t="shared" si="859"/>
        <v>36.630000000000003</v>
      </c>
      <c r="S846" s="13" t="s">
        <v>8323</v>
      </c>
      <c r="T846" t="s">
        <v>8325</v>
      </c>
      <c r="U846">
        <f>YEAR(Table1[[#This Row],[Date Created Conversion]])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>ROUND(Table1[[#This Row],[pledged]]/Table1[[#This Row],[goal]] *100,1)</f>
        <v>120.4</v>
      </c>
      <c r="G847" s="13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ref="L847" si="872">(((J847/60)/60)/24)+DATE(1970,1,1)</f>
        <v>42618.165972222225</v>
      </c>
      <c r="M847" s="16">
        <f t="shared" si="858"/>
        <v>42578.205972222218</v>
      </c>
      <c r="N847" t="b">
        <v>0</v>
      </c>
      <c r="O847">
        <v>177</v>
      </c>
      <c r="P847" t="b">
        <v>1</v>
      </c>
      <c r="Q847" t="s">
        <v>8275</v>
      </c>
      <c r="R847">
        <f t="shared" si="859"/>
        <v>34.01</v>
      </c>
      <c r="S847" s="13" t="s">
        <v>8323</v>
      </c>
      <c r="T847" t="s">
        <v>8325</v>
      </c>
      <c r="U847">
        <f>YEAR(Table1[[#This Row],[Date Created Conversion]])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>ROUND(Table1[[#This Row],[pledged]]/Table1[[#This Row],[goal]] *100,1)</f>
        <v>122</v>
      </c>
      <c r="G848" s="13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ref="L848" si="873">(((J848/60)/60)/24)+DATE(1970,1,1)</f>
        <v>41708.583333333336</v>
      </c>
      <c r="M848" s="16">
        <f t="shared" si="858"/>
        <v>41694.391840277778</v>
      </c>
      <c r="N848" t="b">
        <v>0</v>
      </c>
      <c r="O848">
        <v>47</v>
      </c>
      <c r="P848" t="b">
        <v>1</v>
      </c>
      <c r="Q848" t="s">
        <v>8275</v>
      </c>
      <c r="R848">
        <f t="shared" si="859"/>
        <v>28.55</v>
      </c>
      <c r="S848" s="13" t="s">
        <v>8323</v>
      </c>
      <c r="T848" t="s">
        <v>8325</v>
      </c>
      <c r="U848">
        <f>YEAR(Table1[[#This Row],[Date Created Conversion]])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>ROUND(Table1[[#This Row],[pledged]]/Table1[[#This Row],[goal]] *100,1)</f>
        <v>100</v>
      </c>
      <c r="G849" s="13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ref="L849" si="874">(((J849/60)/60)/24)+DATE(1970,1,1)</f>
        <v>42195.79833333334</v>
      </c>
      <c r="M849" s="16">
        <f t="shared" si="858"/>
        <v>42165.79833333334</v>
      </c>
      <c r="N849" t="b">
        <v>0</v>
      </c>
      <c r="O849">
        <v>1</v>
      </c>
      <c r="P849" t="b">
        <v>1</v>
      </c>
      <c r="Q849" t="s">
        <v>8275</v>
      </c>
      <c r="R849">
        <f t="shared" si="859"/>
        <v>10</v>
      </c>
      <c r="S849" s="13" t="s">
        <v>8323</v>
      </c>
      <c r="T849" t="s">
        <v>8325</v>
      </c>
      <c r="U849">
        <f>YEAR(Table1[[#This Row],[Date Created Conversion]])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>ROUND(Table1[[#This Row],[pledged]]/Table1[[#This Row],[goal]] *100,1)</f>
        <v>100</v>
      </c>
      <c r="G850" s="13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ref="L850" si="875">(((J850/60)/60)/24)+DATE(1970,1,1)</f>
        <v>42108.792048611111</v>
      </c>
      <c r="M850" s="16">
        <f t="shared" si="858"/>
        <v>42078.792048611111</v>
      </c>
      <c r="N850" t="b">
        <v>0</v>
      </c>
      <c r="O850">
        <v>16</v>
      </c>
      <c r="P850" t="b">
        <v>1</v>
      </c>
      <c r="Q850" t="s">
        <v>8275</v>
      </c>
      <c r="R850">
        <f t="shared" si="859"/>
        <v>18.75</v>
      </c>
      <c r="S850" s="13" t="s">
        <v>8323</v>
      </c>
      <c r="T850" t="s">
        <v>8325</v>
      </c>
      <c r="U850">
        <f>YEAR(Table1[[#This Row],[Date Created Conversion]])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>ROUND(Table1[[#This Row],[pledged]]/Table1[[#This Row],[goal]] *100,1)</f>
        <v>119.9</v>
      </c>
      <c r="G851" s="13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ref="L851" si="876">(((J851/60)/60)/24)+DATE(1970,1,1)</f>
        <v>42079.107222222221</v>
      </c>
      <c r="M851" s="16">
        <f t="shared" si="858"/>
        <v>42051.148888888885</v>
      </c>
      <c r="N851" t="b">
        <v>0</v>
      </c>
      <c r="O851">
        <v>115</v>
      </c>
      <c r="P851" t="b">
        <v>1</v>
      </c>
      <c r="Q851" t="s">
        <v>8275</v>
      </c>
      <c r="R851">
        <f t="shared" si="859"/>
        <v>41.7</v>
      </c>
      <c r="S851" s="13" t="s">
        <v>8323</v>
      </c>
      <c r="T851" t="s">
        <v>8325</v>
      </c>
      <c r="U851">
        <f>YEAR(Table1[[#This Row],[Date Created Conversion]])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>ROUND(Table1[[#This Row],[pledged]]/Table1[[#This Row],[goal]] *100,1)</f>
        <v>155.19999999999999</v>
      </c>
      <c r="G852" s="13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ref="L852" si="877">(((J852/60)/60)/24)+DATE(1970,1,1)</f>
        <v>42485.207638888889</v>
      </c>
      <c r="M852" s="16">
        <f t="shared" si="858"/>
        <v>42452.827743055561</v>
      </c>
      <c r="N852" t="b">
        <v>0</v>
      </c>
      <c r="O852">
        <v>133</v>
      </c>
      <c r="P852" t="b">
        <v>1</v>
      </c>
      <c r="Q852" t="s">
        <v>8275</v>
      </c>
      <c r="R852">
        <f t="shared" si="859"/>
        <v>46.67</v>
      </c>
      <c r="S852" s="13" t="s">
        <v>8323</v>
      </c>
      <c r="T852" t="s">
        <v>8325</v>
      </c>
      <c r="U852">
        <f>YEAR(Table1[[#This Row],[Date Created Conversion]])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>ROUND(Table1[[#This Row],[pledged]]/Table1[[#This Row],[goal]] *100,1)</f>
        <v>130.5</v>
      </c>
      <c r="G853" s="1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ref="L853" si="878">(((J853/60)/60)/24)+DATE(1970,1,1)</f>
        <v>42582.822916666672</v>
      </c>
      <c r="M853" s="16">
        <f t="shared" si="858"/>
        <v>42522.880243055552</v>
      </c>
      <c r="N853" t="b">
        <v>0</v>
      </c>
      <c r="O853">
        <v>70</v>
      </c>
      <c r="P853" t="b">
        <v>1</v>
      </c>
      <c r="Q853" t="s">
        <v>8275</v>
      </c>
      <c r="R853">
        <f t="shared" si="859"/>
        <v>37.270000000000003</v>
      </c>
      <c r="S853" s="13" t="s">
        <v>8323</v>
      </c>
      <c r="T853" t="s">
        <v>8325</v>
      </c>
      <c r="U853">
        <f>YEAR(Table1[[#This Row],[Date Created Conversion]])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>ROUND(Table1[[#This Row],[pledged]]/Table1[[#This Row],[goal]] *100,1)</f>
        <v>105</v>
      </c>
      <c r="G854" s="13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ref="L854" si="879">(((J854/60)/60)/24)+DATE(1970,1,1)</f>
        <v>42667.875</v>
      </c>
      <c r="M854" s="16">
        <f t="shared" si="858"/>
        <v>42656.805497685185</v>
      </c>
      <c r="N854" t="b">
        <v>0</v>
      </c>
      <c r="O854">
        <v>62</v>
      </c>
      <c r="P854" t="b">
        <v>1</v>
      </c>
      <c r="Q854" t="s">
        <v>8275</v>
      </c>
      <c r="R854">
        <f t="shared" si="859"/>
        <v>59.26</v>
      </c>
      <c r="S854" s="13" t="s">
        <v>8323</v>
      </c>
      <c r="T854" t="s">
        <v>8325</v>
      </c>
      <c r="U854">
        <f>YEAR(Table1[[#This Row],[Date Created Conversion]])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>ROUND(Table1[[#This Row],[pledged]]/Table1[[#This Row],[goal]] *100,1)</f>
        <v>100</v>
      </c>
      <c r="G855" s="13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ref="L855" si="880">(((J855/60)/60)/24)+DATE(1970,1,1)</f>
        <v>42051.832280092596</v>
      </c>
      <c r="M855" s="16">
        <f t="shared" si="858"/>
        <v>42021.832280092596</v>
      </c>
      <c r="N855" t="b">
        <v>0</v>
      </c>
      <c r="O855">
        <v>10</v>
      </c>
      <c r="P855" t="b">
        <v>1</v>
      </c>
      <c r="Q855" t="s">
        <v>8275</v>
      </c>
      <c r="R855">
        <f t="shared" si="859"/>
        <v>30</v>
      </c>
      <c r="S855" s="13" t="s">
        <v>8323</v>
      </c>
      <c r="T855" t="s">
        <v>8325</v>
      </c>
      <c r="U855">
        <f>YEAR(Table1[[#This Row],[Date Created Conversion]])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>ROUND(Table1[[#This Row],[pledged]]/Table1[[#This Row],[goal]] *100,1)</f>
        <v>118.2</v>
      </c>
      <c r="G856" s="13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ref="L856" si="881">(((J856/60)/60)/24)+DATE(1970,1,1)</f>
        <v>42732.212337962963</v>
      </c>
      <c r="M856" s="16">
        <f t="shared" si="858"/>
        <v>42702.212337962963</v>
      </c>
      <c r="N856" t="b">
        <v>0</v>
      </c>
      <c r="O856">
        <v>499</v>
      </c>
      <c r="P856" t="b">
        <v>1</v>
      </c>
      <c r="Q856" t="s">
        <v>8275</v>
      </c>
      <c r="R856">
        <f t="shared" si="859"/>
        <v>65.86</v>
      </c>
      <c r="S856" s="13" t="s">
        <v>8323</v>
      </c>
      <c r="T856" t="s">
        <v>8325</v>
      </c>
      <c r="U856">
        <f>YEAR(Table1[[#This Row],[Date Created Conversion]])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>ROUND(Table1[[#This Row],[pledged]]/Table1[[#This Row],[goal]] *100,1)</f>
        <v>103.4</v>
      </c>
      <c r="G857" s="13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ref="L857" si="882">(((J857/60)/60)/24)+DATE(1970,1,1)</f>
        <v>42575.125196759262</v>
      </c>
      <c r="M857" s="16">
        <f t="shared" si="858"/>
        <v>42545.125196759262</v>
      </c>
      <c r="N857" t="b">
        <v>0</v>
      </c>
      <c r="O857">
        <v>47</v>
      </c>
      <c r="P857" t="b">
        <v>1</v>
      </c>
      <c r="Q857" t="s">
        <v>8275</v>
      </c>
      <c r="R857">
        <f t="shared" si="859"/>
        <v>31.91</v>
      </c>
      <c r="S857" s="13" t="s">
        <v>8323</v>
      </c>
      <c r="T857" t="s">
        <v>8325</v>
      </c>
      <c r="U857">
        <f>YEAR(Table1[[#This Row],[Date Created Conversion]])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>ROUND(Table1[[#This Row],[pledged]]/Table1[[#This Row],[goal]] *100,1)</f>
        <v>218</v>
      </c>
      <c r="G858" s="13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ref="L858" si="883">(((J858/60)/60)/24)+DATE(1970,1,1)</f>
        <v>42668.791666666672</v>
      </c>
      <c r="M858" s="16">
        <f t="shared" si="858"/>
        <v>42609.311990740738</v>
      </c>
      <c r="N858" t="b">
        <v>0</v>
      </c>
      <c r="O858">
        <v>28</v>
      </c>
      <c r="P858" t="b">
        <v>1</v>
      </c>
      <c r="Q858" t="s">
        <v>8275</v>
      </c>
      <c r="R858">
        <f t="shared" si="859"/>
        <v>19.46</v>
      </c>
      <c r="S858" s="13" t="s">
        <v>8323</v>
      </c>
      <c r="T858" t="s">
        <v>8325</v>
      </c>
      <c r="U858">
        <f>YEAR(Table1[[#This Row],[Date Created Conversion]])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>ROUND(Table1[[#This Row],[pledged]]/Table1[[#This Row],[goal]] *100,1)</f>
        <v>100</v>
      </c>
      <c r="G859" s="13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ref="L859" si="884">(((J859/60)/60)/24)+DATE(1970,1,1)</f>
        <v>42333.623043981483</v>
      </c>
      <c r="M859" s="16">
        <f t="shared" si="858"/>
        <v>42291.581377314811</v>
      </c>
      <c r="N859" t="b">
        <v>0</v>
      </c>
      <c r="O859">
        <v>24</v>
      </c>
      <c r="P859" t="b">
        <v>1</v>
      </c>
      <c r="Q859" t="s">
        <v>8275</v>
      </c>
      <c r="R859">
        <f t="shared" si="859"/>
        <v>50</v>
      </c>
      <c r="S859" s="13" t="s">
        <v>8323</v>
      </c>
      <c r="T859" t="s">
        <v>8325</v>
      </c>
      <c r="U859">
        <f>YEAR(Table1[[#This Row],[Date Created Conversion]])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>ROUND(Table1[[#This Row],[pledged]]/Table1[[#This Row],[goal]] *100,1)</f>
        <v>144</v>
      </c>
      <c r="G860" s="13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ref="L860" si="885">(((J860/60)/60)/24)+DATE(1970,1,1)</f>
        <v>42109.957638888889</v>
      </c>
      <c r="M860" s="16">
        <f t="shared" si="858"/>
        <v>42079.745578703703</v>
      </c>
      <c r="N860" t="b">
        <v>0</v>
      </c>
      <c r="O860">
        <v>76</v>
      </c>
      <c r="P860" t="b">
        <v>1</v>
      </c>
      <c r="Q860" t="s">
        <v>8275</v>
      </c>
      <c r="R860">
        <f t="shared" si="859"/>
        <v>22.74</v>
      </c>
      <c r="S860" s="13" t="s">
        <v>8323</v>
      </c>
      <c r="T860" t="s">
        <v>8325</v>
      </c>
      <c r="U860">
        <f>YEAR(Table1[[#This Row],[Date Created Conversion]])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>ROUND(Table1[[#This Row],[pledged]]/Table1[[#This Row],[goal]] *100,1)</f>
        <v>104.7</v>
      </c>
      <c r="G861" s="13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ref="L861" si="886">(((J861/60)/60)/24)+DATE(1970,1,1)</f>
        <v>42159</v>
      </c>
      <c r="M861" s="16">
        <f t="shared" si="858"/>
        <v>42128.820231481484</v>
      </c>
      <c r="N861" t="b">
        <v>0</v>
      </c>
      <c r="O861">
        <v>98</v>
      </c>
      <c r="P861" t="b">
        <v>1</v>
      </c>
      <c r="Q861" t="s">
        <v>8275</v>
      </c>
      <c r="R861">
        <f t="shared" si="859"/>
        <v>42.72</v>
      </c>
      <c r="S861" s="13" t="s">
        <v>8323</v>
      </c>
      <c r="T861" t="s">
        <v>8325</v>
      </c>
      <c r="U861">
        <f>YEAR(Table1[[#This Row],[Date Created Conversion]])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>ROUND(Table1[[#This Row],[pledged]]/Table1[[#This Row],[goal]] *100,1)</f>
        <v>18.100000000000001</v>
      </c>
      <c r="G862" s="13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ref="L862" si="887">(((J862/60)/60)/24)+DATE(1970,1,1)</f>
        <v>41600.524456018517</v>
      </c>
      <c r="M862" s="16">
        <f t="shared" si="858"/>
        <v>41570.482789351852</v>
      </c>
      <c r="N862" t="b">
        <v>0</v>
      </c>
      <c r="O862">
        <v>48</v>
      </c>
      <c r="P862" t="b">
        <v>0</v>
      </c>
      <c r="Q862" t="s">
        <v>8276</v>
      </c>
      <c r="R862">
        <f t="shared" si="859"/>
        <v>52.92</v>
      </c>
      <c r="S862" s="13" t="s">
        <v>8323</v>
      </c>
      <c r="T862" t="s">
        <v>8326</v>
      </c>
      <c r="U862">
        <f>YEAR(Table1[[#This Row],[Date Created Conversion]])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>ROUND(Table1[[#This Row],[pledged]]/Table1[[#This Row],[goal]] *100,1)</f>
        <v>2.2000000000000002</v>
      </c>
      <c r="G863" s="1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ref="L863" si="888">(((J863/60)/60)/24)+DATE(1970,1,1)</f>
        <v>42629.965324074074</v>
      </c>
      <c r="M863" s="16">
        <f t="shared" si="858"/>
        <v>42599.965324074074</v>
      </c>
      <c r="N863" t="b">
        <v>0</v>
      </c>
      <c r="O863">
        <v>2</v>
      </c>
      <c r="P863" t="b">
        <v>0</v>
      </c>
      <c r="Q863" t="s">
        <v>8276</v>
      </c>
      <c r="R863">
        <f t="shared" si="859"/>
        <v>50.5</v>
      </c>
      <c r="S863" s="13" t="s">
        <v>8323</v>
      </c>
      <c r="T863" t="s">
        <v>8326</v>
      </c>
      <c r="U863">
        <f>YEAR(Table1[[#This Row],[Date Created Conversion]])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>ROUND(Table1[[#This Row],[pledged]]/Table1[[#This Row],[goal]] *100,1)</f>
        <v>0.3</v>
      </c>
      <c r="G864" s="13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ref="L864" si="889">(((J864/60)/60)/24)+DATE(1970,1,1)</f>
        <v>41589.596620370372</v>
      </c>
      <c r="M864" s="16">
        <f t="shared" si="858"/>
        <v>41559.5549537037</v>
      </c>
      <c r="N864" t="b">
        <v>0</v>
      </c>
      <c r="O864">
        <v>4</v>
      </c>
      <c r="P864" t="b">
        <v>0</v>
      </c>
      <c r="Q864" t="s">
        <v>8276</v>
      </c>
      <c r="R864">
        <f t="shared" si="859"/>
        <v>42.5</v>
      </c>
      <c r="S864" s="13" t="s">
        <v>8323</v>
      </c>
      <c r="T864" t="s">
        <v>8326</v>
      </c>
      <c r="U864">
        <f>YEAR(Table1[[#This Row],[Date Created Conversion]])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>ROUND(Table1[[#This Row],[pledged]]/Table1[[#This Row],[goal]] *100,1)</f>
        <v>4.5</v>
      </c>
      <c r="G865" s="13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ref="L865" si="890">(((J865/60)/60)/24)+DATE(1970,1,1)</f>
        <v>40951.117662037039</v>
      </c>
      <c r="M865" s="16">
        <f t="shared" si="858"/>
        <v>40921.117662037039</v>
      </c>
      <c r="N865" t="b">
        <v>0</v>
      </c>
      <c r="O865">
        <v>5</v>
      </c>
      <c r="P865" t="b">
        <v>0</v>
      </c>
      <c r="Q865" t="s">
        <v>8276</v>
      </c>
      <c r="R865">
        <f t="shared" si="859"/>
        <v>18</v>
      </c>
      <c r="S865" s="13" t="s">
        <v>8323</v>
      </c>
      <c r="T865" t="s">
        <v>8326</v>
      </c>
      <c r="U865">
        <f>YEAR(Table1[[#This Row],[Date Created Conversion]])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>ROUND(Table1[[#This Row],[pledged]]/Table1[[#This Row],[goal]] *100,1)</f>
        <v>41.5</v>
      </c>
      <c r="G866" s="13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ref="L866" si="891">(((J866/60)/60)/24)+DATE(1970,1,1)</f>
        <v>41563.415972222225</v>
      </c>
      <c r="M866" s="16">
        <f t="shared" si="858"/>
        <v>41541.106921296298</v>
      </c>
      <c r="N866" t="b">
        <v>0</v>
      </c>
      <c r="O866">
        <v>79</v>
      </c>
      <c r="P866" t="b">
        <v>0</v>
      </c>
      <c r="Q866" t="s">
        <v>8276</v>
      </c>
      <c r="R866">
        <f t="shared" si="859"/>
        <v>34.18</v>
      </c>
      <c r="S866" s="13" t="s">
        <v>8323</v>
      </c>
      <c r="T866" t="s">
        <v>8326</v>
      </c>
      <c r="U866">
        <f>YEAR(Table1[[#This Row],[Date Created Conversion]])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>ROUND(Table1[[#This Row],[pledged]]/Table1[[#This Row],[goal]] *100,1)</f>
        <v>2</v>
      </c>
      <c r="G867" s="13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ref="L867" si="892">(((J867/60)/60)/24)+DATE(1970,1,1)</f>
        <v>41290.77311342593</v>
      </c>
      <c r="M867" s="16">
        <f t="shared" si="858"/>
        <v>41230.77311342593</v>
      </c>
      <c r="N867" t="b">
        <v>0</v>
      </c>
      <c r="O867">
        <v>2</v>
      </c>
      <c r="P867" t="b">
        <v>0</v>
      </c>
      <c r="Q867" t="s">
        <v>8276</v>
      </c>
      <c r="R867">
        <f t="shared" si="859"/>
        <v>22.5</v>
      </c>
      <c r="S867" s="13" t="s">
        <v>8323</v>
      </c>
      <c r="T867" t="s">
        <v>8326</v>
      </c>
      <c r="U867">
        <f>YEAR(Table1[[#This Row],[Date Created Conversion]])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>ROUND(Table1[[#This Row],[pledged]]/Table1[[#This Row],[goal]] *100,1)</f>
        <v>18.3</v>
      </c>
      <c r="G868" s="13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ref="L868" si="893">(((J868/60)/60)/24)+DATE(1970,1,1)</f>
        <v>42063.631944444445</v>
      </c>
      <c r="M868" s="16">
        <f t="shared" si="858"/>
        <v>42025.637939814813</v>
      </c>
      <c r="N868" t="b">
        <v>0</v>
      </c>
      <c r="O868">
        <v>11</v>
      </c>
      <c r="P868" t="b">
        <v>0</v>
      </c>
      <c r="Q868" t="s">
        <v>8276</v>
      </c>
      <c r="R868">
        <f t="shared" si="859"/>
        <v>58.18</v>
      </c>
      <c r="S868" s="13" t="s">
        <v>8323</v>
      </c>
      <c r="T868" t="s">
        <v>8326</v>
      </c>
      <c r="U868">
        <f>YEAR(Table1[[#This Row],[Date Created Conversion]])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>ROUND(Table1[[#This Row],[pledged]]/Table1[[#This Row],[goal]] *100,1)</f>
        <v>24</v>
      </c>
      <c r="G869" s="13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ref="L869" si="894">(((J869/60)/60)/24)+DATE(1970,1,1)</f>
        <v>40148.207638888889</v>
      </c>
      <c r="M869" s="16">
        <f t="shared" si="858"/>
        <v>40088.105393518519</v>
      </c>
      <c r="N869" t="b">
        <v>0</v>
      </c>
      <c r="O869">
        <v>11</v>
      </c>
      <c r="P869" t="b">
        <v>0</v>
      </c>
      <c r="Q869" t="s">
        <v>8276</v>
      </c>
      <c r="R869">
        <f t="shared" si="859"/>
        <v>109.18</v>
      </c>
      <c r="S869" s="13" t="s">
        <v>8323</v>
      </c>
      <c r="T869" t="s">
        <v>8326</v>
      </c>
      <c r="U869">
        <f>YEAR(Table1[[#This Row],[Date Created Conversion]])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>ROUND(Table1[[#This Row],[pledged]]/Table1[[#This Row],[goal]] *100,1)</f>
        <v>0.1</v>
      </c>
      <c r="G870" s="13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ref="L870" si="895">(((J870/60)/60)/24)+DATE(1970,1,1)</f>
        <v>41646.027754629627</v>
      </c>
      <c r="M870" s="16">
        <f t="shared" si="858"/>
        <v>41616.027754629627</v>
      </c>
      <c r="N870" t="b">
        <v>0</v>
      </c>
      <c r="O870">
        <v>1</v>
      </c>
      <c r="P870" t="b">
        <v>0</v>
      </c>
      <c r="Q870" t="s">
        <v>8276</v>
      </c>
      <c r="R870">
        <f t="shared" si="859"/>
        <v>50</v>
      </c>
      <c r="S870" s="13" t="s">
        <v>8323</v>
      </c>
      <c r="T870" t="s">
        <v>8326</v>
      </c>
      <c r="U870">
        <f>YEAR(Table1[[#This Row],[Date Created Conversion]])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>ROUND(Table1[[#This Row],[pledged]]/Table1[[#This Row],[goal]] *100,1)</f>
        <v>11.8</v>
      </c>
      <c r="G871" s="13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ref="L871" si="896">(((J871/60)/60)/24)+DATE(1970,1,1)</f>
        <v>41372.803900462961</v>
      </c>
      <c r="M871" s="16">
        <f t="shared" si="858"/>
        <v>41342.845567129632</v>
      </c>
      <c r="N871" t="b">
        <v>0</v>
      </c>
      <c r="O871">
        <v>3</v>
      </c>
      <c r="P871" t="b">
        <v>0</v>
      </c>
      <c r="Q871" t="s">
        <v>8276</v>
      </c>
      <c r="R871">
        <f t="shared" si="859"/>
        <v>346.67</v>
      </c>
      <c r="S871" s="13" t="s">
        <v>8323</v>
      </c>
      <c r="T871" t="s">
        <v>8326</v>
      </c>
      <c r="U871">
        <f>YEAR(Table1[[#This Row],[Date Created Conversion]])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>ROUND(Table1[[#This Row],[pledged]]/Table1[[#This Row],[goal]] *100,1)</f>
        <v>0.3</v>
      </c>
      <c r="G872" s="13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ref="L872" si="897">(((J872/60)/60)/24)+DATE(1970,1,1)</f>
        <v>41518.022256944445</v>
      </c>
      <c r="M872" s="16">
        <f t="shared" si="858"/>
        <v>41488.022256944445</v>
      </c>
      <c r="N872" t="b">
        <v>0</v>
      </c>
      <c r="O872">
        <v>5</v>
      </c>
      <c r="P872" t="b">
        <v>0</v>
      </c>
      <c r="Q872" t="s">
        <v>8276</v>
      </c>
      <c r="R872">
        <f t="shared" si="859"/>
        <v>12.4</v>
      </c>
      <c r="S872" s="13" t="s">
        <v>8323</v>
      </c>
      <c r="T872" t="s">
        <v>8326</v>
      </c>
      <c r="U872">
        <f>YEAR(Table1[[#This Row],[Date Created Conversion]])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>ROUND(Table1[[#This Row],[pledged]]/Table1[[#This Row],[goal]] *100,1)</f>
        <v>5.4</v>
      </c>
      <c r="G873" s="1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ref="L873" si="898">(((J873/60)/60)/24)+DATE(1970,1,1)</f>
        <v>41607.602951388886</v>
      </c>
      <c r="M873" s="16">
        <f t="shared" si="858"/>
        <v>41577.561284722222</v>
      </c>
      <c r="N873" t="b">
        <v>0</v>
      </c>
      <c r="O873">
        <v>12</v>
      </c>
      <c r="P873" t="b">
        <v>0</v>
      </c>
      <c r="Q873" t="s">
        <v>8276</v>
      </c>
      <c r="R873">
        <f t="shared" si="859"/>
        <v>27.08</v>
      </c>
      <c r="S873" s="13" t="s">
        <v>8323</v>
      </c>
      <c r="T873" t="s">
        <v>8326</v>
      </c>
      <c r="U873">
        <f>YEAR(Table1[[#This Row],[Date Created Conversion]])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>ROUND(Table1[[#This Row],[pledged]]/Table1[[#This Row],[goal]] *100,1)</f>
        <v>0.8</v>
      </c>
      <c r="G874" s="13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ref="L874" si="899">(((J874/60)/60)/24)+DATE(1970,1,1)</f>
        <v>40612.825543981482</v>
      </c>
      <c r="M874" s="16">
        <f t="shared" si="858"/>
        <v>40567.825543981482</v>
      </c>
      <c r="N874" t="b">
        <v>0</v>
      </c>
      <c r="O874">
        <v>2</v>
      </c>
      <c r="P874" t="b">
        <v>0</v>
      </c>
      <c r="Q874" t="s">
        <v>8276</v>
      </c>
      <c r="R874">
        <f t="shared" si="859"/>
        <v>32.5</v>
      </c>
      <c r="S874" s="13" t="s">
        <v>8323</v>
      </c>
      <c r="T874" t="s">
        <v>8326</v>
      </c>
      <c r="U874">
        <f>YEAR(Table1[[#This Row],[Date Created Conversion]])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>ROUND(Table1[[#This Row],[pledged]]/Table1[[#This Row],[goal]] *100,1)</f>
        <v>1.3</v>
      </c>
      <c r="G875" s="13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ref="L875" si="900">(((J875/60)/60)/24)+DATE(1970,1,1)</f>
        <v>41224.208796296298</v>
      </c>
      <c r="M875" s="16">
        <f t="shared" si="858"/>
        <v>41184.167129629634</v>
      </c>
      <c r="N875" t="b">
        <v>0</v>
      </c>
      <c r="O875">
        <v>5</v>
      </c>
      <c r="P875" t="b">
        <v>0</v>
      </c>
      <c r="Q875" t="s">
        <v>8276</v>
      </c>
      <c r="R875">
        <f t="shared" si="859"/>
        <v>9</v>
      </c>
      <c r="S875" s="13" t="s">
        <v>8323</v>
      </c>
      <c r="T875" t="s">
        <v>8326</v>
      </c>
      <c r="U875">
        <f>YEAR(Table1[[#This Row],[Date Created Conversion]])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>ROUND(Table1[[#This Row],[pledged]]/Table1[[#This Row],[goal]] *100,1)</f>
        <v>24.3</v>
      </c>
      <c r="G876" s="13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ref="L876" si="901">(((J876/60)/60)/24)+DATE(1970,1,1)</f>
        <v>41398.583726851852</v>
      </c>
      <c r="M876" s="16">
        <f t="shared" si="858"/>
        <v>41368.583726851852</v>
      </c>
      <c r="N876" t="b">
        <v>0</v>
      </c>
      <c r="O876">
        <v>21</v>
      </c>
      <c r="P876" t="b">
        <v>0</v>
      </c>
      <c r="Q876" t="s">
        <v>8276</v>
      </c>
      <c r="R876">
        <f t="shared" si="859"/>
        <v>34.76</v>
      </c>
      <c r="S876" s="13" t="s">
        <v>8323</v>
      </c>
      <c r="T876" t="s">
        <v>8326</v>
      </c>
      <c r="U876">
        <f>YEAR(Table1[[#This Row],[Date Created Conversion]])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>ROUND(Table1[[#This Row],[pledged]]/Table1[[#This Row],[goal]] *100,1)</f>
        <v>0</v>
      </c>
      <c r="G877" s="13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ref="L877" si="902">(((J877/60)/60)/24)+DATE(1970,1,1)</f>
        <v>42268.723738425921</v>
      </c>
      <c r="M877" s="16">
        <f t="shared" si="858"/>
        <v>42248.723738425921</v>
      </c>
      <c r="N877" t="b">
        <v>0</v>
      </c>
      <c r="O877">
        <v>0</v>
      </c>
      <c r="P877" t="b">
        <v>0</v>
      </c>
      <c r="Q877" t="s">
        <v>8276</v>
      </c>
      <c r="R877">
        <f t="shared" si="859"/>
        <v>0</v>
      </c>
      <c r="S877" s="13" t="s">
        <v>8323</v>
      </c>
      <c r="T877" t="s">
        <v>8326</v>
      </c>
      <c r="U877">
        <f>YEAR(Table1[[#This Row],[Date Created Conversion]])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>ROUND(Table1[[#This Row],[pledged]]/Table1[[#This Row],[goal]] *100,1)</f>
        <v>40.799999999999997</v>
      </c>
      <c r="G878" s="13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ref="L878" si="903">(((J878/60)/60)/24)+DATE(1970,1,1)</f>
        <v>41309.496840277774</v>
      </c>
      <c r="M878" s="16">
        <f t="shared" si="858"/>
        <v>41276.496840277774</v>
      </c>
      <c r="N878" t="b">
        <v>0</v>
      </c>
      <c r="O878">
        <v>45</v>
      </c>
      <c r="P878" t="b">
        <v>0</v>
      </c>
      <c r="Q878" t="s">
        <v>8276</v>
      </c>
      <c r="R878">
        <f t="shared" si="859"/>
        <v>28.58</v>
      </c>
      <c r="S878" s="13" t="s">
        <v>8323</v>
      </c>
      <c r="T878" t="s">
        <v>8326</v>
      </c>
      <c r="U878">
        <f>YEAR(Table1[[#This Row],[Date Created Conversion]])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>ROUND(Table1[[#This Row],[pledged]]/Table1[[#This Row],[goal]] *100,1)</f>
        <v>67.599999999999994</v>
      </c>
      <c r="G879" s="13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ref="L879" si="904">(((J879/60)/60)/24)+DATE(1970,1,1)</f>
        <v>41627.788888888892</v>
      </c>
      <c r="M879" s="16">
        <f t="shared" si="858"/>
        <v>41597.788888888892</v>
      </c>
      <c r="N879" t="b">
        <v>0</v>
      </c>
      <c r="O879">
        <v>29</v>
      </c>
      <c r="P879" t="b">
        <v>0</v>
      </c>
      <c r="Q879" t="s">
        <v>8276</v>
      </c>
      <c r="R879">
        <f t="shared" si="859"/>
        <v>46.59</v>
      </c>
      <c r="S879" s="13" t="s">
        <v>8323</v>
      </c>
      <c r="T879" t="s">
        <v>8326</v>
      </c>
      <c r="U879">
        <f>YEAR(Table1[[#This Row],[Date Created Conversion]])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>ROUND(Table1[[#This Row],[pledged]]/Table1[[#This Row],[goal]] *100,1)</f>
        <v>1.3</v>
      </c>
      <c r="G880" s="13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ref="L880" si="905">(((J880/60)/60)/24)+DATE(1970,1,1)</f>
        <v>40535.232916666668</v>
      </c>
      <c r="M880" s="16">
        <f t="shared" si="858"/>
        <v>40505.232916666668</v>
      </c>
      <c r="N880" t="b">
        <v>0</v>
      </c>
      <c r="O880">
        <v>2</v>
      </c>
      <c r="P880" t="b">
        <v>0</v>
      </c>
      <c r="Q880" t="s">
        <v>8276</v>
      </c>
      <c r="R880">
        <f t="shared" si="859"/>
        <v>32.5</v>
      </c>
      <c r="S880" s="13" t="s">
        <v>8323</v>
      </c>
      <c r="T880" t="s">
        <v>8326</v>
      </c>
      <c r="U880">
        <f>YEAR(Table1[[#This Row],[Date Created Conversion]])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>ROUND(Table1[[#This Row],[pledged]]/Table1[[#This Row],[goal]] *100,1)</f>
        <v>30.7</v>
      </c>
      <c r="G881" s="13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ref="L881" si="906">(((J881/60)/60)/24)+DATE(1970,1,1)</f>
        <v>41058.829918981479</v>
      </c>
      <c r="M881" s="16">
        <f t="shared" si="858"/>
        <v>41037.829918981479</v>
      </c>
      <c r="N881" t="b">
        <v>0</v>
      </c>
      <c r="O881">
        <v>30</v>
      </c>
      <c r="P881" t="b">
        <v>0</v>
      </c>
      <c r="Q881" t="s">
        <v>8276</v>
      </c>
      <c r="R881">
        <f t="shared" si="859"/>
        <v>21.47</v>
      </c>
      <c r="S881" s="13" t="s">
        <v>8323</v>
      </c>
      <c r="T881" t="s">
        <v>8326</v>
      </c>
      <c r="U881">
        <f>YEAR(Table1[[#This Row],[Date Created Conversion]])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>ROUND(Table1[[#This Row],[pledged]]/Table1[[#This Row],[goal]] *100,1)</f>
        <v>3</v>
      </c>
      <c r="G882" s="13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ref="L882" si="907">(((J882/60)/60)/24)+DATE(1970,1,1)</f>
        <v>41212.32104166667</v>
      </c>
      <c r="M882" s="16">
        <f t="shared" si="858"/>
        <v>41179.32104166667</v>
      </c>
      <c r="N882" t="b">
        <v>0</v>
      </c>
      <c r="O882">
        <v>8</v>
      </c>
      <c r="P882" t="b">
        <v>0</v>
      </c>
      <c r="Q882" t="s">
        <v>8277</v>
      </c>
      <c r="R882">
        <f t="shared" si="859"/>
        <v>14.13</v>
      </c>
      <c r="S882" s="13" t="s">
        <v>8323</v>
      </c>
      <c r="T882" t="s">
        <v>8327</v>
      </c>
      <c r="U882">
        <f>YEAR(Table1[[#This Row],[Date Created Conversion]])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>ROUND(Table1[[#This Row],[pledged]]/Table1[[#This Row],[goal]] *100,1)</f>
        <v>0.8</v>
      </c>
      <c r="G883" s="1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ref="L883" si="908">(((J883/60)/60)/24)+DATE(1970,1,1)</f>
        <v>40922.25099537037</v>
      </c>
      <c r="M883" s="16">
        <f t="shared" si="858"/>
        <v>40877.25099537037</v>
      </c>
      <c r="N883" t="b">
        <v>0</v>
      </c>
      <c r="O883">
        <v>1</v>
      </c>
      <c r="P883" t="b">
        <v>0</v>
      </c>
      <c r="Q883" t="s">
        <v>8277</v>
      </c>
      <c r="R883">
        <f t="shared" si="859"/>
        <v>30</v>
      </c>
      <c r="S883" s="13" t="s">
        <v>8323</v>
      </c>
      <c r="T883" t="s">
        <v>8327</v>
      </c>
      <c r="U883">
        <f>YEAR(Table1[[#This Row],[Date Created Conversion]])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>ROUND(Table1[[#This Row],[pledged]]/Table1[[#This Row],[goal]] *100,1)</f>
        <v>20.100000000000001</v>
      </c>
      <c r="G884" s="13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ref="L884" si="909">(((J884/60)/60)/24)+DATE(1970,1,1)</f>
        <v>40792.860532407409</v>
      </c>
      <c r="M884" s="16">
        <f t="shared" si="858"/>
        <v>40759.860532407409</v>
      </c>
      <c r="N884" t="b">
        <v>0</v>
      </c>
      <c r="O884">
        <v>14</v>
      </c>
      <c r="P884" t="b">
        <v>0</v>
      </c>
      <c r="Q884" t="s">
        <v>8277</v>
      </c>
      <c r="R884">
        <f t="shared" si="859"/>
        <v>21.57</v>
      </c>
      <c r="S884" s="13" t="s">
        <v>8323</v>
      </c>
      <c r="T884" t="s">
        <v>8327</v>
      </c>
      <c r="U884">
        <f>YEAR(Table1[[#This Row],[Date Created Conversion]])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>ROUND(Table1[[#This Row],[pledged]]/Table1[[#This Row],[goal]] *100,1)</f>
        <v>40</v>
      </c>
      <c r="G885" s="13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ref="L885" si="910">(((J885/60)/60)/24)+DATE(1970,1,1)</f>
        <v>42431.935590277775</v>
      </c>
      <c r="M885" s="16">
        <f t="shared" si="858"/>
        <v>42371.935590277775</v>
      </c>
      <c r="N885" t="b">
        <v>0</v>
      </c>
      <c r="O885">
        <v>24</v>
      </c>
      <c r="P885" t="b">
        <v>0</v>
      </c>
      <c r="Q885" t="s">
        <v>8277</v>
      </c>
      <c r="R885">
        <f t="shared" si="859"/>
        <v>83.38</v>
      </c>
      <c r="S885" s="13" t="s">
        <v>8323</v>
      </c>
      <c r="T885" t="s">
        <v>8327</v>
      </c>
      <c r="U885">
        <f>YEAR(Table1[[#This Row],[Date Created Conversion]])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>ROUND(Table1[[#This Row],[pledged]]/Table1[[#This Row],[goal]] *100,1)</f>
        <v>1</v>
      </c>
      <c r="G886" s="13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ref="L886" si="911">(((J886/60)/60)/24)+DATE(1970,1,1)</f>
        <v>41041.104861111111</v>
      </c>
      <c r="M886" s="16">
        <f t="shared" si="858"/>
        <v>40981.802615740737</v>
      </c>
      <c r="N886" t="b">
        <v>0</v>
      </c>
      <c r="O886">
        <v>2</v>
      </c>
      <c r="P886" t="b">
        <v>0</v>
      </c>
      <c r="Q886" t="s">
        <v>8277</v>
      </c>
      <c r="R886">
        <f t="shared" si="859"/>
        <v>10</v>
      </c>
      <c r="S886" s="13" t="s">
        <v>8323</v>
      </c>
      <c r="T886" t="s">
        <v>8327</v>
      </c>
      <c r="U886">
        <f>YEAR(Table1[[#This Row],[Date Created Conversion]])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>ROUND(Table1[[#This Row],[pledged]]/Table1[[#This Row],[goal]] *100,1)</f>
        <v>75</v>
      </c>
      <c r="G887" s="13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ref="L887" si="912">(((J887/60)/60)/24)+DATE(1970,1,1)</f>
        <v>42734.941099537042</v>
      </c>
      <c r="M887" s="16">
        <f t="shared" si="858"/>
        <v>42713.941099537042</v>
      </c>
      <c r="N887" t="b">
        <v>0</v>
      </c>
      <c r="O887">
        <v>21</v>
      </c>
      <c r="P887" t="b">
        <v>0</v>
      </c>
      <c r="Q887" t="s">
        <v>8277</v>
      </c>
      <c r="R887">
        <f t="shared" si="859"/>
        <v>35.71</v>
      </c>
      <c r="S887" s="13" t="s">
        <v>8323</v>
      </c>
      <c r="T887" t="s">
        <v>8327</v>
      </c>
      <c r="U887">
        <f>YEAR(Table1[[#This Row],[Date Created Conversion]])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>ROUND(Table1[[#This Row],[pledged]]/Table1[[#This Row],[goal]] *100,1)</f>
        <v>41</v>
      </c>
      <c r="G888" s="13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ref="L888" si="913">(((J888/60)/60)/24)+DATE(1970,1,1)</f>
        <v>42628.870520833334</v>
      </c>
      <c r="M888" s="16">
        <f t="shared" si="858"/>
        <v>42603.870520833334</v>
      </c>
      <c r="N888" t="b">
        <v>0</v>
      </c>
      <c r="O888">
        <v>7</v>
      </c>
      <c r="P888" t="b">
        <v>0</v>
      </c>
      <c r="Q888" t="s">
        <v>8277</v>
      </c>
      <c r="R888">
        <f t="shared" si="859"/>
        <v>29.29</v>
      </c>
      <c r="S888" s="13" t="s">
        <v>8323</v>
      </c>
      <c r="T888" t="s">
        <v>8327</v>
      </c>
      <c r="U888">
        <f>YEAR(Table1[[#This Row],[Date Created Conversion]])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>ROUND(Table1[[#This Row],[pledged]]/Table1[[#This Row],[goal]] *100,1)</f>
        <v>0</v>
      </c>
      <c r="G889" s="13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ref="L889" si="914">(((J889/60)/60)/24)+DATE(1970,1,1)</f>
        <v>41056.958969907406</v>
      </c>
      <c r="M889" s="16">
        <f t="shared" si="858"/>
        <v>41026.958969907406</v>
      </c>
      <c r="N889" t="b">
        <v>0</v>
      </c>
      <c r="O889">
        <v>0</v>
      </c>
      <c r="P889" t="b">
        <v>0</v>
      </c>
      <c r="Q889" t="s">
        <v>8277</v>
      </c>
      <c r="R889">
        <f t="shared" si="859"/>
        <v>0</v>
      </c>
      <c r="S889" s="13" t="s">
        <v>8323</v>
      </c>
      <c r="T889" t="s">
        <v>8327</v>
      </c>
      <c r="U889">
        <f>YEAR(Table1[[#This Row],[Date Created Conversion]])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>ROUND(Table1[[#This Row],[pledged]]/Table1[[#This Row],[goal]] *100,1)</f>
        <v>7.2</v>
      </c>
      <c r="G890" s="13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ref="L890" si="915">(((J890/60)/60)/24)+DATE(1970,1,1)</f>
        <v>40787.25</v>
      </c>
      <c r="M890" s="16">
        <f t="shared" si="858"/>
        <v>40751.753298611111</v>
      </c>
      <c r="N890" t="b">
        <v>0</v>
      </c>
      <c r="O890">
        <v>4</v>
      </c>
      <c r="P890" t="b">
        <v>0</v>
      </c>
      <c r="Q890" t="s">
        <v>8277</v>
      </c>
      <c r="R890">
        <f t="shared" si="859"/>
        <v>18</v>
      </c>
      <c r="S890" s="13" t="s">
        <v>8323</v>
      </c>
      <c r="T890" t="s">
        <v>8327</v>
      </c>
      <c r="U890">
        <f>YEAR(Table1[[#This Row],[Date Created Conversion]])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>ROUND(Table1[[#This Row],[pledged]]/Table1[[#This Row],[goal]] *100,1)</f>
        <v>9.4</v>
      </c>
      <c r="G891" s="13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ref="L891" si="916">(((J891/60)/60)/24)+DATE(1970,1,1)</f>
        <v>41917.784062500003</v>
      </c>
      <c r="M891" s="16">
        <f t="shared" si="858"/>
        <v>41887.784062500003</v>
      </c>
      <c r="N891" t="b">
        <v>0</v>
      </c>
      <c r="O891">
        <v>32</v>
      </c>
      <c r="P891" t="b">
        <v>0</v>
      </c>
      <c r="Q891" t="s">
        <v>8277</v>
      </c>
      <c r="R891">
        <f t="shared" si="859"/>
        <v>73.760000000000005</v>
      </c>
      <c r="S891" s="13" t="s">
        <v>8323</v>
      </c>
      <c r="T891" t="s">
        <v>8327</v>
      </c>
      <c r="U891">
        <f>YEAR(Table1[[#This Row],[Date Created Conversion]])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>ROUND(Table1[[#This Row],[pledged]]/Table1[[#This Row],[goal]] *100,1)</f>
        <v>4.2</v>
      </c>
      <c r="G892" s="13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ref="L892" si="917">(((J892/60)/60)/24)+DATE(1970,1,1)</f>
        <v>41599.740497685183</v>
      </c>
      <c r="M892" s="16">
        <f t="shared" si="858"/>
        <v>41569.698831018519</v>
      </c>
      <c r="N892" t="b">
        <v>0</v>
      </c>
      <c r="O892">
        <v>4</v>
      </c>
      <c r="P892" t="b">
        <v>0</v>
      </c>
      <c r="Q892" t="s">
        <v>8277</v>
      </c>
      <c r="R892">
        <f t="shared" si="859"/>
        <v>31.25</v>
      </c>
      <c r="S892" s="13" t="s">
        <v>8323</v>
      </c>
      <c r="T892" t="s">
        <v>8327</v>
      </c>
      <c r="U892">
        <f>YEAR(Table1[[#This Row],[Date Created Conversion]])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>ROUND(Table1[[#This Row],[pledged]]/Table1[[#This Row],[goal]] *100,1)</f>
        <v>3.3</v>
      </c>
      <c r="G893" s="1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ref="L893" si="918">(((J893/60)/60)/24)+DATE(1970,1,1)</f>
        <v>41872.031597222223</v>
      </c>
      <c r="M893" s="16">
        <f t="shared" si="858"/>
        <v>41842.031597222223</v>
      </c>
      <c r="N893" t="b">
        <v>0</v>
      </c>
      <c r="O893">
        <v>9</v>
      </c>
      <c r="P893" t="b">
        <v>0</v>
      </c>
      <c r="Q893" t="s">
        <v>8277</v>
      </c>
      <c r="R893">
        <f t="shared" si="859"/>
        <v>28.89</v>
      </c>
      <c r="S893" s="13" t="s">
        <v>8323</v>
      </c>
      <c r="T893" t="s">
        <v>8327</v>
      </c>
      <c r="U893">
        <f>YEAR(Table1[[#This Row],[Date Created Conversion]])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>ROUND(Table1[[#This Row],[pledged]]/Table1[[#This Row],[goal]] *100,1)</f>
        <v>40.799999999999997</v>
      </c>
      <c r="G894" s="13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ref="L894" si="919">(((J894/60)/60)/24)+DATE(1970,1,1)</f>
        <v>40391.166666666664</v>
      </c>
      <c r="M894" s="16">
        <f t="shared" si="858"/>
        <v>40304.20003472222</v>
      </c>
      <c r="N894" t="b">
        <v>0</v>
      </c>
      <c r="O894">
        <v>17</v>
      </c>
      <c r="P894" t="b">
        <v>0</v>
      </c>
      <c r="Q894" t="s">
        <v>8277</v>
      </c>
      <c r="R894">
        <f t="shared" si="859"/>
        <v>143.82</v>
      </c>
      <c r="S894" s="13" t="s">
        <v>8323</v>
      </c>
      <c r="T894" t="s">
        <v>8327</v>
      </c>
      <c r="U894">
        <f>YEAR(Table1[[#This Row],[Date Created Conversion]])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>ROUND(Table1[[#This Row],[pledged]]/Table1[[#This Row],[goal]] *100,1)</f>
        <v>10</v>
      </c>
      <c r="G895" s="13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ref="L895" si="920">(((J895/60)/60)/24)+DATE(1970,1,1)</f>
        <v>42095.856053240743</v>
      </c>
      <c r="M895" s="16">
        <f t="shared" si="858"/>
        <v>42065.897719907407</v>
      </c>
      <c r="N895" t="b">
        <v>0</v>
      </c>
      <c r="O895">
        <v>5</v>
      </c>
      <c r="P895" t="b">
        <v>0</v>
      </c>
      <c r="Q895" t="s">
        <v>8277</v>
      </c>
      <c r="R895">
        <f t="shared" si="859"/>
        <v>40</v>
      </c>
      <c r="S895" s="13" t="s">
        <v>8323</v>
      </c>
      <c r="T895" t="s">
        <v>8327</v>
      </c>
      <c r="U895">
        <f>YEAR(Table1[[#This Row],[Date Created Conversion]])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>ROUND(Table1[[#This Row],[pledged]]/Table1[[#This Row],[goal]] *100,1)</f>
        <v>39.200000000000003</v>
      </c>
      <c r="G896" s="13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ref="L896" si="921">(((J896/60)/60)/24)+DATE(1970,1,1)</f>
        <v>42526.981597222228</v>
      </c>
      <c r="M896" s="16">
        <f t="shared" si="858"/>
        <v>42496.981597222228</v>
      </c>
      <c r="N896" t="b">
        <v>0</v>
      </c>
      <c r="O896">
        <v>53</v>
      </c>
      <c r="P896" t="b">
        <v>0</v>
      </c>
      <c r="Q896" t="s">
        <v>8277</v>
      </c>
      <c r="R896">
        <f t="shared" si="859"/>
        <v>147.81</v>
      </c>
      <c r="S896" s="13" t="s">
        <v>8323</v>
      </c>
      <c r="T896" t="s">
        <v>8327</v>
      </c>
      <c r="U896">
        <f>YEAR(Table1[[#This Row],[Date Created Conversion]])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>ROUND(Table1[[#This Row],[pledged]]/Table1[[#This Row],[goal]] *100,1)</f>
        <v>2.4</v>
      </c>
      <c r="G897" s="13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ref="L897" si="922">(((J897/60)/60)/24)+DATE(1970,1,1)</f>
        <v>40476.127650462964</v>
      </c>
      <c r="M897" s="16">
        <f t="shared" si="858"/>
        <v>40431.127650462964</v>
      </c>
      <c r="N897" t="b">
        <v>0</v>
      </c>
      <c r="O897">
        <v>7</v>
      </c>
      <c r="P897" t="b">
        <v>0</v>
      </c>
      <c r="Q897" t="s">
        <v>8277</v>
      </c>
      <c r="R897">
        <f t="shared" si="859"/>
        <v>27.86</v>
      </c>
      <c r="S897" s="13" t="s">
        <v>8323</v>
      </c>
      <c r="T897" t="s">
        <v>8327</v>
      </c>
      <c r="U897">
        <f>YEAR(Table1[[#This Row],[Date Created Conversion]])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>ROUND(Table1[[#This Row],[pledged]]/Table1[[#This Row],[goal]] *100,1)</f>
        <v>40</v>
      </c>
      <c r="G898" s="13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ref="L898" si="923">(((J898/60)/60)/24)+DATE(1970,1,1)</f>
        <v>42244.166666666672</v>
      </c>
      <c r="M898" s="16">
        <f t="shared" ref="M898:M961" si="924">(((K898/60)/60)/24)+DATE(1970,1,1)</f>
        <v>42218.872986111113</v>
      </c>
      <c r="N898" t="b">
        <v>0</v>
      </c>
      <c r="O898">
        <v>72</v>
      </c>
      <c r="P898" t="b">
        <v>0</v>
      </c>
      <c r="Q898" t="s">
        <v>8277</v>
      </c>
      <c r="R898">
        <f t="shared" ref="R898:R961" si="925">IFERROR(ROUND(E898/O898,2),0)</f>
        <v>44.44</v>
      </c>
      <c r="S898" s="13" t="s">
        <v>8323</v>
      </c>
      <c r="T898" t="s">
        <v>8327</v>
      </c>
      <c r="U898">
        <f>YEAR(Table1[[#This Row],[Date Created Conversion]])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>ROUND(Table1[[#This Row],[pledged]]/Table1[[#This Row],[goal]] *100,1)</f>
        <v>0</v>
      </c>
      <c r="G899" s="13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" si="926">(((J899/60)/60)/24)+DATE(1970,1,1)</f>
        <v>41241.730416666665</v>
      </c>
      <c r="M899" s="16">
        <f t="shared" si="924"/>
        <v>41211.688750000001</v>
      </c>
      <c r="N899" t="b">
        <v>0</v>
      </c>
      <c r="O899">
        <v>0</v>
      </c>
      <c r="P899" t="b">
        <v>0</v>
      </c>
      <c r="Q899" t="s">
        <v>8277</v>
      </c>
      <c r="R899">
        <f t="shared" si="925"/>
        <v>0</v>
      </c>
      <c r="S899" s="13" t="s">
        <v>8323</v>
      </c>
      <c r="T899" t="s">
        <v>8327</v>
      </c>
      <c r="U899">
        <f>YEAR(Table1[[#This Row],[Date Created Conversion]])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>ROUND(Table1[[#This Row],[pledged]]/Table1[[#This Row],[goal]] *100,1)</f>
        <v>2.8</v>
      </c>
      <c r="G900" s="13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ref="L900" si="927">(((J900/60)/60)/24)+DATE(1970,1,1)</f>
        <v>40923.758217592593</v>
      </c>
      <c r="M900" s="16">
        <f t="shared" si="924"/>
        <v>40878.758217592593</v>
      </c>
      <c r="N900" t="b">
        <v>0</v>
      </c>
      <c r="O900">
        <v>2</v>
      </c>
      <c r="P900" t="b">
        <v>0</v>
      </c>
      <c r="Q900" t="s">
        <v>8277</v>
      </c>
      <c r="R900">
        <f t="shared" si="925"/>
        <v>35</v>
      </c>
      <c r="S900" s="13" t="s">
        <v>8323</v>
      </c>
      <c r="T900" t="s">
        <v>8327</v>
      </c>
      <c r="U900">
        <f>YEAR(Table1[[#This Row],[Date Created Conversion]])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>ROUND(Table1[[#This Row],[pledged]]/Table1[[#This Row],[goal]] *100,1)</f>
        <v>37.299999999999997</v>
      </c>
      <c r="G901" s="13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ref="L901" si="928">(((J901/60)/60)/24)+DATE(1970,1,1)</f>
        <v>40691.099097222221</v>
      </c>
      <c r="M901" s="16">
        <f t="shared" si="924"/>
        <v>40646.099097222221</v>
      </c>
      <c r="N901" t="b">
        <v>0</v>
      </c>
      <c r="O901">
        <v>8</v>
      </c>
      <c r="P901" t="b">
        <v>0</v>
      </c>
      <c r="Q901" t="s">
        <v>8277</v>
      </c>
      <c r="R901">
        <f t="shared" si="925"/>
        <v>35</v>
      </c>
      <c r="S901" s="13" t="s">
        <v>8323</v>
      </c>
      <c r="T901" t="s">
        <v>8327</v>
      </c>
      <c r="U901">
        <f>YEAR(Table1[[#This Row],[Date Created Conversion]])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>ROUND(Table1[[#This Row],[pledged]]/Table1[[#This Row],[goal]] *100,1)</f>
        <v>0.4</v>
      </c>
      <c r="G902" s="13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ref="L902" si="929">(((J902/60)/60)/24)+DATE(1970,1,1)</f>
        <v>42459.807893518519</v>
      </c>
      <c r="M902" s="16">
        <f t="shared" si="924"/>
        <v>42429.84956018519</v>
      </c>
      <c r="N902" t="b">
        <v>0</v>
      </c>
      <c r="O902">
        <v>2</v>
      </c>
      <c r="P902" t="b">
        <v>0</v>
      </c>
      <c r="Q902" t="s">
        <v>8276</v>
      </c>
      <c r="R902">
        <f t="shared" si="925"/>
        <v>10.5</v>
      </c>
      <c r="S902" s="13" t="s">
        <v>8323</v>
      </c>
      <c r="T902" t="s">
        <v>8326</v>
      </c>
      <c r="U902">
        <f>YEAR(Table1[[#This Row],[Date Created Conversion]])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>ROUND(Table1[[#This Row],[pledged]]/Table1[[#This Row],[goal]] *100,1)</f>
        <v>0</v>
      </c>
      <c r="G903" s="1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ref="L903" si="930">(((J903/60)/60)/24)+DATE(1970,1,1)</f>
        <v>40337.799305555556</v>
      </c>
      <c r="M903" s="16">
        <f t="shared" si="924"/>
        <v>40291.81150462963</v>
      </c>
      <c r="N903" t="b">
        <v>0</v>
      </c>
      <c r="O903">
        <v>0</v>
      </c>
      <c r="P903" t="b">
        <v>0</v>
      </c>
      <c r="Q903" t="s">
        <v>8276</v>
      </c>
      <c r="R903">
        <f t="shared" si="925"/>
        <v>0</v>
      </c>
      <c r="S903" s="13" t="s">
        <v>8323</v>
      </c>
      <c r="T903" t="s">
        <v>8326</v>
      </c>
      <c r="U903">
        <f>YEAR(Table1[[#This Row],[Date Created Conversion]])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>ROUND(Table1[[#This Row],[pledged]]/Table1[[#This Row],[goal]] *100,1)</f>
        <v>0.3</v>
      </c>
      <c r="G904" s="13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ref="L904" si="931">(((J904/60)/60)/24)+DATE(1970,1,1)</f>
        <v>41881.645833333336</v>
      </c>
      <c r="M904" s="16">
        <f t="shared" si="924"/>
        <v>41829.965532407405</v>
      </c>
      <c r="N904" t="b">
        <v>0</v>
      </c>
      <c r="O904">
        <v>3</v>
      </c>
      <c r="P904" t="b">
        <v>0</v>
      </c>
      <c r="Q904" t="s">
        <v>8276</v>
      </c>
      <c r="R904">
        <f t="shared" si="925"/>
        <v>30</v>
      </c>
      <c r="S904" s="13" t="s">
        <v>8323</v>
      </c>
      <c r="T904" t="s">
        <v>8326</v>
      </c>
      <c r="U904">
        <f>YEAR(Table1[[#This Row],[Date Created Conversion]])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>ROUND(Table1[[#This Row],[pledged]]/Table1[[#This Row],[goal]] *100,1)</f>
        <v>3.2</v>
      </c>
      <c r="G905" s="13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ref="L905" si="932">(((J905/60)/60)/24)+DATE(1970,1,1)</f>
        <v>41175.100694444445</v>
      </c>
      <c r="M905" s="16">
        <f t="shared" si="924"/>
        <v>41149.796064814815</v>
      </c>
      <c r="N905" t="b">
        <v>0</v>
      </c>
      <c r="O905">
        <v>4</v>
      </c>
      <c r="P905" t="b">
        <v>0</v>
      </c>
      <c r="Q905" t="s">
        <v>8276</v>
      </c>
      <c r="R905">
        <f t="shared" si="925"/>
        <v>40</v>
      </c>
      <c r="S905" s="13" t="s">
        <v>8323</v>
      </c>
      <c r="T905" t="s">
        <v>8326</v>
      </c>
      <c r="U905">
        <f>YEAR(Table1[[#This Row],[Date Created Conversion]])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>ROUND(Table1[[#This Row],[pledged]]/Table1[[#This Row],[goal]] *100,1)</f>
        <v>0.3</v>
      </c>
      <c r="G906" s="13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ref="L906" si="933">(((J906/60)/60)/24)+DATE(1970,1,1)</f>
        <v>42372.080289351856</v>
      </c>
      <c r="M906" s="16">
        <f t="shared" si="924"/>
        <v>42342.080289351856</v>
      </c>
      <c r="N906" t="b">
        <v>0</v>
      </c>
      <c r="O906">
        <v>3</v>
      </c>
      <c r="P906" t="b">
        <v>0</v>
      </c>
      <c r="Q906" t="s">
        <v>8276</v>
      </c>
      <c r="R906">
        <f t="shared" si="925"/>
        <v>50.33</v>
      </c>
      <c r="S906" s="13" t="s">
        <v>8323</v>
      </c>
      <c r="T906" t="s">
        <v>8326</v>
      </c>
      <c r="U906">
        <f>YEAR(Table1[[#This Row],[Date Created Conversion]])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>ROUND(Table1[[#This Row],[pledged]]/Table1[[#This Row],[goal]] *100,1)</f>
        <v>3</v>
      </c>
      <c r="G907" s="13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ref="L907" si="934">(((J907/60)/60)/24)+DATE(1970,1,1)</f>
        <v>40567.239884259259</v>
      </c>
      <c r="M907" s="16">
        <f t="shared" si="924"/>
        <v>40507.239884259259</v>
      </c>
      <c r="N907" t="b">
        <v>0</v>
      </c>
      <c r="O907">
        <v>6</v>
      </c>
      <c r="P907" t="b">
        <v>0</v>
      </c>
      <c r="Q907" t="s">
        <v>8276</v>
      </c>
      <c r="R907">
        <f t="shared" si="925"/>
        <v>32.67</v>
      </c>
      <c r="S907" s="13" t="s">
        <v>8323</v>
      </c>
      <c r="T907" t="s">
        <v>8326</v>
      </c>
      <c r="U907">
        <f>YEAR(Table1[[#This Row],[Date Created Conversion]])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>ROUND(Table1[[#This Row],[pledged]]/Table1[[#This Row],[goal]] *100,1)</f>
        <v>0</v>
      </c>
      <c r="G908" s="13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ref="L908" si="935">(((J908/60)/60)/24)+DATE(1970,1,1)</f>
        <v>41711.148032407407</v>
      </c>
      <c r="M908" s="16">
        <f t="shared" si="924"/>
        <v>41681.189699074072</v>
      </c>
      <c r="N908" t="b">
        <v>0</v>
      </c>
      <c r="O908">
        <v>0</v>
      </c>
      <c r="P908" t="b">
        <v>0</v>
      </c>
      <c r="Q908" t="s">
        <v>8276</v>
      </c>
      <c r="R908">
        <f t="shared" si="925"/>
        <v>0</v>
      </c>
      <c r="S908" s="13" t="s">
        <v>8323</v>
      </c>
      <c r="T908" t="s">
        <v>8326</v>
      </c>
      <c r="U908">
        <f>YEAR(Table1[[#This Row],[Date Created Conversion]])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>ROUND(Table1[[#This Row],[pledged]]/Table1[[#This Row],[goal]] *100,1)</f>
        <v>0</v>
      </c>
      <c r="G909" s="13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ref="L909" si="936">(((J909/60)/60)/24)+DATE(1970,1,1)</f>
        <v>40797.192395833335</v>
      </c>
      <c r="M909" s="16">
        <f t="shared" si="924"/>
        <v>40767.192395833335</v>
      </c>
      <c r="N909" t="b">
        <v>0</v>
      </c>
      <c r="O909">
        <v>0</v>
      </c>
      <c r="P909" t="b">
        <v>0</v>
      </c>
      <c r="Q909" t="s">
        <v>8276</v>
      </c>
      <c r="R909">
        <f t="shared" si="925"/>
        <v>0</v>
      </c>
      <c r="S909" s="13" t="s">
        <v>8323</v>
      </c>
      <c r="T909" t="s">
        <v>8326</v>
      </c>
      <c r="U909">
        <f>YEAR(Table1[[#This Row],[Date Created Conversion]])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>ROUND(Table1[[#This Row],[pledged]]/Table1[[#This Row],[goal]] *100,1)</f>
        <v>0</v>
      </c>
      <c r="G910" s="13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ref="L910" si="937">(((J910/60)/60)/24)+DATE(1970,1,1)</f>
        <v>40386.207638888889</v>
      </c>
      <c r="M910" s="16">
        <f t="shared" si="924"/>
        <v>40340.801562499997</v>
      </c>
      <c r="N910" t="b">
        <v>0</v>
      </c>
      <c r="O910">
        <v>0</v>
      </c>
      <c r="P910" t="b">
        <v>0</v>
      </c>
      <c r="Q910" t="s">
        <v>8276</v>
      </c>
      <c r="R910">
        <f t="shared" si="925"/>
        <v>0</v>
      </c>
      <c r="S910" s="13" t="s">
        <v>8323</v>
      </c>
      <c r="T910" t="s">
        <v>8326</v>
      </c>
      <c r="U910">
        <f>YEAR(Table1[[#This Row],[Date Created Conversion]])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>ROUND(Table1[[#This Row],[pledged]]/Table1[[#This Row],[goal]] *100,1)</f>
        <v>3.3</v>
      </c>
      <c r="G911" s="13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ref="L911" si="938">(((J911/60)/60)/24)+DATE(1970,1,1)</f>
        <v>41113.166666666664</v>
      </c>
      <c r="M911" s="16">
        <f t="shared" si="924"/>
        <v>41081.69027777778</v>
      </c>
      <c r="N911" t="b">
        <v>0</v>
      </c>
      <c r="O911">
        <v>8</v>
      </c>
      <c r="P911" t="b">
        <v>0</v>
      </c>
      <c r="Q911" t="s">
        <v>8276</v>
      </c>
      <c r="R911">
        <f t="shared" si="925"/>
        <v>65</v>
      </c>
      <c r="S911" s="13" t="s">
        <v>8323</v>
      </c>
      <c r="T911" t="s">
        <v>8326</v>
      </c>
      <c r="U911">
        <f>YEAR(Table1[[#This Row],[Date Created Conversion]])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>ROUND(Table1[[#This Row],[pledged]]/Table1[[#This Row],[goal]] *100,1)</f>
        <v>22.4</v>
      </c>
      <c r="G912" s="13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ref="L912" si="939">(((J912/60)/60)/24)+DATE(1970,1,1)</f>
        <v>42797.545358796298</v>
      </c>
      <c r="M912" s="16">
        <f t="shared" si="924"/>
        <v>42737.545358796298</v>
      </c>
      <c r="N912" t="b">
        <v>0</v>
      </c>
      <c r="O912">
        <v>5</v>
      </c>
      <c r="P912" t="b">
        <v>0</v>
      </c>
      <c r="Q912" t="s">
        <v>8276</v>
      </c>
      <c r="R912">
        <f t="shared" si="925"/>
        <v>24.6</v>
      </c>
      <c r="S912" s="13" t="s">
        <v>8323</v>
      </c>
      <c r="T912" t="s">
        <v>8326</v>
      </c>
      <c r="U912">
        <f>YEAR(Table1[[#This Row],[Date Created Conversion]])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>ROUND(Table1[[#This Row],[pledged]]/Table1[[#This Row],[goal]] *100,1)</f>
        <v>0</v>
      </c>
      <c r="G913" s="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ref="L913" si="940">(((J913/60)/60)/24)+DATE(1970,1,1)</f>
        <v>41663.005150462966</v>
      </c>
      <c r="M913" s="16">
        <f t="shared" si="924"/>
        <v>41642.005150462966</v>
      </c>
      <c r="N913" t="b">
        <v>0</v>
      </c>
      <c r="O913">
        <v>0</v>
      </c>
      <c r="P913" t="b">
        <v>0</v>
      </c>
      <c r="Q913" t="s">
        <v>8276</v>
      </c>
      <c r="R913">
        <f t="shared" si="925"/>
        <v>0</v>
      </c>
      <c r="S913" s="13" t="s">
        <v>8323</v>
      </c>
      <c r="T913" t="s">
        <v>8326</v>
      </c>
      <c r="U913">
        <f>YEAR(Table1[[#This Row],[Date Created Conversion]])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>ROUND(Table1[[#This Row],[pledged]]/Table1[[#This Row],[goal]] *100,1)</f>
        <v>0.9</v>
      </c>
      <c r="G914" s="13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ref="L914" si="941">(((J914/60)/60)/24)+DATE(1970,1,1)</f>
        <v>41254.151006944441</v>
      </c>
      <c r="M914" s="16">
        <f t="shared" si="924"/>
        <v>41194.109340277777</v>
      </c>
      <c r="N914" t="b">
        <v>0</v>
      </c>
      <c r="O914">
        <v>2</v>
      </c>
      <c r="P914" t="b">
        <v>0</v>
      </c>
      <c r="Q914" t="s">
        <v>8276</v>
      </c>
      <c r="R914">
        <f t="shared" si="925"/>
        <v>15</v>
      </c>
      <c r="S914" s="13" t="s">
        <v>8323</v>
      </c>
      <c r="T914" t="s">
        <v>8326</v>
      </c>
      <c r="U914">
        <f>YEAR(Table1[[#This Row],[Date Created Conversion]])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>ROUND(Table1[[#This Row],[pledged]]/Table1[[#This Row],[goal]] *100,1)</f>
        <v>6.6</v>
      </c>
      <c r="G915" s="13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ref="L915" si="942">(((J915/60)/60)/24)+DATE(1970,1,1)</f>
        <v>41034.139108796298</v>
      </c>
      <c r="M915" s="16">
        <f t="shared" si="924"/>
        <v>41004.139108796298</v>
      </c>
      <c r="N915" t="b">
        <v>0</v>
      </c>
      <c r="O915">
        <v>24</v>
      </c>
      <c r="P915" t="b">
        <v>0</v>
      </c>
      <c r="Q915" t="s">
        <v>8276</v>
      </c>
      <c r="R915">
        <f t="shared" si="925"/>
        <v>82.58</v>
      </c>
      <c r="S915" s="13" t="s">
        <v>8323</v>
      </c>
      <c r="T915" t="s">
        <v>8326</v>
      </c>
      <c r="U915">
        <f>YEAR(Table1[[#This Row],[Date Created Conversion]])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>ROUND(Table1[[#This Row],[pledged]]/Table1[[#This Row],[goal]] *100,1)</f>
        <v>0</v>
      </c>
      <c r="G916" s="13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ref="L916" si="943">(((J916/60)/60)/24)+DATE(1970,1,1)</f>
        <v>41146.763275462967</v>
      </c>
      <c r="M916" s="16">
        <f t="shared" si="924"/>
        <v>41116.763275462967</v>
      </c>
      <c r="N916" t="b">
        <v>0</v>
      </c>
      <c r="O916">
        <v>0</v>
      </c>
      <c r="P916" t="b">
        <v>0</v>
      </c>
      <c r="Q916" t="s">
        <v>8276</v>
      </c>
      <c r="R916">
        <f t="shared" si="925"/>
        <v>0</v>
      </c>
      <c r="S916" s="13" t="s">
        <v>8323</v>
      </c>
      <c r="T916" t="s">
        <v>8326</v>
      </c>
      <c r="U916">
        <f>YEAR(Table1[[#This Row],[Date Created Conversion]])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>ROUND(Table1[[#This Row],[pledged]]/Table1[[#This Row],[goal]] *100,1)</f>
        <v>5.8</v>
      </c>
      <c r="G917" s="13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ref="L917" si="944">(((J917/60)/60)/24)+DATE(1970,1,1)</f>
        <v>40969.207638888889</v>
      </c>
      <c r="M917" s="16">
        <f t="shared" si="924"/>
        <v>40937.679560185185</v>
      </c>
      <c r="N917" t="b">
        <v>0</v>
      </c>
      <c r="O917">
        <v>9</v>
      </c>
      <c r="P917" t="b">
        <v>0</v>
      </c>
      <c r="Q917" t="s">
        <v>8276</v>
      </c>
      <c r="R917">
        <f t="shared" si="925"/>
        <v>41.67</v>
      </c>
      <c r="S917" s="13" t="s">
        <v>8323</v>
      </c>
      <c r="T917" t="s">
        <v>8326</v>
      </c>
      <c r="U917">
        <f>YEAR(Table1[[#This Row],[Date Created Conversion]])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>ROUND(Table1[[#This Row],[pledged]]/Table1[[#This Row],[goal]] *100,1)</f>
        <v>0</v>
      </c>
      <c r="G918" s="13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ref="L918" si="945">(((J918/60)/60)/24)+DATE(1970,1,1)</f>
        <v>40473.208333333336</v>
      </c>
      <c r="M918" s="16">
        <f t="shared" si="924"/>
        <v>40434.853402777779</v>
      </c>
      <c r="N918" t="b">
        <v>0</v>
      </c>
      <c r="O918">
        <v>0</v>
      </c>
      <c r="P918" t="b">
        <v>0</v>
      </c>
      <c r="Q918" t="s">
        <v>8276</v>
      </c>
      <c r="R918">
        <f t="shared" si="925"/>
        <v>0</v>
      </c>
      <c r="S918" s="13" t="s">
        <v>8323</v>
      </c>
      <c r="T918" t="s">
        <v>8326</v>
      </c>
      <c r="U918">
        <f>YEAR(Table1[[#This Row],[Date Created Conversion]])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>ROUND(Table1[[#This Row],[pledged]]/Table1[[#This Row],[goal]] *100,1)</f>
        <v>0.6</v>
      </c>
      <c r="G919" s="13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ref="L919" si="946">(((J919/60)/60)/24)+DATE(1970,1,1)</f>
        <v>41834.104166666664</v>
      </c>
      <c r="M919" s="16">
        <f t="shared" si="924"/>
        <v>41802.94363425926</v>
      </c>
      <c r="N919" t="b">
        <v>0</v>
      </c>
      <c r="O919">
        <v>1</v>
      </c>
      <c r="P919" t="b">
        <v>0</v>
      </c>
      <c r="Q919" t="s">
        <v>8276</v>
      </c>
      <c r="R919">
        <f t="shared" si="925"/>
        <v>30</v>
      </c>
      <c r="S919" s="13" t="s">
        <v>8323</v>
      </c>
      <c r="T919" t="s">
        <v>8326</v>
      </c>
      <c r="U919">
        <f>YEAR(Table1[[#This Row],[Date Created Conversion]])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>ROUND(Table1[[#This Row],[pledged]]/Table1[[#This Row],[goal]] *100,1)</f>
        <v>5</v>
      </c>
      <c r="G920" s="13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ref="L920" si="947">(((J920/60)/60)/24)+DATE(1970,1,1)</f>
        <v>41974.957881944443</v>
      </c>
      <c r="M920" s="16">
        <f t="shared" si="924"/>
        <v>41944.916215277779</v>
      </c>
      <c r="N920" t="b">
        <v>0</v>
      </c>
      <c r="O920">
        <v>10</v>
      </c>
      <c r="P920" t="b">
        <v>0</v>
      </c>
      <c r="Q920" t="s">
        <v>8276</v>
      </c>
      <c r="R920">
        <f t="shared" si="925"/>
        <v>19.600000000000001</v>
      </c>
      <c r="S920" s="13" t="s">
        <v>8323</v>
      </c>
      <c r="T920" t="s">
        <v>8326</v>
      </c>
      <c r="U920">
        <f>YEAR(Table1[[#This Row],[Date Created Conversion]])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>ROUND(Table1[[#This Row],[pledged]]/Table1[[#This Row],[goal]] *100,1)</f>
        <v>0.5</v>
      </c>
      <c r="G921" s="13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ref="L921" si="948">(((J921/60)/60)/24)+DATE(1970,1,1)</f>
        <v>41262.641724537039</v>
      </c>
      <c r="M921" s="16">
        <f t="shared" si="924"/>
        <v>41227.641724537039</v>
      </c>
      <c r="N921" t="b">
        <v>0</v>
      </c>
      <c r="O921">
        <v>1</v>
      </c>
      <c r="P921" t="b">
        <v>0</v>
      </c>
      <c r="Q921" t="s">
        <v>8276</v>
      </c>
      <c r="R921">
        <f t="shared" si="925"/>
        <v>100</v>
      </c>
      <c r="S921" s="13" t="s">
        <v>8323</v>
      </c>
      <c r="T921" t="s">
        <v>8326</v>
      </c>
      <c r="U921">
        <f>YEAR(Table1[[#This Row],[Date Created Conversion]])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>ROUND(Table1[[#This Row],[pledged]]/Table1[[#This Row],[goal]] *100,1)</f>
        <v>0</v>
      </c>
      <c r="G922" s="13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ref="L922" si="949">(((J922/60)/60)/24)+DATE(1970,1,1)</f>
        <v>41592.713217592594</v>
      </c>
      <c r="M922" s="16">
        <f t="shared" si="924"/>
        <v>41562.67155092593</v>
      </c>
      <c r="N922" t="b">
        <v>0</v>
      </c>
      <c r="O922">
        <v>0</v>
      </c>
      <c r="P922" t="b">
        <v>0</v>
      </c>
      <c r="Q922" t="s">
        <v>8276</v>
      </c>
      <c r="R922">
        <f t="shared" si="925"/>
        <v>0</v>
      </c>
      <c r="S922" s="13" t="s">
        <v>8323</v>
      </c>
      <c r="T922" t="s">
        <v>8326</v>
      </c>
      <c r="U922">
        <f>YEAR(Table1[[#This Row],[Date Created Conversion]])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>ROUND(Table1[[#This Row],[pledged]]/Table1[[#This Row],[goal]] *100,1)</f>
        <v>30.9</v>
      </c>
      <c r="G923" s="1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ref="L923" si="950">(((J923/60)/60)/24)+DATE(1970,1,1)</f>
        <v>40889.212685185186</v>
      </c>
      <c r="M923" s="16">
        <f t="shared" si="924"/>
        <v>40847.171018518515</v>
      </c>
      <c r="N923" t="b">
        <v>0</v>
      </c>
      <c r="O923">
        <v>20</v>
      </c>
      <c r="P923" t="b">
        <v>0</v>
      </c>
      <c r="Q923" t="s">
        <v>8276</v>
      </c>
      <c r="R923">
        <f t="shared" si="925"/>
        <v>231.75</v>
      </c>
      <c r="S923" s="13" t="s">
        <v>8323</v>
      </c>
      <c r="T923" t="s">
        <v>8326</v>
      </c>
      <c r="U923">
        <f>YEAR(Table1[[#This Row],[Date Created Conversion]])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>ROUND(Table1[[#This Row],[pledged]]/Table1[[#This Row],[goal]] *100,1)</f>
        <v>21</v>
      </c>
      <c r="G924" s="13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ref="L924" si="951">(((J924/60)/60)/24)+DATE(1970,1,1)</f>
        <v>41913.530011574076</v>
      </c>
      <c r="M924" s="16">
        <f t="shared" si="924"/>
        <v>41878.530011574076</v>
      </c>
      <c r="N924" t="b">
        <v>0</v>
      </c>
      <c r="O924">
        <v>30</v>
      </c>
      <c r="P924" t="b">
        <v>0</v>
      </c>
      <c r="Q924" t="s">
        <v>8276</v>
      </c>
      <c r="R924">
        <f t="shared" si="925"/>
        <v>189.33</v>
      </c>
      <c r="S924" s="13" t="s">
        <v>8323</v>
      </c>
      <c r="T924" t="s">
        <v>8326</v>
      </c>
      <c r="U924">
        <f>YEAR(Table1[[#This Row],[Date Created Conversion]])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>ROUND(Table1[[#This Row],[pledged]]/Table1[[#This Row],[goal]] *100,1)</f>
        <v>2.2000000000000002</v>
      </c>
      <c r="G925" s="13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ref="L925" si="952">(((J925/60)/60)/24)+DATE(1970,1,1)</f>
        <v>41965.001423611116</v>
      </c>
      <c r="M925" s="16">
        <f t="shared" si="924"/>
        <v>41934.959756944445</v>
      </c>
      <c r="N925" t="b">
        <v>0</v>
      </c>
      <c r="O925">
        <v>6</v>
      </c>
      <c r="P925" t="b">
        <v>0</v>
      </c>
      <c r="Q925" t="s">
        <v>8276</v>
      </c>
      <c r="R925">
        <f t="shared" si="925"/>
        <v>55</v>
      </c>
      <c r="S925" s="13" t="s">
        <v>8323</v>
      </c>
      <c r="T925" t="s">
        <v>8326</v>
      </c>
      <c r="U925">
        <f>YEAR(Table1[[#This Row],[Date Created Conversion]])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>ROUND(Table1[[#This Row],[pledged]]/Table1[[#This Row],[goal]] *100,1)</f>
        <v>10.9</v>
      </c>
      <c r="G926" s="13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ref="L926" si="953">(((J926/60)/60)/24)+DATE(1970,1,1)</f>
        <v>41318.942928240744</v>
      </c>
      <c r="M926" s="16">
        <f t="shared" si="924"/>
        <v>41288.942928240744</v>
      </c>
      <c r="N926" t="b">
        <v>0</v>
      </c>
      <c r="O926">
        <v>15</v>
      </c>
      <c r="P926" t="b">
        <v>0</v>
      </c>
      <c r="Q926" t="s">
        <v>8276</v>
      </c>
      <c r="R926">
        <f t="shared" si="925"/>
        <v>21.8</v>
      </c>
      <c r="S926" s="13" t="s">
        <v>8323</v>
      </c>
      <c r="T926" t="s">
        <v>8326</v>
      </c>
      <c r="U926">
        <f>YEAR(Table1[[#This Row],[Date Created Conversion]])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>ROUND(Table1[[#This Row],[pledged]]/Table1[[#This Row],[goal]] *100,1)</f>
        <v>2.7</v>
      </c>
      <c r="G927" s="13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ref="L927" si="954">(((J927/60)/60)/24)+DATE(1970,1,1)</f>
        <v>41605.922581018516</v>
      </c>
      <c r="M927" s="16">
        <f t="shared" si="924"/>
        <v>41575.880914351852</v>
      </c>
      <c r="N927" t="b">
        <v>0</v>
      </c>
      <c r="O927">
        <v>5</v>
      </c>
      <c r="P927" t="b">
        <v>0</v>
      </c>
      <c r="Q927" t="s">
        <v>8276</v>
      </c>
      <c r="R927">
        <f t="shared" si="925"/>
        <v>32</v>
      </c>
      <c r="S927" s="13" t="s">
        <v>8323</v>
      </c>
      <c r="T927" t="s">
        <v>8326</v>
      </c>
      <c r="U927">
        <f>YEAR(Table1[[#This Row],[Date Created Conversion]])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>ROUND(Table1[[#This Row],[pledged]]/Table1[[#This Row],[goal]] *100,1)</f>
        <v>0</v>
      </c>
      <c r="G928" s="13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ref="L928" si="955">(((J928/60)/60)/24)+DATE(1970,1,1)</f>
        <v>40367.944444444445</v>
      </c>
      <c r="M928" s="16">
        <f t="shared" si="924"/>
        <v>40338.02002314815</v>
      </c>
      <c r="N928" t="b">
        <v>0</v>
      </c>
      <c r="O928">
        <v>0</v>
      </c>
      <c r="P928" t="b">
        <v>0</v>
      </c>
      <c r="Q928" t="s">
        <v>8276</v>
      </c>
      <c r="R928">
        <f t="shared" si="925"/>
        <v>0</v>
      </c>
      <c r="S928" s="13" t="s">
        <v>8323</v>
      </c>
      <c r="T928" t="s">
        <v>8326</v>
      </c>
      <c r="U928">
        <f>YEAR(Table1[[#This Row],[Date Created Conversion]])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>ROUND(Table1[[#This Row],[pledged]]/Table1[[#This Row],[goal]] *100,1)</f>
        <v>0</v>
      </c>
      <c r="G929" s="13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ref="L929" si="956">(((J929/60)/60)/24)+DATE(1970,1,1)</f>
        <v>41043.822858796295</v>
      </c>
      <c r="M929" s="16">
        <f t="shared" si="924"/>
        <v>41013.822858796295</v>
      </c>
      <c r="N929" t="b">
        <v>0</v>
      </c>
      <c r="O929">
        <v>0</v>
      </c>
      <c r="P929" t="b">
        <v>0</v>
      </c>
      <c r="Q929" t="s">
        <v>8276</v>
      </c>
      <c r="R929">
        <f t="shared" si="925"/>
        <v>0</v>
      </c>
      <c r="S929" s="13" t="s">
        <v>8323</v>
      </c>
      <c r="T929" t="s">
        <v>8326</v>
      </c>
      <c r="U929">
        <f>YEAR(Table1[[#This Row],[Date Created Conversion]])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>ROUND(Table1[[#This Row],[pledged]]/Table1[[#This Row],[goal]] *100,1)</f>
        <v>10.9</v>
      </c>
      <c r="G930" s="13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ref="L930" si="957">(((J930/60)/60)/24)+DATE(1970,1,1)</f>
        <v>41231</v>
      </c>
      <c r="M930" s="16">
        <f t="shared" si="924"/>
        <v>41180.86241898148</v>
      </c>
      <c r="N930" t="b">
        <v>0</v>
      </c>
      <c r="O930">
        <v>28</v>
      </c>
      <c r="P930" t="b">
        <v>0</v>
      </c>
      <c r="Q930" t="s">
        <v>8276</v>
      </c>
      <c r="R930">
        <f t="shared" si="925"/>
        <v>56.25</v>
      </c>
      <c r="S930" s="13" t="s">
        <v>8323</v>
      </c>
      <c r="T930" t="s">
        <v>8326</v>
      </c>
      <c r="U930">
        <f>YEAR(Table1[[#This Row],[Date Created Conversion]])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>ROUND(Table1[[#This Row],[pledged]]/Table1[[#This Row],[goal]] *100,1)</f>
        <v>0</v>
      </c>
      <c r="G931" s="13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ref="L931" si="958">(((J931/60)/60)/24)+DATE(1970,1,1)</f>
        <v>41008.196400462963</v>
      </c>
      <c r="M931" s="16">
        <f t="shared" si="924"/>
        <v>40978.238067129627</v>
      </c>
      <c r="N931" t="b">
        <v>0</v>
      </c>
      <c r="O931">
        <v>0</v>
      </c>
      <c r="P931" t="b">
        <v>0</v>
      </c>
      <c r="Q931" t="s">
        <v>8276</v>
      </c>
      <c r="R931">
        <f t="shared" si="925"/>
        <v>0</v>
      </c>
      <c r="S931" s="13" t="s">
        <v>8323</v>
      </c>
      <c r="T931" t="s">
        <v>8326</v>
      </c>
      <c r="U931">
        <f>YEAR(Table1[[#This Row],[Date Created Conversion]])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>ROUND(Table1[[#This Row],[pledged]]/Table1[[#This Row],[goal]] *100,1)</f>
        <v>38.299999999999997</v>
      </c>
      <c r="G932" s="13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ref="L932" si="959">(((J932/60)/60)/24)+DATE(1970,1,1)</f>
        <v>40354.897222222222</v>
      </c>
      <c r="M932" s="16">
        <f t="shared" si="924"/>
        <v>40312.915578703702</v>
      </c>
      <c r="N932" t="b">
        <v>0</v>
      </c>
      <c r="O932">
        <v>5</v>
      </c>
      <c r="P932" t="b">
        <v>0</v>
      </c>
      <c r="Q932" t="s">
        <v>8276</v>
      </c>
      <c r="R932">
        <f t="shared" si="925"/>
        <v>69</v>
      </c>
      <c r="S932" s="13" t="s">
        <v>8323</v>
      </c>
      <c r="T932" t="s">
        <v>8326</v>
      </c>
      <c r="U932">
        <f>YEAR(Table1[[#This Row],[Date Created Conversion]])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>ROUND(Table1[[#This Row],[pledged]]/Table1[[#This Row],[goal]] *100,1)</f>
        <v>6.6</v>
      </c>
      <c r="G933" s="1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ref="L933" si="960">(((J933/60)/60)/24)+DATE(1970,1,1)</f>
        <v>41714.916666666664</v>
      </c>
      <c r="M933" s="16">
        <f t="shared" si="924"/>
        <v>41680.359976851854</v>
      </c>
      <c r="N933" t="b">
        <v>0</v>
      </c>
      <c r="O933">
        <v>7</v>
      </c>
      <c r="P933" t="b">
        <v>0</v>
      </c>
      <c r="Q933" t="s">
        <v>8276</v>
      </c>
      <c r="R933">
        <f t="shared" si="925"/>
        <v>18.71</v>
      </c>
      <c r="S933" s="13" t="s">
        <v>8323</v>
      </c>
      <c r="T933" t="s">
        <v>8326</v>
      </c>
      <c r="U933">
        <f>YEAR(Table1[[#This Row],[Date Created Conversion]])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>ROUND(Table1[[#This Row],[pledged]]/Table1[[#This Row],[goal]] *100,1)</f>
        <v>14.5</v>
      </c>
      <c r="G934" s="13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ref="L934" si="961">(((J934/60)/60)/24)+DATE(1970,1,1)</f>
        <v>41355.927604166667</v>
      </c>
      <c r="M934" s="16">
        <f t="shared" si="924"/>
        <v>41310.969270833331</v>
      </c>
      <c r="N934" t="b">
        <v>0</v>
      </c>
      <c r="O934">
        <v>30</v>
      </c>
      <c r="P934" t="b">
        <v>0</v>
      </c>
      <c r="Q934" t="s">
        <v>8276</v>
      </c>
      <c r="R934">
        <f t="shared" si="925"/>
        <v>46.03</v>
      </c>
      <c r="S934" s="13" t="s">
        <v>8323</v>
      </c>
      <c r="T934" t="s">
        <v>8326</v>
      </c>
      <c r="U934">
        <f>YEAR(Table1[[#This Row],[Date Created Conversion]])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>ROUND(Table1[[#This Row],[pledged]]/Table1[[#This Row],[goal]] *100,1)</f>
        <v>6</v>
      </c>
      <c r="G935" s="13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ref="L935" si="962">(((J935/60)/60)/24)+DATE(1970,1,1)</f>
        <v>41771.169085648151</v>
      </c>
      <c r="M935" s="16">
        <f t="shared" si="924"/>
        <v>41711.169085648151</v>
      </c>
      <c r="N935" t="b">
        <v>0</v>
      </c>
      <c r="O935">
        <v>2</v>
      </c>
      <c r="P935" t="b">
        <v>0</v>
      </c>
      <c r="Q935" t="s">
        <v>8276</v>
      </c>
      <c r="R935">
        <f t="shared" si="925"/>
        <v>60</v>
      </c>
      <c r="S935" s="13" t="s">
        <v>8323</v>
      </c>
      <c r="T935" t="s">
        <v>8326</v>
      </c>
      <c r="U935">
        <f>YEAR(Table1[[#This Row],[Date Created Conversion]])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>ROUND(Table1[[#This Row],[pledged]]/Table1[[#This Row],[goal]] *100,1)</f>
        <v>30.4</v>
      </c>
      <c r="G936" s="13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ref="L936" si="963">(((J936/60)/60)/24)+DATE(1970,1,1)</f>
        <v>41763.25</v>
      </c>
      <c r="M936" s="16">
        <f t="shared" si="924"/>
        <v>41733.737083333333</v>
      </c>
      <c r="N936" t="b">
        <v>0</v>
      </c>
      <c r="O936">
        <v>30</v>
      </c>
      <c r="P936" t="b">
        <v>0</v>
      </c>
      <c r="Q936" t="s">
        <v>8276</v>
      </c>
      <c r="R936">
        <f t="shared" si="925"/>
        <v>50.67</v>
      </c>
      <c r="S936" s="13" t="s">
        <v>8323</v>
      </c>
      <c r="T936" t="s">
        <v>8326</v>
      </c>
      <c r="U936">
        <f>YEAR(Table1[[#This Row],[Date Created Conversion]])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>ROUND(Table1[[#This Row],[pledged]]/Table1[[#This Row],[goal]] *100,1)</f>
        <v>1.4</v>
      </c>
      <c r="G937" s="13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ref="L937" si="964">(((J937/60)/60)/24)+DATE(1970,1,1)</f>
        <v>42398.333668981482</v>
      </c>
      <c r="M937" s="16">
        <f t="shared" si="924"/>
        <v>42368.333668981482</v>
      </c>
      <c r="N937" t="b">
        <v>0</v>
      </c>
      <c r="O937">
        <v>2</v>
      </c>
      <c r="P937" t="b">
        <v>0</v>
      </c>
      <c r="Q937" t="s">
        <v>8276</v>
      </c>
      <c r="R937">
        <f t="shared" si="925"/>
        <v>25</v>
      </c>
      <c r="S937" s="13" t="s">
        <v>8323</v>
      </c>
      <c r="T937" t="s">
        <v>8326</v>
      </c>
      <c r="U937">
        <f>YEAR(Table1[[#This Row],[Date Created Conversion]])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>ROUND(Table1[[#This Row],[pledged]]/Table1[[#This Row],[goal]] *100,1)</f>
        <v>0</v>
      </c>
      <c r="G938" s="13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ref="L938" si="965">(((J938/60)/60)/24)+DATE(1970,1,1)</f>
        <v>40926.833333333336</v>
      </c>
      <c r="M938" s="16">
        <f t="shared" si="924"/>
        <v>40883.024178240739</v>
      </c>
      <c r="N938" t="b">
        <v>0</v>
      </c>
      <c r="O938">
        <v>0</v>
      </c>
      <c r="P938" t="b">
        <v>0</v>
      </c>
      <c r="Q938" t="s">
        <v>8276</v>
      </c>
      <c r="R938">
        <f t="shared" si="925"/>
        <v>0</v>
      </c>
      <c r="S938" s="13" t="s">
        <v>8323</v>
      </c>
      <c r="T938" t="s">
        <v>8326</v>
      </c>
      <c r="U938">
        <f>YEAR(Table1[[#This Row],[Date Created Conversion]])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>ROUND(Table1[[#This Row],[pledged]]/Table1[[#This Row],[goal]] *100,1)</f>
        <v>1.1000000000000001</v>
      </c>
      <c r="G939" s="13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ref="L939" si="966">(((J939/60)/60)/24)+DATE(1970,1,1)</f>
        <v>41581.839780092596</v>
      </c>
      <c r="M939" s="16">
        <f t="shared" si="924"/>
        <v>41551.798113425924</v>
      </c>
      <c r="N939" t="b">
        <v>0</v>
      </c>
      <c r="O939">
        <v>2</v>
      </c>
      <c r="P939" t="b">
        <v>0</v>
      </c>
      <c r="Q939" t="s">
        <v>8276</v>
      </c>
      <c r="R939">
        <f t="shared" si="925"/>
        <v>20</v>
      </c>
      <c r="S939" s="13" t="s">
        <v>8323</v>
      </c>
      <c r="T939" t="s">
        <v>8326</v>
      </c>
      <c r="U939">
        <f>YEAR(Table1[[#This Row],[Date Created Conversion]])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>ROUND(Table1[[#This Row],[pledged]]/Table1[[#This Row],[goal]] *100,1)</f>
        <v>0.4</v>
      </c>
      <c r="G940" s="13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ref="L940" si="967">(((J940/60)/60)/24)+DATE(1970,1,1)</f>
        <v>41154.479722222226</v>
      </c>
      <c r="M940" s="16">
        <f t="shared" si="924"/>
        <v>41124.479722222226</v>
      </c>
      <c r="N940" t="b">
        <v>0</v>
      </c>
      <c r="O940">
        <v>1</v>
      </c>
      <c r="P940" t="b">
        <v>0</v>
      </c>
      <c r="Q940" t="s">
        <v>8276</v>
      </c>
      <c r="R940">
        <f t="shared" si="925"/>
        <v>25</v>
      </c>
      <c r="S940" s="13" t="s">
        <v>8323</v>
      </c>
      <c r="T940" t="s">
        <v>8326</v>
      </c>
      <c r="U940">
        <f>YEAR(Table1[[#This Row],[Date Created Conversion]])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>ROUND(Table1[[#This Row],[pledged]]/Table1[[#This Row],[goal]] *100,1)</f>
        <v>1.5</v>
      </c>
      <c r="G941" s="13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ref="L941" si="968">(((J941/60)/60)/24)+DATE(1970,1,1)</f>
        <v>41455.831944444442</v>
      </c>
      <c r="M941" s="16">
        <f t="shared" si="924"/>
        <v>41416.763171296298</v>
      </c>
      <c r="N941" t="b">
        <v>0</v>
      </c>
      <c r="O941">
        <v>2</v>
      </c>
      <c r="P941" t="b">
        <v>0</v>
      </c>
      <c r="Q941" t="s">
        <v>8276</v>
      </c>
      <c r="R941">
        <f t="shared" si="925"/>
        <v>20</v>
      </c>
      <c r="S941" s="13" t="s">
        <v>8323</v>
      </c>
      <c r="T941" t="s">
        <v>8326</v>
      </c>
      <c r="U941">
        <f>YEAR(Table1[[#This Row],[Date Created Conversion]])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>ROUND(Table1[[#This Row],[pledged]]/Table1[[#This Row],[goal]] *100,1)</f>
        <v>17.2</v>
      </c>
      <c r="G942" s="13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ref="L942" si="969">(((J942/60)/60)/24)+DATE(1970,1,1)</f>
        <v>42227.008402777778</v>
      </c>
      <c r="M942" s="16">
        <f t="shared" si="924"/>
        <v>42182.008402777778</v>
      </c>
      <c r="N942" t="b">
        <v>0</v>
      </c>
      <c r="O942">
        <v>14</v>
      </c>
      <c r="P942" t="b">
        <v>0</v>
      </c>
      <c r="Q942" t="s">
        <v>8271</v>
      </c>
      <c r="R942">
        <f t="shared" si="925"/>
        <v>110.29</v>
      </c>
      <c r="S942" s="13" t="s">
        <v>8317</v>
      </c>
      <c r="T942" t="s">
        <v>8319</v>
      </c>
      <c r="U942">
        <f>YEAR(Table1[[#This Row],[Date Created Conversion]])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>ROUND(Table1[[#This Row],[pledged]]/Table1[[#This Row],[goal]] *100,1)</f>
        <v>2.2999999999999998</v>
      </c>
      <c r="G943" s="1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ref="L943" si="970">(((J943/60)/60)/24)+DATE(1970,1,1)</f>
        <v>42776.096585648149</v>
      </c>
      <c r="M943" s="16">
        <f t="shared" si="924"/>
        <v>42746.096585648149</v>
      </c>
      <c r="N943" t="b">
        <v>0</v>
      </c>
      <c r="O943">
        <v>31</v>
      </c>
      <c r="P943" t="b">
        <v>0</v>
      </c>
      <c r="Q943" t="s">
        <v>8271</v>
      </c>
      <c r="R943">
        <f t="shared" si="925"/>
        <v>37.450000000000003</v>
      </c>
      <c r="S943" s="13" t="s">
        <v>8317</v>
      </c>
      <c r="T943" t="s">
        <v>8319</v>
      </c>
      <c r="U943">
        <f>YEAR(Table1[[#This Row],[Date Created Conversion]])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>ROUND(Table1[[#This Row],[pledged]]/Table1[[#This Row],[goal]] *100,1)</f>
        <v>8.9</v>
      </c>
      <c r="G944" s="13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ref="L944" si="971">(((J944/60)/60)/24)+DATE(1970,1,1)</f>
        <v>42418.843287037031</v>
      </c>
      <c r="M944" s="16">
        <f t="shared" si="924"/>
        <v>42382.843287037031</v>
      </c>
      <c r="N944" t="b">
        <v>0</v>
      </c>
      <c r="O944">
        <v>16</v>
      </c>
      <c r="P944" t="b">
        <v>0</v>
      </c>
      <c r="Q944" t="s">
        <v>8271</v>
      </c>
      <c r="R944">
        <f t="shared" si="925"/>
        <v>41.75</v>
      </c>
      <c r="S944" s="13" t="s">
        <v>8317</v>
      </c>
      <c r="T944" t="s">
        <v>8319</v>
      </c>
      <c r="U944">
        <f>YEAR(Table1[[#This Row],[Date Created Conversion]])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>ROUND(Table1[[#This Row],[pledged]]/Table1[[#This Row],[goal]] *100,1)</f>
        <v>9.6</v>
      </c>
      <c r="G945" s="13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ref="L945" si="972">(((J945/60)/60)/24)+DATE(1970,1,1)</f>
        <v>42703.709548611107</v>
      </c>
      <c r="M945" s="16">
        <f t="shared" si="924"/>
        <v>42673.66788194445</v>
      </c>
      <c r="N945" t="b">
        <v>0</v>
      </c>
      <c r="O945">
        <v>12</v>
      </c>
      <c r="P945" t="b">
        <v>0</v>
      </c>
      <c r="Q945" t="s">
        <v>8271</v>
      </c>
      <c r="R945">
        <f t="shared" si="925"/>
        <v>24.08</v>
      </c>
      <c r="S945" s="13" t="s">
        <v>8317</v>
      </c>
      <c r="T945" t="s">
        <v>8319</v>
      </c>
      <c r="U945">
        <f>YEAR(Table1[[#This Row],[Date Created Conversion]])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>ROUND(Table1[[#This Row],[pledged]]/Table1[[#This Row],[goal]] *100,1)</f>
        <v>13.3</v>
      </c>
      <c r="G946" s="13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ref="L946" si="973">(((J946/60)/60)/24)+DATE(1970,1,1)</f>
        <v>42478.583333333328</v>
      </c>
      <c r="M946" s="16">
        <f t="shared" si="924"/>
        <v>42444.583912037036</v>
      </c>
      <c r="N946" t="b">
        <v>0</v>
      </c>
      <c r="O946">
        <v>96</v>
      </c>
      <c r="P946" t="b">
        <v>0</v>
      </c>
      <c r="Q946" t="s">
        <v>8271</v>
      </c>
      <c r="R946">
        <f t="shared" si="925"/>
        <v>69.41</v>
      </c>
      <c r="S946" s="13" t="s">
        <v>8317</v>
      </c>
      <c r="T946" t="s">
        <v>8319</v>
      </c>
      <c r="U946">
        <f>YEAR(Table1[[#This Row],[Date Created Conversion]])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>ROUND(Table1[[#This Row],[pledged]]/Table1[[#This Row],[goal]] *100,1)</f>
        <v>2.5</v>
      </c>
      <c r="G947" s="13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ref="L947" si="974">(((J947/60)/60)/24)+DATE(1970,1,1)</f>
        <v>42784.999305555553</v>
      </c>
      <c r="M947" s="16">
        <f t="shared" si="924"/>
        <v>42732.872986111113</v>
      </c>
      <c r="N947" t="b">
        <v>0</v>
      </c>
      <c r="O947">
        <v>16</v>
      </c>
      <c r="P947" t="b">
        <v>0</v>
      </c>
      <c r="Q947" t="s">
        <v>8271</v>
      </c>
      <c r="R947">
        <f t="shared" si="925"/>
        <v>155.25</v>
      </c>
      <c r="S947" s="13" t="s">
        <v>8317</v>
      </c>
      <c r="T947" t="s">
        <v>8319</v>
      </c>
      <c r="U947">
        <f>YEAR(Table1[[#This Row],[Date Created Conversion]])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>ROUND(Table1[[#This Row],[pledged]]/Table1[[#This Row],[goal]] *100,1)</f>
        <v>1.9</v>
      </c>
      <c r="G948" s="13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ref="L948" si="975">(((J948/60)/60)/24)+DATE(1970,1,1)</f>
        <v>42622.750555555554</v>
      </c>
      <c r="M948" s="16">
        <f t="shared" si="924"/>
        <v>42592.750555555554</v>
      </c>
      <c r="N948" t="b">
        <v>0</v>
      </c>
      <c r="O948">
        <v>5</v>
      </c>
      <c r="P948" t="b">
        <v>0</v>
      </c>
      <c r="Q948" t="s">
        <v>8271</v>
      </c>
      <c r="R948">
        <f t="shared" si="925"/>
        <v>57.2</v>
      </c>
      <c r="S948" s="13" t="s">
        <v>8317</v>
      </c>
      <c r="T948" t="s">
        <v>8319</v>
      </c>
      <c r="U948">
        <f>YEAR(Table1[[#This Row],[Date Created Conversion]])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>ROUND(Table1[[#This Row],[pledged]]/Table1[[#This Row],[goal]] *100,1)</f>
        <v>0</v>
      </c>
      <c r="G949" s="13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ref="L949" si="976">(((J949/60)/60)/24)+DATE(1970,1,1)</f>
        <v>42551.781319444446</v>
      </c>
      <c r="M949" s="16">
        <f t="shared" si="924"/>
        <v>42491.781319444446</v>
      </c>
      <c r="N949" t="b">
        <v>0</v>
      </c>
      <c r="O949">
        <v>0</v>
      </c>
      <c r="P949" t="b">
        <v>0</v>
      </c>
      <c r="Q949" t="s">
        <v>8271</v>
      </c>
      <c r="R949">
        <f t="shared" si="925"/>
        <v>0</v>
      </c>
      <c r="S949" s="13" t="s">
        <v>8317</v>
      </c>
      <c r="T949" t="s">
        <v>8319</v>
      </c>
      <c r="U949">
        <f>YEAR(Table1[[#This Row],[Date Created Conversion]])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>ROUND(Table1[[#This Row],[pledged]]/Table1[[#This Row],[goal]] *100,1)</f>
        <v>12</v>
      </c>
      <c r="G950" s="13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ref="L950" si="977">(((J950/60)/60)/24)+DATE(1970,1,1)</f>
        <v>42441.828287037039</v>
      </c>
      <c r="M950" s="16">
        <f t="shared" si="924"/>
        <v>42411.828287037039</v>
      </c>
      <c r="N950" t="b">
        <v>0</v>
      </c>
      <c r="O950">
        <v>8</v>
      </c>
      <c r="P950" t="b">
        <v>0</v>
      </c>
      <c r="Q950" t="s">
        <v>8271</v>
      </c>
      <c r="R950">
        <f t="shared" si="925"/>
        <v>60</v>
      </c>
      <c r="S950" s="13" t="s">
        <v>8317</v>
      </c>
      <c r="T950" t="s">
        <v>8319</v>
      </c>
      <c r="U950">
        <f>YEAR(Table1[[#This Row],[Date Created Conversion]])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>ROUND(Table1[[#This Row],[pledged]]/Table1[[#This Row],[goal]] *100,1)</f>
        <v>1.4</v>
      </c>
      <c r="G951" s="13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ref="L951" si="978">(((J951/60)/60)/24)+DATE(1970,1,1)</f>
        <v>42421.043703703705</v>
      </c>
      <c r="M951" s="16">
        <f t="shared" si="924"/>
        <v>42361.043703703705</v>
      </c>
      <c r="N951" t="b">
        <v>0</v>
      </c>
      <c r="O951">
        <v>7</v>
      </c>
      <c r="P951" t="b">
        <v>0</v>
      </c>
      <c r="Q951" t="s">
        <v>8271</v>
      </c>
      <c r="R951">
        <f t="shared" si="925"/>
        <v>39</v>
      </c>
      <c r="S951" s="13" t="s">
        <v>8317</v>
      </c>
      <c r="T951" t="s">
        <v>8319</v>
      </c>
      <c r="U951">
        <f>YEAR(Table1[[#This Row],[Date Created Conversion]])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>ROUND(Table1[[#This Row],[pledged]]/Table1[[#This Row],[goal]] *100,1)</f>
        <v>28</v>
      </c>
      <c r="G952" s="13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ref="L952" si="979">(((J952/60)/60)/24)+DATE(1970,1,1)</f>
        <v>42386.750706018516</v>
      </c>
      <c r="M952" s="16">
        <f t="shared" si="924"/>
        <v>42356.750706018516</v>
      </c>
      <c r="N952" t="b">
        <v>0</v>
      </c>
      <c r="O952">
        <v>24</v>
      </c>
      <c r="P952" t="b">
        <v>0</v>
      </c>
      <c r="Q952" t="s">
        <v>8271</v>
      </c>
      <c r="R952">
        <f t="shared" si="925"/>
        <v>58.42</v>
      </c>
      <c r="S952" s="13" t="s">
        <v>8317</v>
      </c>
      <c r="T952" t="s">
        <v>8319</v>
      </c>
      <c r="U952">
        <f>YEAR(Table1[[#This Row],[Date Created Conversion]])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>ROUND(Table1[[#This Row],[pledged]]/Table1[[#This Row],[goal]] *100,1)</f>
        <v>38.4</v>
      </c>
      <c r="G953" s="1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ref="L953" si="980">(((J953/60)/60)/24)+DATE(1970,1,1)</f>
        <v>42525.653611111105</v>
      </c>
      <c r="M953" s="16">
        <f t="shared" si="924"/>
        <v>42480.653611111105</v>
      </c>
      <c r="N953" t="b">
        <v>0</v>
      </c>
      <c r="O953">
        <v>121</v>
      </c>
      <c r="P953" t="b">
        <v>0</v>
      </c>
      <c r="Q953" t="s">
        <v>8271</v>
      </c>
      <c r="R953">
        <f t="shared" si="925"/>
        <v>158.63999999999999</v>
      </c>
      <c r="S953" s="13" t="s">
        <v>8317</v>
      </c>
      <c r="T953" t="s">
        <v>8319</v>
      </c>
      <c r="U953">
        <f>YEAR(Table1[[#This Row],[Date Created Conversion]])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>ROUND(Table1[[#This Row],[pledged]]/Table1[[#This Row],[goal]] *100,1)</f>
        <v>39.9</v>
      </c>
      <c r="G954" s="13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ref="L954" si="981">(((J954/60)/60)/24)+DATE(1970,1,1)</f>
        <v>42692.655231481483</v>
      </c>
      <c r="M954" s="16">
        <f t="shared" si="924"/>
        <v>42662.613564814819</v>
      </c>
      <c r="N954" t="b">
        <v>0</v>
      </c>
      <c r="O954">
        <v>196</v>
      </c>
      <c r="P954" t="b">
        <v>0</v>
      </c>
      <c r="Q954" t="s">
        <v>8271</v>
      </c>
      <c r="R954">
        <f t="shared" si="925"/>
        <v>99.86</v>
      </c>
      <c r="S954" s="13" t="s">
        <v>8317</v>
      </c>
      <c r="T954" t="s">
        <v>8319</v>
      </c>
      <c r="U954">
        <f>YEAR(Table1[[#This Row],[Date Created Conversion]])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>ROUND(Table1[[#This Row],[pledged]]/Table1[[#This Row],[goal]] *100,1)</f>
        <v>0.8</v>
      </c>
      <c r="G955" s="13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ref="L955" si="982">(((J955/60)/60)/24)+DATE(1970,1,1)</f>
        <v>42029.164340277777</v>
      </c>
      <c r="M955" s="16">
        <f t="shared" si="924"/>
        <v>41999.164340277777</v>
      </c>
      <c r="N955" t="b">
        <v>0</v>
      </c>
      <c r="O955">
        <v>5</v>
      </c>
      <c r="P955" t="b">
        <v>0</v>
      </c>
      <c r="Q955" t="s">
        <v>8271</v>
      </c>
      <c r="R955">
        <f t="shared" si="925"/>
        <v>25.2</v>
      </c>
      <c r="S955" s="13" t="s">
        <v>8317</v>
      </c>
      <c r="T955" t="s">
        <v>8319</v>
      </c>
      <c r="U955">
        <f>YEAR(Table1[[#This Row],[Date Created Conversion]])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>ROUND(Table1[[#This Row],[pledged]]/Table1[[#This Row],[goal]] *100,1)</f>
        <v>43.4</v>
      </c>
      <c r="G956" s="13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ref="L956" si="983">(((J956/60)/60)/24)+DATE(1970,1,1)</f>
        <v>42236.833784722221</v>
      </c>
      <c r="M956" s="16">
        <f t="shared" si="924"/>
        <v>42194.833784722221</v>
      </c>
      <c r="N956" t="b">
        <v>0</v>
      </c>
      <c r="O956">
        <v>73</v>
      </c>
      <c r="P956" t="b">
        <v>0</v>
      </c>
      <c r="Q956" t="s">
        <v>8271</v>
      </c>
      <c r="R956">
        <f t="shared" si="925"/>
        <v>89.19</v>
      </c>
      <c r="S956" s="13" t="s">
        <v>8317</v>
      </c>
      <c r="T956" t="s">
        <v>8319</v>
      </c>
      <c r="U956">
        <f>YEAR(Table1[[#This Row],[Date Created Conversion]])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>ROUND(Table1[[#This Row],[pledged]]/Table1[[#This Row],[goal]] *100,1)</f>
        <v>5.7</v>
      </c>
      <c r="G957" s="13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ref="L957" si="984">(((J957/60)/60)/24)+DATE(1970,1,1)</f>
        <v>42626.295138888891</v>
      </c>
      <c r="M957" s="16">
        <f t="shared" si="924"/>
        <v>42586.295138888891</v>
      </c>
      <c r="N957" t="b">
        <v>0</v>
      </c>
      <c r="O957">
        <v>93</v>
      </c>
      <c r="P957" t="b">
        <v>0</v>
      </c>
      <c r="Q957" t="s">
        <v>8271</v>
      </c>
      <c r="R957">
        <f t="shared" si="925"/>
        <v>182.62</v>
      </c>
      <c r="S957" s="13" t="s">
        <v>8317</v>
      </c>
      <c r="T957" t="s">
        <v>8319</v>
      </c>
      <c r="U957">
        <f>YEAR(Table1[[#This Row],[Date Created Conversion]])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>ROUND(Table1[[#This Row],[pledged]]/Table1[[#This Row],[goal]] *100,1)</f>
        <v>1.7</v>
      </c>
      <c r="G958" s="13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ref="L958" si="985">(((J958/60)/60)/24)+DATE(1970,1,1)</f>
        <v>42120.872210648144</v>
      </c>
      <c r="M958" s="16">
        <f t="shared" si="924"/>
        <v>42060.913877314815</v>
      </c>
      <c r="N958" t="b">
        <v>0</v>
      </c>
      <c r="O958">
        <v>17</v>
      </c>
      <c r="P958" t="b">
        <v>0</v>
      </c>
      <c r="Q958" t="s">
        <v>8271</v>
      </c>
      <c r="R958">
        <f t="shared" si="925"/>
        <v>50.65</v>
      </c>
      <c r="S958" s="13" t="s">
        <v>8317</v>
      </c>
      <c r="T958" t="s">
        <v>8319</v>
      </c>
      <c r="U958">
        <f>YEAR(Table1[[#This Row],[Date Created Conversion]])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>ROUND(Table1[[#This Row],[pledged]]/Table1[[#This Row],[goal]] *100,1)</f>
        <v>1.9</v>
      </c>
      <c r="G959" s="13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ref="L959" si="986">(((J959/60)/60)/24)+DATE(1970,1,1)</f>
        <v>42691.594131944439</v>
      </c>
      <c r="M959" s="16">
        <f t="shared" si="924"/>
        <v>42660.552465277782</v>
      </c>
      <c r="N959" t="b">
        <v>0</v>
      </c>
      <c r="O959">
        <v>7</v>
      </c>
      <c r="P959" t="b">
        <v>0</v>
      </c>
      <c r="Q959" t="s">
        <v>8271</v>
      </c>
      <c r="R959">
        <f t="shared" si="925"/>
        <v>33.29</v>
      </c>
      <c r="S959" s="13" t="s">
        <v>8317</v>
      </c>
      <c r="T959" t="s">
        <v>8319</v>
      </c>
      <c r="U959">
        <f>YEAR(Table1[[#This Row],[Date Created Conversion]])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>ROUND(Table1[[#This Row],[pledged]]/Table1[[#This Row],[goal]] *100,1)</f>
        <v>11.3</v>
      </c>
      <c r="G960" s="13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ref="L960" si="987">(((J960/60)/60)/24)+DATE(1970,1,1)</f>
        <v>42104.207638888889</v>
      </c>
      <c r="M960" s="16">
        <f t="shared" si="924"/>
        <v>42082.802812499998</v>
      </c>
      <c r="N960" t="b">
        <v>0</v>
      </c>
      <c r="O960">
        <v>17</v>
      </c>
      <c r="P960" t="b">
        <v>0</v>
      </c>
      <c r="Q960" t="s">
        <v>8271</v>
      </c>
      <c r="R960">
        <f t="shared" si="925"/>
        <v>51.82</v>
      </c>
      <c r="S960" s="13" t="s">
        <v>8317</v>
      </c>
      <c r="T960" t="s">
        <v>8319</v>
      </c>
      <c r="U960">
        <f>YEAR(Table1[[#This Row],[Date Created Conversion]])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>ROUND(Table1[[#This Row],[pledged]]/Table1[[#This Row],[goal]] *100,1)</f>
        <v>38.9</v>
      </c>
      <c r="G961" s="13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ref="L961" si="988">(((J961/60)/60)/24)+DATE(1970,1,1)</f>
        <v>42023.174363425926</v>
      </c>
      <c r="M961" s="16">
        <f t="shared" si="924"/>
        <v>41993.174363425926</v>
      </c>
      <c r="N961" t="b">
        <v>0</v>
      </c>
      <c r="O961">
        <v>171</v>
      </c>
      <c r="P961" t="b">
        <v>0</v>
      </c>
      <c r="Q961" t="s">
        <v>8271</v>
      </c>
      <c r="R961">
        <f t="shared" si="925"/>
        <v>113.63</v>
      </c>
      <c r="S961" s="13" t="s">
        <v>8317</v>
      </c>
      <c r="T961" t="s">
        <v>8319</v>
      </c>
      <c r="U961">
        <f>YEAR(Table1[[#This Row],[Date Created Conversion]])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>ROUND(Table1[[#This Row],[pledged]]/Table1[[#This Row],[goal]] *100,1)</f>
        <v>46.1</v>
      </c>
      <c r="G962" s="13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ref="L962" si="989">(((J962/60)/60)/24)+DATE(1970,1,1)</f>
        <v>42808.585127314815</v>
      </c>
      <c r="M962" s="16">
        <f t="shared" ref="M962:M1025" si="990">(((K962/60)/60)/24)+DATE(1970,1,1)</f>
        <v>42766.626793981486</v>
      </c>
      <c r="N962" t="b">
        <v>0</v>
      </c>
      <c r="O962">
        <v>188</v>
      </c>
      <c r="P962" t="b">
        <v>0</v>
      </c>
      <c r="Q962" t="s">
        <v>8271</v>
      </c>
      <c r="R962">
        <f t="shared" ref="R962:R1025" si="991">IFERROR(ROUND(E962/O962,2),0)</f>
        <v>136.46</v>
      </c>
      <c r="S962" s="13" t="s">
        <v>8317</v>
      </c>
      <c r="T962" t="s">
        <v>8319</v>
      </c>
      <c r="U962">
        <f>YEAR(Table1[[#This Row],[Date Created Conversion]])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>ROUND(Table1[[#This Row],[pledged]]/Table1[[#This Row],[goal]] *100,1)</f>
        <v>42.2</v>
      </c>
      <c r="G963" s="1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" si="992">(((J963/60)/60)/24)+DATE(1970,1,1)</f>
        <v>42786.791666666672</v>
      </c>
      <c r="M963" s="16">
        <f t="shared" si="990"/>
        <v>42740.693692129629</v>
      </c>
      <c r="N963" t="b">
        <v>0</v>
      </c>
      <c r="O963">
        <v>110</v>
      </c>
      <c r="P963" t="b">
        <v>0</v>
      </c>
      <c r="Q963" t="s">
        <v>8271</v>
      </c>
      <c r="R963">
        <f t="shared" si="991"/>
        <v>364.35</v>
      </c>
      <c r="S963" s="13" t="s">
        <v>8317</v>
      </c>
      <c r="T963" t="s">
        <v>8319</v>
      </c>
      <c r="U963">
        <f>YEAR(Table1[[#This Row],[Date Created Conversion]])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>ROUND(Table1[[#This Row],[pledged]]/Table1[[#This Row],[goal]] *100,1)</f>
        <v>28.5</v>
      </c>
      <c r="G964" s="13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ref="L964" si="993">(((J964/60)/60)/24)+DATE(1970,1,1)</f>
        <v>42411.712418981479</v>
      </c>
      <c r="M964" s="16">
        <f t="shared" si="990"/>
        <v>42373.712418981479</v>
      </c>
      <c r="N964" t="b">
        <v>0</v>
      </c>
      <c r="O964">
        <v>37</v>
      </c>
      <c r="P964" t="b">
        <v>0</v>
      </c>
      <c r="Q964" t="s">
        <v>8271</v>
      </c>
      <c r="R964">
        <f t="shared" si="991"/>
        <v>19.239999999999998</v>
      </c>
      <c r="S964" s="13" t="s">
        <v>8317</v>
      </c>
      <c r="T964" t="s">
        <v>8319</v>
      </c>
      <c r="U964">
        <f>YEAR(Table1[[#This Row],[Date Created Conversion]])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>ROUND(Table1[[#This Row],[pledged]]/Table1[[#This Row],[goal]] *100,1)</f>
        <v>1.1000000000000001</v>
      </c>
      <c r="G965" s="13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ref="L965" si="994">(((J965/60)/60)/24)+DATE(1970,1,1)</f>
        <v>42660.635636574079</v>
      </c>
      <c r="M965" s="16">
        <f t="shared" si="990"/>
        <v>42625.635636574079</v>
      </c>
      <c r="N965" t="b">
        <v>0</v>
      </c>
      <c r="O965">
        <v>9</v>
      </c>
      <c r="P965" t="b">
        <v>0</v>
      </c>
      <c r="Q965" t="s">
        <v>8271</v>
      </c>
      <c r="R965">
        <f t="shared" si="991"/>
        <v>41.89</v>
      </c>
      <c r="S965" s="13" t="s">
        <v>8317</v>
      </c>
      <c r="T965" t="s">
        <v>8319</v>
      </c>
      <c r="U965">
        <f>YEAR(Table1[[#This Row],[Date Created Conversion]])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>ROUND(Table1[[#This Row],[pledged]]/Table1[[#This Row],[goal]] *100,1)</f>
        <v>0.8</v>
      </c>
      <c r="G966" s="13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ref="L966" si="995">(((J966/60)/60)/24)+DATE(1970,1,1)</f>
        <v>42248.628692129627</v>
      </c>
      <c r="M966" s="16">
        <f t="shared" si="990"/>
        <v>42208.628692129627</v>
      </c>
      <c r="N966" t="b">
        <v>0</v>
      </c>
      <c r="O966">
        <v>29</v>
      </c>
      <c r="P966" t="b">
        <v>0</v>
      </c>
      <c r="Q966" t="s">
        <v>8271</v>
      </c>
      <c r="R966">
        <f t="shared" si="991"/>
        <v>30.31</v>
      </c>
      <c r="S966" s="13" t="s">
        <v>8317</v>
      </c>
      <c r="T966" t="s">
        <v>8319</v>
      </c>
      <c r="U966">
        <f>YEAR(Table1[[#This Row],[Date Created Conversion]])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>ROUND(Table1[[#This Row],[pledged]]/Table1[[#This Row],[goal]] *100,1)</f>
        <v>1.2</v>
      </c>
      <c r="G967" s="13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ref="L967" si="996">(((J967/60)/60)/24)+DATE(1970,1,1)</f>
        <v>42669.165972222225</v>
      </c>
      <c r="M967" s="16">
        <f t="shared" si="990"/>
        <v>42637.016736111109</v>
      </c>
      <c r="N967" t="b">
        <v>0</v>
      </c>
      <c r="O967">
        <v>6</v>
      </c>
      <c r="P967" t="b">
        <v>0</v>
      </c>
      <c r="Q967" t="s">
        <v>8271</v>
      </c>
      <c r="R967">
        <f t="shared" si="991"/>
        <v>49.67</v>
      </c>
      <c r="S967" s="13" t="s">
        <v>8317</v>
      </c>
      <c r="T967" t="s">
        <v>8319</v>
      </c>
      <c r="U967">
        <f>YEAR(Table1[[#This Row],[Date Created Conversion]])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>ROUND(Table1[[#This Row],[pledged]]/Table1[[#This Row],[goal]] *100,1)</f>
        <v>14.8</v>
      </c>
      <c r="G968" s="13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ref="L968" si="997">(((J968/60)/60)/24)+DATE(1970,1,1)</f>
        <v>42649.635787037041</v>
      </c>
      <c r="M968" s="16">
        <f t="shared" si="990"/>
        <v>42619.635787037041</v>
      </c>
      <c r="N968" t="b">
        <v>0</v>
      </c>
      <c r="O968">
        <v>30</v>
      </c>
      <c r="P968" t="b">
        <v>0</v>
      </c>
      <c r="Q968" t="s">
        <v>8271</v>
      </c>
      <c r="R968">
        <f t="shared" si="991"/>
        <v>59.2</v>
      </c>
      <c r="S968" s="13" t="s">
        <v>8317</v>
      </c>
      <c r="T968" t="s">
        <v>8319</v>
      </c>
      <c r="U968">
        <f>YEAR(Table1[[#This Row],[Date Created Conversion]])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>ROUND(Table1[[#This Row],[pledged]]/Table1[[#This Row],[goal]] *100,1)</f>
        <v>17.8</v>
      </c>
      <c r="G969" s="13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ref="L969" si="998">(((J969/60)/60)/24)+DATE(1970,1,1)</f>
        <v>42482.21266203704</v>
      </c>
      <c r="M969" s="16">
        <f t="shared" si="990"/>
        <v>42422.254328703704</v>
      </c>
      <c r="N969" t="b">
        <v>0</v>
      </c>
      <c r="O969">
        <v>81</v>
      </c>
      <c r="P969" t="b">
        <v>0</v>
      </c>
      <c r="Q969" t="s">
        <v>8271</v>
      </c>
      <c r="R969">
        <f t="shared" si="991"/>
        <v>43.98</v>
      </c>
      <c r="S969" s="13" t="s">
        <v>8317</v>
      </c>
      <c r="T969" t="s">
        <v>8319</v>
      </c>
      <c r="U969">
        <f>YEAR(Table1[[#This Row],[Date Created Conversion]])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>ROUND(Table1[[#This Row],[pledged]]/Table1[[#This Row],[goal]] *100,1)</f>
        <v>1.3</v>
      </c>
      <c r="G970" s="13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ref="L970" si="999">(((J970/60)/60)/24)+DATE(1970,1,1)</f>
        <v>41866.847615740742</v>
      </c>
      <c r="M970" s="16">
        <f t="shared" si="990"/>
        <v>41836.847615740742</v>
      </c>
      <c r="N970" t="b">
        <v>0</v>
      </c>
      <c r="O970">
        <v>4</v>
      </c>
      <c r="P970" t="b">
        <v>0</v>
      </c>
      <c r="Q970" t="s">
        <v>8271</v>
      </c>
      <c r="R970">
        <f t="shared" si="991"/>
        <v>26.5</v>
      </c>
      <c r="S970" s="13" t="s">
        <v>8317</v>
      </c>
      <c r="T970" t="s">
        <v>8319</v>
      </c>
      <c r="U970">
        <f>YEAR(Table1[[#This Row],[Date Created Conversion]])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>ROUND(Table1[[#This Row],[pledged]]/Table1[[#This Row],[goal]] *100,1)</f>
        <v>46.7</v>
      </c>
      <c r="G971" s="13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ref="L971" si="1000">(((J971/60)/60)/24)+DATE(1970,1,1)</f>
        <v>42775.30332175926</v>
      </c>
      <c r="M971" s="16">
        <f t="shared" si="990"/>
        <v>42742.30332175926</v>
      </c>
      <c r="N971" t="b">
        <v>0</v>
      </c>
      <c r="O971">
        <v>11</v>
      </c>
      <c r="P971" t="b">
        <v>0</v>
      </c>
      <c r="Q971" t="s">
        <v>8271</v>
      </c>
      <c r="R971">
        <f t="shared" si="991"/>
        <v>1272.73</v>
      </c>
      <c r="S971" s="13" t="s">
        <v>8317</v>
      </c>
      <c r="T971" t="s">
        <v>8319</v>
      </c>
      <c r="U971">
        <f>YEAR(Table1[[#This Row],[Date Created Conversion]])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>ROUND(Table1[[#This Row],[pledged]]/Table1[[#This Row],[goal]] *100,1)</f>
        <v>45.9</v>
      </c>
      <c r="G972" s="13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ref="L972" si="1001">(((J972/60)/60)/24)+DATE(1970,1,1)</f>
        <v>42758.207638888889</v>
      </c>
      <c r="M972" s="16">
        <f t="shared" si="990"/>
        <v>42721.220520833333</v>
      </c>
      <c r="N972" t="b">
        <v>0</v>
      </c>
      <c r="O972">
        <v>14</v>
      </c>
      <c r="P972" t="b">
        <v>0</v>
      </c>
      <c r="Q972" t="s">
        <v>8271</v>
      </c>
      <c r="R972">
        <f t="shared" si="991"/>
        <v>164</v>
      </c>
      <c r="S972" s="13" t="s">
        <v>8317</v>
      </c>
      <c r="T972" t="s">
        <v>8319</v>
      </c>
      <c r="U972">
        <f>YEAR(Table1[[#This Row],[Date Created Conversion]])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>ROUND(Table1[[#This Row],[pledged]]/Table1[[#This Row],[goal]] *100,1)</f>
        <v>0.2</v>
      </c>
      <c r="G973" s="1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ref="L973" si="1002">(((J973/60)/60)/24)+DATE(1970,1,1)</f>
        <v>42156.709027777775</v>
      </c>
      <c r="M973" s="16">
        <f t="shared" si="990"/>
        <v>42111.709027777775</v>
      </c>
      <c r="N973" t="b">
        <v>0</v>
      </c>
      <c r="O973">
        <v>5</v>
      </c>
      <c r="P973" t="b">
        <v>0</v>
      </c>
      <c r="Q973" t="s">
        <v>8271</v>
      </c>
      <c r="R973">
        <f t="shared" si="991"/>
        <v>45.2</v>
      </c>
      <c r="S973" s="13" t="s">
        <v>8317</v>
      </c>
      <c r="T973" t="s">
        <v>8319</v>
      </c>
      <c r="U973">
        <f>YEAR(Table1[[#This Row],[Date Created Conversion]])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>ROUND(Table1[[#This Row],[pledged]]/Table1[[#This Row],[goal]] *100,1)</f>
        <v>34.6</v>
      </c>
      <c r="G974" s="13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ref="L974" si="1003">(((J974/60)/60)/24)+DATE(1970,1,1)</f>
        <v>41886.290972222225</v>
      </c>
      <c r="M974" s="16">
        <f t="shared" si="990"/>
        <v>41856.865717592591</v>
      </c>
      <c r="N974" t="b">
        <v>0</v>
      </c>
      <c r="O974">
        <v>45</v>
      </c>
      <c r="P974" t="b">
        <v>0</v>
      </c>
      <c r="Q974" t="s">
        <v>8271</v>
      </c>
      <c r="R974">
        <f t="shared" si="991"/>
        <v>153.88999999999999</v>
      </c>
      <c r="S974" s="13" t="s">
        <v>8317</v>
      </c>
      <c r="T974" t="s">
        <v>8319</v>
      </c>
      <c r="U974">
        <f>YEAR(Table1[[#This Row],[Date Created Conversion]])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>ROUND(Table1[[#This Row],[pledged]]/Table1[[#This Row],[goal]] *100,1)</f>
        <v>2.1</v>
      </c>
      <c r="G975" s="13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ref="L975" si="1004">(((J975/60)/60)/24)+DATE(1970,1,1)</f>
        <v>42317.056631944448</v>
      </c>
      <c r="M975" s="16">
        <f t="shared" si="990"/>
        <v>42257.014965277776</v>
      </c>
      <c r="N975" t="b">
        <v>0</v>
      </c>
      <c r="O975">
        <v>8</v>
      </c>
      <c r="P975" t="b">
        <v>0</v>
      </c>
      <c r="Q975" t="s">
        <v>8271</v>
      </c>
      <c r="R975">
        <f t="shared" si="991"/>
        <v>51.38</v>
      </c>
      <c r="S975" s="13" t="s">
        <v>8317</v>
      </c>
      <c r="T975" t="s">
        <v>8319</v>
      </c>
      <c r="U975">
        <f>YEAR(Table1[[#This Row],[Date Created Conversion]])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>ROUND(Table1[[#This Row],[pledged]]/Table1[[#This Row],[goal]] *100,1)</f>
        <v>0.6</v>
      </c>
      <c r="G976" s="13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ref="L976" si="1005">(((J976/60)/60)/24)+DATE(1970,1,1)</f>
        <v>42454.707824074074</v>
      </c>
      <c r="M976" s="16">
        <f t="shared" si="990"/>
        <v>42424.749490740738</v>
      </c>
      <c r="N976" t="b">
        <v>0</v>
      </c>
      <c r="O976">
        <v>3</v>
      </c>
      <c r="P976" t="b">
        <v>0</v>
      </c>
      <c r="Q976" t="s">
        <v>8271</v>
      </c>
      <c r="R976">
        <f t="shared" si="991"/>
        <v>93.33</v>
      </c>
      <c r="S976" s="13" t="s">
        <v>8317</v>
      </c>
      <c r="T976" t="s">
        <v>8319</v>
      </c>
      <c r="U976">
        <f>YEAR(Table1[[#This Row],[Date Created Conversion]])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>ROUND(Table1[[#This Row],[pledged]]/Table1[[#This Row],[goal]] *100,1)</f>
        <v>2.6</v>
      </c>
      <c r="G977" s="13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ref="L977" si="1006">(((J977/60)/60)/24)+DATE(1970,1,1)</f>
        <v>42549.696585648147</v>
      </c>
      <c r="M977" s="16">
        <f t="shared" si="990"/>
        <v>42489.696585648147</v>
      </c>
      <c r="N977" t="b">
        <v>0</v>
      </c>
      <c r="O977">
        <v>24</v>
      </c>
      <c r="P977" t="b">
        <v>0</v>
      </c>
      <c r="Q977" t="s">
        <v>8271</v>
      </c>
      <c r="R977">
        <f t="shared" si="991"/>
        <v>108.63</v>
      </c>
      <c r="S977" s="13" t="s">
        <v>8317</v>
      </c>
      <c r="T977" t="s">
        <v>8319</v>
      </c>
      <c r="U977">
        <f>YEAR(Table1[[#This Row],[Date Created Conversion]])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>ROUND(Table1[[#This Row],[pledged]]/Table1[[#This Row],[goal]] *100,1)</f>
        <v>1.9</v>
      </c>
      <c r="G978" s="13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ref="L978" si="1007">(((J978/60)/60)/24)+DATE(1970,1,1)</f>
        <v>42230.058993055558</v>
      </c>
      <c r="M978" s="16">
        <f t="shared" si="990"/>
        <v>42185.058993055558</v>
      </c>
      <c r="N978" t="b">
        <v>0</v>
      </c>
      <c r="O978">
        <v>18</v>
      </c>
      <c r="P978" t="b">
        <v>0</v>
      </c>
      <c r="Q978" t="s">
        <v>8271</v>
      </c>
      <c r="R978">
        <f t="shared" si="991"/>
        <v>160.5</v>
      </c>
      <c r="S978" s="13" t="s">
        <v>8317</v>
      </c>
      <c r="T978" t="s">
        <v>8319</v>
      </c>
      <c r="U978">
        <f>YEAR(Table1[[#This Row],[Date Created Conversion]])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>ROUND(Table1[[#This Row],[pledged]]/Table1[[#This Row],[goal]] *100,1)</f>
        <v>33.700000000000003</v>
      </c>
      <c r="G979" s="13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ref="L979" si="1008">(((J979/60)/60)/24)+DATE(1970,1,1)</f>
        <v>42421.942094907412</v>
      </c>
      <c r="M979" s="16">
        <f t="shared" si="990"/>
        <v>42391.942094907412</v>
      </c>
      <c r="N979" t="b">
        <v>0</v>
      </c>
      <c r="O979">
        <v>12</v>
      </c>
      <c r="P979" t="b">
        <v>0</v>
      </c>
      <c r="Q979" t="s">
        <v>8271</v>
      </c>
      <c r="R979">
        <f t="shared" si="991"/>
        <v>75.75</v>
      </c>
      <c r="S979" s="13" t="s">
        <v>8317</v>
      </c>
      <c r="T979" t="s">
        <v>8319</v>
      </c>
      <c r="U979">
        <f>YEAR(Table1[[#This Row],[Date Created Conversion]])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>ROUND(Table1[[#This Row],[pledged]]/Table1[[#This Row],[goal]] *100,1)</f>
        <v>56.3</v>
      </c>
      <c r="G980" s="13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ref="L980" si="1009">(((J980/60)/60)/24)+DATE(1970,1,1)</f>
        <v>42425.309039351851</v>
      </c>
      <c r="M980" s="16">
        <f t="shared" si="990"/>
        <v>42395.309039351851</v>
      </c>
      <c r="N980" t="b">
        <v>0</v>
      </c>
      <c r="O980">
        <v>123</v>
      </c>
      <c r="P980" t="b">
        <v>0</v>
      </c>
      <c r="Q980" t="s">
        <v>8271</v>
      </c>
      <c r="R980">
        <f t="shared" si="991"/>
        <v>790.84</v>
      </c>
      <c r="S980" s="13" t="s">
        <v>8317</v>
      </c>
      <c r="T980" t="s">
        <v>8319</v>
      </c>
      <c r="U980">
        <f>YEAR(Table1[[#This Row],[Date Created Conversion]])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>ROUND(Table1[[#This Row],[pledged]]/Table1[[#This Row],[goal]] *100,1)</f>
        <v>82.8</v>
      </c>
      <c r="G981" s="13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ref="L981" si="1010">(((J981/60)/60)/24)+DATE(1970,1,1)</f>
        <v>42541.790972222225</v>
      </c>
      <c r="M981" s="16">
        <f t="shared" si="990"/>
        <v>42506.416990740734</v>
      </c>
      <c r="N981" t="b">
        <v>0</v>
      </c>
      <c r="O981">
        <v>96</v>
      </c>
      <c r="P981" t="b">
        <v>0</v>
      </c>
      <c r="Q981" t="s">
        <v>8271</v>
      </c>
      <c r="R981">
        <f t="shared" si="991"/>
        <v>301.94</v>
      </c>
      <c r="S981" s="13" t="s">
        <v>8317</v>
      </c>
      <c r="T981" t="s">
        <v>8319</v>
      </c>
      <c r="U981">
        <f>YEAR(Table1[[#This Row],[Date Created Conversion]])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>ROUND(Table1[[#This Row],[pledged]]/Table1[[#This Row],[goal]] *100,1)</f>
        <v>14.9</v>
      </c>
      <c r="G982" s="13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ref="L982" si="1011">(((J982/60)/60)/24)+DATE(1970,1,1)</f>
        <v>41973.945856481485</v>
      </c>
      <c r="M982" s="16">
        <f t="shared" si="990"/>
        <v>41928.904189814813</v>
      </c>
      <c r="N982" t="b">
        <v>0</v>
      </c>
      <c r="O982">
        <v>31</v>
      </c>
      <c r="P982" t="b">
        <v>0</v>
      </c>
      <c r="Q982" t="s">
        <v>8271</v>
      </c>
      <c r="R982">
        <f t="shared" si="991"/>
        <v>47.94</v>
      </c>
      <c r="S982" s="13" t="s">
        <v>8317</v>
      </c>
      <c r="T982" t="s">
        <v>8319</v>
      </c>
      <c r="U982">
        <f>YEAR(Table1[[#This Row],[Date Created Conversion]])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>ROUND(Table1[[#This Row],[pledged]]/Table1[[#This Row],[goal]] *100,1)</f>
        <v>0</v>
      </c>
      <c r="G983" s="1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ref="L983" si="1012">(((J983/60)/60)/24)+DATE(1970,1,1)</f>
        <v>41860.947013888886</v>
      </c>
      <c r="M983" s="16">
        <f t="shared" si="990"/>
        <v>41830.947013888886</v>
      </c>
      <c r="N983" t="b">
        <v>0</v>
      </c>
      <c r="O983">
        <v>4</v>
      </c>
      <c r="P983" t="b">
        <v>0</v>
      </c>
      <c r="Q983" t="s">
        <v>8271</v>
      </c>
      <c r="R983">
        <f t="shared" si="991"/>
        <v>2.75</v>
      </c>
      <c r="S983" s="13" t="s">
        <v>8317</v>
      </c>
      <c r="T983" t="s">
        <v>8319</v>
      </c>
      <c r="U983">
        <f>YEAR(Table1[[#This Row],[Date Created Conversion]])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>ROUND(Table1[[#This Row],[pledged]]/Table1[[#This Row],[goal]] *100,1)</f>
        <v>0</v>
      </c>
      <c r="G984" s="13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ref="L984" si="1013">(((J984/60)/60)/24)+DATE(1970,1,1)</f>
        <v>42645.753310185188</v>
      </c>
      <c r="M984" s="16">
        <f t="shared" si="990"/>
        <v>42615.753310185188</v>
      </c>
      <c r="N984" t="b">
        <v>0</v>
      </c>
      <c r="O984">
        <v>3</v>
      </c>
      <c r="P984" t="b">
        <v>0</v>
      </c>
      <c r="Q984" t="s">
        <v>8271</v>
      </c>
      <c r="R984">
        <f t="shared" si="991"/>
        <v>1</v>
      </c>
      <c r="S984" s="13" t="s">
        <v>8317</v>
      </c>
      <c r="T984" t="s">
        <v>8319</v>
      </c>
      <c r="U984">
        <f>YEAR(Table1[[#This Row],[Date Created Conversion]])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>ROUND(Table1[[#This Row],[pledged]]/Table1[[#This Row],[goal]] *100,1)</f>
        <v>29.5</v>
      </c>
      <c r="G985" s="13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ref="L985" si="1014">(((J985/60)/60)/24)+DATE(1970,1,1)</f>
        <v>42605.870833333334</v>
      </c>
      <c r="M985" s="16">
        <f t="shared" si="990"/>
        <v>42574.667650462965</v>
      </c>
      <c r="N985" t="b">
        <v>0</v>
      </c>
      <c r="O985">
        <v>179</v>
      </c>
      <c r="P985" t="b">
        <v>0</v>
      </c>
      <c r="Q985" t="s">
        <v>8271</v>
      </c>
      <c r="R985">
        <f t="shared" si="991"/>
        <v>171.79</v>
      </c>
      <c r="S985" s="13" t="s">
        <v>8317</v>
      </c>
      <c r="T985" t="s">
        <v>8319</v>
      </c>
      <c r="U985">
        <f>YEAR(Table1[[#This Row],[Date Created Conversion]])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>ROUND(Table1[[#This Row],[pledged]]/Table1[[#This Row],[goal]] *100,1)</f>
        <v>1.1000000000000001</v>
      </c>
      <c r="G986" s="13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ref="L986" si="1015">(((J986/60)/60)/24)+DATE(1970,1,1)</f>
        <v>42091.074166666673</v>
      </c>
      <c r="M986" s="16">
        <f t="shared" si="990"/>
        <v>42061.11583333333</v>
      </c>
      <c r="N986" t="b">
        <v>0</v>
      </c>
      <c r="O986">
        <v>3</v>
      </c>
      <c r="P986" t="b">
        <v>0</v>
      </c>
      <c r="Q986" t="s">
        <v>8271</v>
      </c>
      <c r="R986">
        <f t="shared" si="991"/>
        <v>35.33</v>
      </c>
      <c r="S986" s="13" t="s">
        <v>8317</v>
      </c>
      <c r="T986" t="s">
        <v>8319</v>
      </c>
      <c r="U986">
        <f>YEAR(Table1[[#This Row],[Date Created Conversion]])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>ROUND(Table1[[#This Row],[pledged]]/Table1[[#This Row],[goal]] *100,1)</f>
        <v>6.3</v>
      </c>
      <c r="G987" s="13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ref="L987" si="1016">(((J987/60)/60)/24)+DATE(1970,1,1)</f>
        <v>42369.958333333328</v>
      </c>
      <c r="M987" s="16">
        <f t="shared" si="990"/>
        <v>42339.967708333337</v>
      </c>
      <c r="N987" t="b">
        <v>0</v>
      </c>
      <c r="O987">
        <v>23</v>
      </c>
      <c r="P987" t="b">
        <v>0</v>
      </c>
      <c r="Q987" t="s">
        <v>8271</v>
      </c>
      <c r="R987">
        <f t="shared" si="991"/>
        <v>82.09</v>
      </c>
      <c r="S987" s="13" t="s">
        <v>8317</v>
      </c>
      <c r="T987" t="s">
        <v>8319</v>
      </c>
      <c r="U987">
        <f>YEAR(Table1[[#This Row],[Date Created Conversion]])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>ROUND(Table1[[#This Row],[pledged]]/Table1[[#This Row],[goal]] *100,1)</f>
        <v>12.8</v>
      </c>
      <c r="G988" s="13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ref="L988" si="1017">(((J988/60)/60)/24)+DATE(1970,1,1)</f>
        <v>42379</v>
      </c>
      <c r="M988" s="16">
        <f t="shared" si="990"/>
        <v>42324.767361111109</v>
      </c>
      <c r="N988" t="b">
        <v>0</v>
      </c>
      <c r="O988">
        <v>23</v>
      </c>
      <c r="P988" t="b">
        <v>0</v>
      </c>
      <c r="Q988" t="s">
        <v>8271</v>
      </c>
      <c r="R988">
        <f t="shared" si="991"/>
        <v>110.87</v>
      </c>
      <c r="S988" s="13" t="s">
        <v>8317</v>
      </c>
      <c r="T988" t="s">
        <v>8319</v>
      </c>
      <c r="U988">
        <f>YEAR(Table1[[#This Row],[Date Created Conversion]])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>ROUND(Table1[[#This Row],[pledged]]/Table1[[#This Row],[goal]] *100,1)</f>
        <v>13.2</v>
      </c>
      <c r="G989" s="13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ref="L989" si="1018">(((J989/60)/60)/24)+DATE(1970,1,1)</f>
        <v>41813.294560185182</v>
      </c>
      <c r="M989" s="16">
        <f t="shared" si="990"/>
        <v>41773.294560185182</v>
      </c>
      <c r="N989" t="b">
        <v>0</v>
      </c>
      <c r="O989">
        <v>41</v>
      </c>
      <c r="P989" t="b">
        <v>0</v>
      </c>
      <c r="Q989" t="s">
        <v>8271</v>
      </c>
      <c r="R989">
        <f t="shared" si="991"/>
        <v>161.22</v>
      </c>
      <c r="S989" s="13" t="s">
        <v>8317</v>
      </c>
      <c r="T989" t="s">
        <v>8319</v>
      </c>
      <c r="U989">
        <f>YEAR(Table1[[#This Row],[Date Created Conversion]])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>ROUND(Table1[[#This Row],[pledged]]/Table1[[#This Row],[goal]] *100,1)</f>
        <v>0</v>
      </c>
      <c r="G990" s="13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ref="L990" si="1019">(((J990/60)/60)/24)+DATE(1970,1,1)</f>
        <v>42644.356770833328</v>
      </c>
      <c r="M990" s="16">
        <f t="shared" si="990"/>
        <v>42614.356770833328</v>
      </c>
      <c r="N990" t="b">
        <v>0</v>
      </c>
      <c r="O990">
        <v>0</v>
      </c>
      <c r="P990" t="b">
        <v>0</v>
      </c>
      <c r="Q990" t="s">
        <v>8271</v>
      </c>
      <c r="R990">
        <f t="shared" si="991"/>
        <v>0</v>
      </c>
      <c r="S990" s="13" t="s">
        <v>8317</v>
      </c>
      <c r="T990" t="s">
        <v>8319</v>
      </c>
      <c r="U990">
        <f>YEAR(Table1[[#This Row],[Date Created Conversion]])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>ROUND(Table1[[#This Row],[pledged]]/Table1[[#This Row],[goal]] *100,1)</f>
        <v>16.8</v>
      </c>
      <c r="G991" s="13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ref="L991" si="1020">(((J991/60)/60)/24)+DATE(1970,1,1)</f>
        <v>42641.933969907404</v>
      </c>
      <c r="M991" s="16">
        <f t="shared" si="990"/>
        <v>42611.933969907404</v>
      </c>
      <c r="N991" t="b">
        <v>0</v>
      </c>
      <c r="O991">
        <v>32</v>
      </c>
      <c r="P991" t="b">
        <v>0</v>
      </c>
      <c r="Q991" t="s">
        <v>8271</v>
      </c>
      <c r="R991">
        <f t="shared" si="991"/>
        <v>52.41</v>
      </c>
      <c r="S991" s="13" t="s">
        <v>8317</v>
      </c>
      <c r="T991" t="s">
        <v>8319</v>
      </c>
      <c r="U991">
        <f>YEAR(Table1[[#This Row],[Date Created Conversion]])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>ROUND(Table1[[#This Row],[pledged]]/Table1[[#This Row],[goal]] *100,1)</f>
        <v>0.1</v>
      </c>
      <c r="G992" s="13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ref="L992" si="1021">(((J992/60)/60)/24)+DATE(1970,1,1)</f>
        <v>41885.784305555557</v>
      </c>
      <c r="M992" s="16">
        <f t="shared" si="990"/>
        <v>41855.784305555557</v>
      </c>
      <c r="N992" t="b">
        <v>0</v>
      </c>
      <c r="O992">
        <v>2</v>
      </c>
      <c r="P992" t="b">
        <v>0</v>
      </c>
      <c r="Q992" t="s">
        <v>8271</v>
      </c>
      <c r="R992">
        <f t="shared" si="991"/>
        <v>13</v>
      </c>
      <c r="S992" s="13" t="s">
        <v>8317</v>
      </c>
      <c r="T992" t="s">
        <v>8319</v>
      </c>
      <c r="U992">
        <f>YEAR(Table1[[#This Row],[Date Created Conversion]])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>ROUND(Table1[[#This Row],[pledged]]/Table1[[#This Row],[goal]] *100,1)</f>
        <v>4.2</v>
      </c>
      <c r="G993" s="1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ref="L993" si="1022">(((J993/60)/60)/24)+DATE(1970,1,1)</f>
        <v>42563.785416666666</v>
      </c>
      <c r="M993" s="16">
        <f t="shared" si="990"/>
        <v>42538.75680555556</v>
      </c>
      <c r="N993" t="b">
        <v>0</v>
      </c>
      <c r="O993">
        <v>7</v>
      </c>
      <c r="P993" t="b">
        <v>0</v>
      </c>
      <c r="Q993" t="s">
        <v>8271</v>
      </c>
      <c r="R993">
        <f t="shared" si="991"/>
        <v>30.29</v>
      </c>
      <c r="S993" s="13" t="s">
        <v>8317</v>
      </c>
      <c r="T993" t="s">
        <v>8319</v>
      </c>
      <c r="U993">
        <f>YEAR(Table1[[#This Row],[Date Created Conversion]])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>ROUND(Table1[[#This Row],[pledged]]/Table1[[#This Row],[goal]] *100,1)</f>
        <v>0.5</v>
      </c>
      <c r="G994" s="13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ref="L994" si="1023">(((J994/60)/60)/24)+DATE(1970,1,1)</f>
        <v>42497.883321759262</v>
      </c>
      <c r="M994" s="16">
        <f t="shared" si="990"/>
        <v>42437.924988425926</v>
      </c>
      <c r="N994" t="b">
        <v>0</v>
      </c>
      <c r="O994">
        <v>4</v>
      </c>
      <c r="P994" t="b">
        <v>0</v>
      </c>
      <c r="Q994" t="s">
        <v>8271</v>
      </c>
      <c r="R994">
        <f t="shared" si="991"/>
        <v>116.75</v>
      </c>
      <c r="S994" s="13" t="s">
        <v>8317</v>
      </c>
      <c r="T994" t="s">
        <v>8319</v>
      </c>
      <c r="U994">
        <f>YEAR(Table1[[#This Row],[Date Created Conversion]])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>ROUND(Table1[[#This Row],[pledged]]/Table1[[#This Row],[goal]] *100,1)</f>
        <v>25.1</v>
      </c>
      <c r="G995" s="13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ref="L995" si="1024">(((J995/60)/60)/24)+DATE(1970,1,1)</f>
        <v>42686.208333333328</v>
      </c>
      <c r="M995" s="16">
        <f t="shared" si="990"/>
        <v>42652.964907407411</v>
      </c>
      <c r="N995" t="b">
        <v>0</v>
      </c>
      <c r="O995">
        <v>196</v>
      </c>
      <c r="P995" t="b">
        <v>0</v>
      </c>
      <c r="Q995" t="s">
        <v>8271</v>
      </c>
      <c r="R995">
        <f t="shared" si="991"/>
        <v>89.6</v>
      </c>
      <c r="S995" s="13" t="s">
        <v>8317</v>
      </c>
      <c r="T995" t="s">
        <v>8319</v>
      </c>
      <c r="U995">
        <f>YEAR(Table1[[#This Row],[Date Created Conversion]])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>ROUND(Table1[[#This Row],[pledged]]/Table1[[#This Row],[goal]] *100,1)</f>
        <v>2.2999999999999998</v>
      </c>
      <c r="G996" s="13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ref="L996" si="1025">(((J996/60)/60)/24)+DATE(1970,1,1)</f>
        <v>41973.957638888889</v>
      </c>
      <c r="M996" s="16">
        <f t="shared" si="990"/>
        <v>41921.263078703705</v>
      </c>
      <c r="N996" t="b">
        <v>0</v>
      </c>
      <c r="O996">
        <v>11</v>
      </c>
      <c r="P996" t="b">
        <v>0</v>
      </c>
      <c r="Q996" t="s">
        <v>8271</v>
      </c>
      <c r="R996">
        <f t="shared" si="991"/>
        <v>424.45</v>
      </c>
      <c r="S996" s="13" t="s">
        <v>8317</v>
      </c>
      <c r="T996" t="s">
        <v>8319</v>
      </c>
      <c r="U996">
        <f>YEAR(Table1[[#This Row],[Date Created Conversion]])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>ROUND(Table1[[#This Row],[pledged]]/Table1[[#This Row],[goal]] *100,1)</f>
        <v>7.3</v>
      </c>
      <c r="G997" s="13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ref="L997" si="1026">(((J997/60)/60)/24)+DATE(1970,1,1)</f>
        <v>41972.666666666672</v>
      </c>
      <c r="M997" s="16">
        <f t="shared" si="990"/>
        <v>41947.940740740742</v>
      </c>
      <c r="N997" t="b">
        <v>0</v>
      </c>
      <c r="O997">
        <v>9</v>
      </c>
      <c r="P997" t="b">
        <v>0</v>
      </c>
      <c r="Q997" t="s">
        <v>8271</v>
      </c>
      <c r="R997">
        <f t="shared" si="991"/>
        <v>80.67</v>
      </c>
      <c r="S997" s="13" t="s">
        <v>8317</v>
      </c>
      <c r="T997" t="s">
        <v>8319</v>
      </c>
      <c r="U997">
        <f>YEAR(Table1[[#This Row],[Date Created Conversion]])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>ROUND(Table1[[#This Row],[pledged]]/Table1[[#This Row],[goal]] *100,1)</f>
        <v>1.6</v>
      </c>
      <c r="G998" s="13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ref="L998" si="1027">(((J998/60)/60)/24)+DATE(1970,1,1)</f>
        <v>41847.643750000003</v>
      </c>
      <c r="M998" s="16">
        <f t="shared" si="990"/>
        <v>41817.866435185184</v>
      </c>
      <c r="N998" t="b">
        <v>0</v>
      </c>
      <c r="O998">
        <v>5</v>
      </c>
      <c r="P998" t="b">
        <v>0</v>
      </c>
      <c r="Q998" t="s">
        <v>8271</v>
      </c>
      <c r="R998">
        <f t="shared" si="991"/>
        <v>13</v>
      </c>
      <c r="S998" s="13" t="s">
        <v>8317</v>
      </c>
      <c r="T998" t="s">
        <v>8319</v>
      </c>
      <c r="U998">
        <f>YEAR(Table1[[#This Row],[Date Created Conversion]])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>ROUND(Table1[[#This Row],[pledged]]/Table1[[#This Row],[goal]] *100,1)</f>
        <v>1.3</v>
      </c>
      <c r="G999" s="13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ref="L999" si="1028">(((J999/60)/60)/24)+DATE(1970,1,1)</f>
        <v>41971.144641203704</v>
      </c>
      <c r="M999" s="16">
        <f t="shared" si="990"/>
        <v>41941.10297453704</v>
      </c>
      <c r="N999" t="b">
        <v>0</v>
      </c>
      <c r="O999">
        <v>8</v>
      </c>
      <c r="P999" t="b">
        <v>0</v>
      </c>
      <c r="Q999" t="s">
        <v>8271</v>
      </c>
      <c r="R999">
        <f t="shared" si="991"/>
        <v>8.1300000000000008</v>
      </c>
      <c r="S999" s="13" t="s">
        <v>8317</v>
      </c>
      <c r="T999" t="s">
        <v>8319</v>
      </c>
      <c r="U999">
        <f>YEAR(Table1[[#This Row],[Date Created Conversion]])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>ROUND(Table1[[#This Row],[pledged]]/Table1[[#This Row],[goal]] *100,1)</f>
        <v>58.6</v>
      </c>
      <c r="G1000" s="13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ref="L1000" si="1029">(((J1000/60)/60)/24)+DATE(1970,1,1)</f>
        <v>42327.210659722223</v>
      </c>
      <c r="M1000" s="16">
        <f t="shared" si="990"/>
        <v>42282.168993055559</v>
      </c>
      <c r="N1000" t="b">
        <v>0</v>
      </c>
      <c r="O1000">
        <v>229</v>
      </c>
      <c r="P1000" t="b">
        <v>0</v>
      </c>
      <c r="Q1000" t="s">
        <v>8271</v>
      </c>
      <c r="R1000">
        <f t="shared" si="991"/>
        <v>153.43</v>
      </c>
      <c r="S1000" s="13" t="s">
        <v>8317</v>
      </c>
      <c r="T1000" t="s">
        <v>8319</v>
      </c>
      <c r="U1000">
        <f>YEAR(Table1[[#This Row],[Date Created Conversion]])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>ROUND(Table1[[#This Row],[pledged]]/Table1[[#This Row],[goal]] *100,1)</f>
        <v>7.8</v>
      </c>
      <c r="G1001" s="13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ref="L1001" si="1030">(((J1001/60)/60)/24)+DATE(1970,1,1)</f>
        <v>41956.334722222222</v>
      </c>
      <c r="M1001" s="16">
        <f t="shared" si="990"/>
        <v>41926.29965277778</v>
      </c>
      <c r="N1001" t="b">
        <v>0</v>
      </c>
      <c r="O1001">
        <v>40</v>
      </c>
      <c r="P1001" t="b">
        <v>0</v>
      </c>
      <c r="Q1001" t="s">
        <v>8271</v>
      </c>
      <c r="R1001">
        <f t="shared" si="991"/>
        <v>292.08</v>
      </c>
      <c r="S1001" s="13" t="s">
        <v>8317</v>
      </c>
      <c r="T1001" t="s">
        <v>8319</v>
      </c>
      <c r="U1001">
        <f>YEAR(Table1[[#This Row],[Date Created Conversion]])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>ROUND(Table1[[#This Row],[pledged]]/Table1[[#This Row],[goal]] *100,1)</f>
        <v>2.2000000000000002</v>
      </c>
      <c r="G1002" s="13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ref="L1002" si="1031">(((J1002/60)/60)/24)+DATE(1970,1,1)</f>
        <v>42809.018055555556</v>
      </c>
      <c r="M1002" s="16">
        <f t="shared" si="990"/>
        <v>42749.059722222228</v>
      </c>
      <c r="N1002" t="b">
        <v>0</v>
      </c>
      <c r="O1002">
        <v>6</v>
      </c>
      <c r="P1002" t="b">
        <v>0</v>
      </c>
      <c r="Q1002" t="s">
        <v>8271</v>
      </c>
      <c r="R1002">
        <f t="shared" si="991"/>
        <v>3304</v>
      </c>
      <c r="S1002" s="13" t="s">
        <v>8317</v>
      </c>
      <c r="T1002" t="s">
        <v>8319</v>
      </c>
      <c r="U1002">
        <f>YEAR(Table1[[#This Row],[Date Created Conversion]])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>ROUND(Table1[[#This Row],[pledged]]/Table1[[#This Row],[goal]] *100,1)</f>
        <v>104</v>
      </c>
      <c r="G1003" s="1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ref="L1003" si="1032">(((J1003/60)/60)/24)+DATE(1970,1,1)</f>
        <v>42765.720057870371</v>
      </c>
      <c r="M1003" s="16">
        <f t="shared" si="990"/>
        <v>42720.720057870371</v>
      </c>
      <c r="N1003" t="b">
        <v>0</v>
      </c>
      <c r="O1003">
        <v>4</v>
      </c>
      <c r="P1003" t="b">
        <v>0</v>
      </c>
      <c r="Q1003" t="s">
        <v>8271</v>
      </c>
      <c r="R1003">
        <f t="shared" si="991"/>
        <v>1300</v>
      </c>
      <c r="S1003" s="13" t="s">
        <v>8317</v>
      </c>
      <c r="T1003" t="s">
        <v>8319</v>
      </c>
      <c r="U1003">
        <f>YEAR(Table1[[#This Row],[Date Created Conversion]])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>ROUND(Table1[[#This Row],[pledged]]/Table1[[#This Row],[goal]] *100,1)</f>
        <v>29.6</v>
      </c>
      <c r="G1004" s="13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ref="L1004" si="1033">(((J1004/60)/60)/24)+DATE(1970,1,1)</f>
        <v>42355.249305555553</v>
      </c>
      <c r="M1004" s="16">
        <f t="shared" si="990"/>
        <v>42325.684189814812</v>
      </c>
      <c r="N1004" t="b">
        <v>0</v>
      </c>
      <c r="O1004">
        <v>22</v>
      </c>
      <c r="P1004" t="b">
        <v>0</v>
      </c>
      <c r="Q1004" t="s">
        <v>8271</v>
      </c>
      <c r="R1004">
        <f t="shared" si="991"/>
        <v>134.55000000000001</v>
      </c>
      <c r="S1004" s="13" t="s">
        <v>8317</v>
      </c>
      <c r="T1004" t="s">
        <v>8319</v>
      </c>
      <c r="U1004">
        <f>YEAR(Table1[[#This Row],[Date Created Conversion]])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>ROUND(Table1[[#This Row],[pledged]]/Table1[[#This Row],[goal]] *100,1)</f>
        <v>16.100000000000001</v>
      </c>
      <c r="G1005" s="13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ref="L1005" si="1034">(((J1005/60)/60)/24)+DATE(1970,1,1)</f>
        <v>42810.667372685188</v>
      </c>
      <c r="M1005" s="16">
        <f t="shared" si="990"/>
        <v>42780.709039351852</v>
      </c>
      <c r="N1005" t="b">
        <v>0</v>
      </c>
      <c r="O1005">
        <v>15</v>
      </c>
      <c r="P1005" t="b">
        <v>0</v>
      </c>
      <c r="Q1005" t="s">
        <v>8271</v>
      </c>
      <c r="R1005">
        <f t="shared" si="991"/>
        <v>214.07</v>
      </c>
      <c r="S1005" s="13" t="s">
        <v>8317</v>
      </c>
      <c r="T1005" t="s">
        <v>8319</v>
      </c>
      <c r="U1005">
        <f>YEAR(Table1[[#This Row],[Date Created Conversion]])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>ROUND(Table1[[#This Row],[pledged]]/Table1[[#This Row],[goal]] *100,1)</f>
        <v>82.2</v>
      </c>
      <c r="G1006" s="13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ref="L1006" si="1035">(((J1006/60)/60)/24)+DATE(1970,1,1)</f>
        <v>42418.708645833336</v>
      </c>
      <c r="M1006" s="16">
        <f t="shared" si="990"/>
        <v>42388.708645833336</v>
      </c>
      <c r="N1006" t="b">
        <v>0</v>
      </c>
      <c r="O1006">
        <v>95</v>
      </c>
      <c r="P1006" t="b">
        <v>0</v>
      </c>
      <c r="Q1006" t="s">
        <v>8271</v>
      </c>
      <c r="R1006">
        <f t="shared" si="991"/>
        <v>216.34</v>
      </c>
      <c r="S1006" s="13" t="s">
        <v>8317</v>
      </c>
      <c r="T1006" t="s">
        <v>8319</v>
      </c>
      <c r="U1006">
        <f>YEAR(Table1[[#This Row],[Date Created Conversion]])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>ROUND(Table1[[#This Row],[pledged]]/Table1[[#This Row],[goal]] *100,1)</f>
        <v>75.099999999999994</v>
      </c>
      <c r="G1007" s="13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ref="L1007" si="1036">(((J1007/60)/60)/24)+DATE(1970,1,1)</f>
        <v>42307.624803240738</v>
      </c>
      <c r="M1007" s="16">
        <f t="shared" si="990"/>
        <v>42276.624803240738</v>
      </c>
      <c r="N1007" t="b">
        <v>0</v>
      </c>
      <c r="O1007">
        <v>161</v>
      </c>
      <c r="P1007" t="b">
        <v>0</v>
      </c>
      <c r="Q1007" t="s">
        <v>8271</v>
      </c>
      <c r="R1007">
        <f t="shared" si="991"/>
        <v>932.31</v>
      </c>
      <c r="S1007" s="13" t="s">
        <v>8317</v>
      </c>
      <c r="T1007" t="s">
        <v>8319</v>
      </c>
      <c r="U1007">
        <f>YEAR(Table1[[#This Row],[Date Created Conversion]])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>ROUND(Table1[[#This Row],[pledged]]/Table1[[#This Row],[goal]] *100,1)</f>
        <v>5.9</v>
      </c>
      <c r="G1008" s="13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ref="L1008" si="1037">(((J1008/60)/60)/24)+DATE(1970,1,1)</f>
        <v>41985.299305555556</v>
      </c>
      <c r="M1008" s="16">
        <f t="shared" si="990"/>
        <v>41977.040185185186</v>
      </c>
      <c r="N1008" t="b">
        <v>0</v>
      </c>
      <c r="O1008">
        <v>8</v>
      </c>
      <c r="P1008" t="b">
        <v>0</v>
      </c>
      <c r="Q1008" t="s">
        <v>8271</v>
      </c>
      <c r="R1008">
        <f t="shared" si="991"/>
        <v>29.25</v>
      </c>
      <c r="S1008" s="13" t="s">
        <v>8317</v>
      </c>
      <c r="T1008" t="s">
        <v>8319</v>
      </c>
      <c r="U1008">
        <f>YEAR(Table1[[#This Row],[Date Created Conversion]])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>ROUND(Table1[[#This Row],[pledged]]/Table1[[#This Row],[goal]] *100,1)</f>
        <v>44.3</v>
      </c>
      <c r="G1009" s="13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ref="L1009" si="1038">(((J1009/60)/60)/24)+DATE(1970,1,1)</f>
        <v>42718.6252662037</v>
      </c>
      <c r="M1009" s="16">
        <f t="shared" si="990"/>
        <v>42676.583599537036</v>
      </c>
      <c r="N1009" t="b">
        <v>0</v>
      </c>
      <c r="O1009">
        <v>76</v>
      </c>
      <c r="P1009" t="b">
        <v>0</v>
      </c>
      <c r="Q1009" t="s">
        <v>8271</v>
      </c>
      <c r="R1009">
        <f t="shared" si="991"/>
        <v>174.95</v>
      </c>
      <c r="S1009" s="13" t="s">
        <v>8317</v>
      </c>
      <c r="T1009" t="s">
        <v>8319</v>
      </c>
      <c r="U1009">
        <f>YEAR(Table1[[#This Row],[Date Created Conversion]])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>ROUND(Table1[[#This Row],[pledged]]/Table1[[#This Row],[goal]] *100,1)</f>
        <v>0.3</v>
      </c>
      <c r="G1010" s="13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ref="L1010" si="1039">(((J1010/60)/60)/24)+DATE(1970,1,1)</f>
        <v>42732.809201388889</v>
      </c>
      <c r="M1010" s="16">
        <f t="shared" si="990"/>
        <v>42702.809201388889</v>
      </c>
      <c r="N1010" t="b">
        <v>0</v>
      </c>
      <c r="O1010">
        <v>1</v>
      </c>
      <c r="P1010" t="b">
        <v>0</v>
      </c>
      <c r="Q1010" t="s">
        <v>8271</v>
      </c>
      <c r="R1010">
        <f t="shared" si="991"/>
        <v>250</v>
      </c>
      <c r="S1010" s="13" t="s">
        <v>8317</v>
      </c>
      <c r="T1010" t="s">
        <v>8319</v>
      </c>
      <c r="U1010">
        <f>YEAR(Table1[[#This Row],[Date Created Conversion]])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>ROUND(Table1[[#This Row],[pledged]]/Table1[[#This Row],[goal]] *100,1)</f>
        <v>13.1</v>
      </c>
      <c r="G1011" s="13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ref="L1011" si="1040">(((J1011/60)/60)/24)+DATE(1970,1,1)</f>
        <v>42540.604699074072</v>
      </c>
      <c r="M1011" s="16">
        <f t="shared" si="990"/>
        <v>42510.604699074072</v>
      </c>
      <c r="N1011" t="b">
        <v>0</v>
      </c>
      <c r="O1011">
        <v>101</v>
      </c>
      <c r="P1011" t="b">
        <v>0</v>
      </c>
      <c r="Q1011" t="s">
        <v>8271</v>
      </c>
      <c r="R1011">
        <f t="shared" si="991"/>
        <v>65</v>
      </c>
      <c r="S1011" s="13" t="s">
        <v>8317</v>
      </c>
      <c r="T1011" t="s">
        <v>8319</v>
      </c>
      <c r="U1011">
        <f>YEAR(Table1[[#This Row],[Date Created Conversion]])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>ROUND(Table1[[#This Row],[pledged]]/Table1[[#This Row],[goal]] *100,1)</f>
        <v>0.2</v>
      </c>
      <c r="G1012" s="13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ref="L1012" si="1041">(((J1012/60)/60)/24)+DATE(1970,1,1)</f>
        <v>42618.124305555553</v>
      </c>
      <c r="M1012" s="16">
        <f t="shared" si="990"/>
        <v>42561.829421296294</v>
      </c>
      <c r="N1012" t="b">
        <v>0</v>
      </c>
      <c r="O1012">
        <v>4</v>
      </c>
      <c r="P1012" t="b">
        <v>0</v>
      </c>
      <c r="Q1012" t="s">
        <v>8271</v>
      </c>
      <c r="R1012">
        <f t="shared" si="991"/>
        <v>55</v>
      </c>
      <c r="S1012" s="13" t="s">
        <v>8317</v>
      </c>
      <c r="T1012" t="s">
        <v>8319</v>
      </c>
      <c r="U1012">
        <f>YEAR(Table1[[#This Row],[Date Created Conversion]])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>ROUND(Table1[[#This Row],[pledged]]/Table1[[#This Row],[goal]] *100,1)</f>
        <v>0.4</v>
      </c>
      <c r="G1013" s="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ref="L1013" si="1042">(((J1013/60)/60)/24)+DATE(1970,1,1)</f>
        <v>41991.898090277777</v>
      </c>
      <c r="M1013" s="16">
        <f t="shared" si="990"/>
        <v>41946.898090277777</v>
      </c>
      <c r="N1013" t="b">
        <v>0</v>
      </c>
      <c r="O1013">
        <v>1</v>
      </c>
      <c r="P1013" t="b">
        <v>0</v>
      </c>
      <c r="Q1013" t="s">
        <v>8271</v>
      </c>
      <c r="R1013">
        <f t="shared" si="991"/>
        <v>75</v>
      </c>
      <c r="S1013" s="13" t="s">
        <v>8317</v>
      </c>
      <c r="T1013" t="s">
        <v>8319</v>
      </c>
      <c r="U1013">
        <f>YEAR(Table1[[#This Row],[Date Created Conversion]])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>ROUND(Table1[[#This Row],[pledged]]/Table1[[#This Row],[goal]] *100,1)</f>
        <v>21535</v>
      </c>
      <c r="G1014" s="13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ref="L1014" si="1043">(((J1014/60)/60)/24)+DATE(1970,1,1)</f>
        <v>42759.440416666665</v>
      </c>
      <c r="M1014" s="16">
        <f t="shared" si="990"/>
        <v>42714.440416666665</v>
      </c>
      <c r="N1014" t="b">
        <v>0</v>
      </c>
      <c r="O1014">
        <v>775</v>
      </c>
      <c r="P1014" t="b">
        <v>0</v>
      </c>
      <c r="Q1014" t="s">
        <v>8271</v>
      </c>
      <c r="R1014">
        <f t="shared" si="991"/>
        <v>1389.36</v>
      </c>
      <c r="S1014" s="13" t="s">
        <v>8317</v>
      </c>
      <c r="T1014" t="s">
        <v>8319</v>
      </c>
      <c r="U1014">
        <f>YEAR(Table1[[#This Row],[Date Created Conversion]])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>ROUND(Table1[[#This Row],[pledged]]/Table1[[#This Row],[goal]] *100,1)</f>
        <v>34.5</v>
      </c>
      <c r="G1015" s="13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ref="L1015" si="1044">(((J1015/60)/60)/24)+DATE(1970,1,1)</f>
        <v>42367.833333333328</v>
      </c>
      <c r="M1015" s="16">
        <f t="shared" si="990"/>
        <v>42339.833981481483</v>
      </c>
      <c r="N1015" t="b">
        <v>0</v>
      </c>
      <c r="O1015">
        <v>90</v>
      </c>
      <c r="P1015" t="b">
        <v>0</v>
      </c>
      <c r="Q1015" t="s">
        <v>8271</v>
      </c>
      <c r="R1015">
        <f t="shared" si="991"/>
        <v>95.91</v>
      </c>
      <c r="S1015" s="13" t="s">
        <v>8317</v>
      </c>
      <c r="T1015" t="s">
        <v>8319</v>
      </c>
      <c r="U1015">
        <f>YEAR(Table1[[#This Row],[Date Created Conversion]])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>ROUND(Table1[[#This Row],[pledged]]/Table1[[#This Row],[goal]] *100,1)</f>
        <v>30.6</v>
      </c>
      <c r="G1016" s="13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ref="L1016" si="1045">(((J1016/60)/60)/24)+DATE(1970,1,1)</f>
        <v>42005.002488425926</v>
      </c>
      <c r="M1016" s="16">
        <f t="shared" si="990"/>
        <v>41955.002488425926</v>
      </c>
      <c r="N1016" t="b">
        <v>0</v>
      </c>
      <c r="O1016">
        <v>16</v>
      </c>
      <c r="P1016" t="b">
        <v>0</v>
      </c>
      <c r="Q1016" t="s">
        <v>8271</v>
      </c>
      <c r="R1016">
        <f t="shared" si="991"/>
        <v>191.25</v>
      </c>
      <c r="S1016" s="13" t="s">
        <v>8317</v>
      </c>
      <c r="T1016" t="s">
        <v>8319</v>
      </c>
      <c r="U1016">
        <f>YEAR(Table1[[#This Row],[Date Created Conversion]])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>ROUND(Table1[[#This Row],[pledged]]/Table1[[#This Row],[goal]] *100,1)</f>
        <v>2.7</v>
      </c>
      <c r="G1017" s="13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ref="L1017" si="1046">(((J1017/60)/60)/24)+DATE(1970,1,1)</f>
        <v>42333.920081018514</v>
      </c>
      <c r="M1017" s="16">
        <f t="shared" si="990"/>
        <v>42303.878414351857</v>
      </c>
      <c r="N1017" t="b">
        <v>0</v>
      </c>
      <c r="O1017">
        <v>6</v>
      </c>
      <c r="P1017" t="b">
        <v>0</v>
      </c>
      <c r="Q1017" t="s">
        <v>8271</v>
      </c>
      <c r="R1017">
        <f t="shared" si="991"/>
        <v>40</v>
      </c>
      <c r="S1017" s="13" t="s">
        <v>8317</v>
      </c>
      <c r="T1017" t="s">
        <v>8319</v>
      </c>
      <c r="U1017">
        <f>YEAR(Table1[[#This Row],[Date Created Conversion]])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>ROUND(Table1[[#This Row],[pledged]]/Table1[[#This Row],[goal]] *100,1)</f>
        <v>2.8</v>
      </c>
      <c r="G1018" s="13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ref="L1018" si="1047">(((J1018/60)/60)/24)+DATE(1970,1,1)</f>
        <v>42467.065462962957</v>
      </c>
      <c r="M1018" s="16">
        <f t="shared" si="990"/>
        <v>42422.107129629629</v>
      </c>
      <c r="N1018" t="b">
        <v>0</v>
      </c>
      <c r="O1018">
        <v>38</v>
      </c>
      <c r="P1018" t="b">
        <v>0</v>
      </c>
      <c r="Q1018" t="s">
        <v>8271</v>
      </c>
      <c r="R1018">
        <f t="shared" si="991"/>
        <v>74.790000000000006</v>
      </c>
      <c r="S1018" s="13" t="s">
        <v>8317</v>
      </c>
      <c r="T1018" t="s">
        <v>8319</v>
      </c>
      <c r="U1018">
        <f>YEAR(Table1[[#This Row],[Date Created Conversion]])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>ROUND(Table1[[#This Row],[pledged]]/Table1[[#This Row],[goal]] *100,1)</f>
        <v>22.9</v>
      </c>
      <c r="G1019" s="13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ref="L1019" si="1048">(((J1019/60)/60)/24)+DATE(1970,1,1)</f>
        <v>42329.716840277775</v>
      </c>
      <c r="M1019" s="16">
        <f t="shared" si="990"/>
        <v>42289.675173611111</v>
      </c>
      <c r="N1019" t="b">
        <v>0</v>
      </c>
      <c r="O1019">
        <v>355</v>
      </c>
      <c r="P1019" t="b">
        <v>0</v>
      </c>
      <c r="Q1019" t="s">
        <v>8271</v>
      </c>
      <c r="R1019">
        <f t="shared" si="991"/>
        <v>161.12</v>
      </c>
      <c r="S1019" s="13" t="s">
        <v>8317</v>
      </c>
      <c r="T1019" t="s">
        <v>8319</v>
      </c>
      <c r="U1019">
        <f>YEAR(Table1[[#This Row],[Date Created Conversion]])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>ROUND(Table1[[#This Row],[pledged]]/Table1[[#This Row],[goal]] *100,1)</f>
        <v>3.1</v>
      </c>
      <c r="G1020" s="13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ref="L1020" si="1049">(((J1020/60)/60)/24)+DATE(1970,1,1)</f>
        <v>42565.492280092592</v>
      </c>
      <c r="M1020" s="16">
        <f t="shared" si="990"/>
        <v>42535.492280092592</v>
      </c>
      <c r="N1020" t="b">
        <v>0</v>
      </c>
      <c r="O1020">
        <v>7</v>
      </c>
      <c r="P1020" t="b">
        <v>0</v>
      </c>
      <c r="Q1020" t="s">
        <v>8271</v>
      </c>
      <c r="R1020">
        <f t="shared" si="991"/>
        <v>88.71</v>
      </c>
      <c r="S1020" s="13" t="s">
        <v>8317</v>
      </c>
      <c r="T1020" t="s">
        <v>8319</v>
      </c>
      <c r="U1020">
        <f>YEAR(Table1[[#This Row],[Date Created Conversion]])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>ROUND(Table1[[#This Row],[pledged]]/Table1[[#This Row],[goal]] *100,1)</f>
        <v>47.3</v>
      </c>
      <c r="G1021" s="13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ref="L1021" si="1050">(((J1021/60)/60)/24)+DATE(1970,1,1)</f>
        <v>42039.973946759259</v>
      </c>
      <c r="M1021" s="16">
        <f t="shared" si="990"/>
        <v>42009.973946759259</v>
      </c>
      <c r="N1021" t="b">
        <v>0</v>
      </c>
      <c r="O1021">
        <v>400</v>
      </c>
      <c r="P1021" t="b">
        <v>0</v>
      </c>
      <c r="Q1021" t="s">
        <v>8271</v>
      </c>
      <c r="R1021">
        <f t="shared" si="991"/>
        <v>53.25</v>
      </c>
      <c r="S1021" s="13" t="s">
        <v>8317</v>
      </c>
      <c r="T1021" t="s">
        <v>8319</v>
      </c>
      <c r="U1021">
        <f>YEAR(Table1[[#This Row],[Date Created Conversion]])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>ROUND(Table1[[#This Row],[pledged]]/Table1[[#This Row],[goal]] *100,1)</f>
        <v>205.5</v>
      </c>
      <c r="G1022" s="13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ref="L1022" si="1051">(((J1022/60)/60)/24)+DATE(1970,1,1)</f>
        <v>42157.032638888893</v>
      </c>
      <c r="M1022" s="16">
        <f t="shared" si="990"/>
        <v>42127.069548611107</v>
      </c>
      <c r="N1022" t="b">
        <v>0</v>
      </c>
      <c r="O1022">
        <v>30</v>
      </c>
      <c r="P1022" t="b">
        <v>1</v>
      </c>
      <c r="Q1022" t="s">
        <v>8278</v>
      </c>
      <c r="R1022">
        <f t="shared" si="991"/>
        <v>106.2</v>
      </c>
      <c r="S1022" s="13" t="s">
        <v>8323</v>
      </c>
      <c r="T1022" t="s">
        <v>8328</v>
      </c>
      <c r="U1022">
        <f>YEAR(Table1[[#This Row],[Date Created Conversion]])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>ROUND(Table1[[#This Row],[pledged]]/Table1[[#This Row],[goal]] *100,1)</f>
        <v>351.8</v>
      </c>
      <c r="G1023" s="1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ref="L1023" si="1052">(((J1023/60)/60)/24)+DATE(1970,1,1)</f>
        <v>42294.166666666672</v>
      </c>
      <c r="M1023" s="16">
        <f t="shared" si="990"/>
        <v>42271.251979166671</v>
      </c>
      <c r="N1023" t="b">
        <v>1</v>
      </c>
      <c r="O1023">
        <v>478</v>
      </c>
      <c r="P1023" t="b">
        <v>1</v>
      </c>
      <c r="Q1023" t="s">
        <v>8278</v>
      </c>
      <c r="R1023">
        <f t="shared" si="991"/>
        <v>22.08</v>
      </c>
      <c r="S1023" s="13" t="s">
        <v>8323</v>
      </c>
      <c r="T1023" t="s">
        <v>8328</v>
      </c>
      <c r="U1023">
        <f>YEAR(Table1[[#This Row],[Date Created Conversion]])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>ROUND(Table1[[#This Row],[pledged]]/Table1[[#This Row],[goal]] *100,1)</f>
        <v>114.9</v>
      </c>
      <c r="G1024" s="13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ref="L1024" si="1053">(((J1024/60)/60)/24)+DATE(1970,1,1)</f>
        <v>42141.646724537044</v>
      </c>
      <c r="M1024" s="16">
        <f t="shared" si="990"/>
        <v>42111.646724537044</v>
      </c>
      <c r="N1024" t="b">
        <v>1</v>
      </c>
      <c r="O1024">
        <v>74</v>
      </c>
      <c r="P1024" t="b">
        <v>1</v>
      </c>
      <c r="Q1024" t="s">
        <v>8278</v>
      </c>
      <c r="R1024">
        <f t="shared" si="991"/>
        <v>31.05</v>
      </c>
      <c r="S1024" s="13" t="s">
        <v>8323</v>
      </c>
      <c r="T1024" t="s">
        <v>8328</v>
      </c>
      <c r="U1024">
        <f>YEAR(Table1[[#This Row],[Date Created Conversion]])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>ROUND(Table1[[#This Row],[pledged]]/Table1[[#This Row],[goal]] *100,1)</f>
        <v>237.2</v>
      </c>
      <c r="G1025" s="13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ref="L1025" si="1054">(((J1025/60)/60)/24)+DATE(1970,1,1)</f>
        <v>42175.919687500005</v>
      </c>
      <c r="M1025" s="16">
        <f t="shared" si="990"/>
        <v>42145.919687500005</v>
      </c>
      <c r="N1025" t="b">
        <v>0</v>
      </c>
      <c r="O1025">
        <v>131</v>
      </c>
      <c r="P1025" t="b">
        <v>1</v>
      </c>
      <c r="Q1025" t="s">
        <v>8278</v>
      </c>
      <c r="R1025">
        <f t="shared" si="991"/>
        <v>36.21</v>
      </c>
      <c r="S1025" s="13" t="s">
        <v>8323</v>
      </c>
      <c r="T1025" t="s">
        <v>8328</v>
      </c>
      <c r="U1025">
        <f>YEAR(Table1[[#This Row],[Date Created Conversion]])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>ROUND(Table1[[#This Row],[pledged]]/Table1[[#This Row],[goal]] *100,1)</f>
        <v>118.6</v>
      </c>
      <c r="G1026" s="13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ref="L1026" si="1055">(((J1026/60)/60)/24)+DATE(1970,1,1)</f>
        <v>42400.580590277779</v>
      </c>
      <c r="M1026" s="16">
        <f t="shared" ref="M1026:M1089" si="1056">(((K1026/60)/60)/24)+DATE(1970,1,1)</f>
        <v>42370.580590277779</v>
      </c>
      <c r="N1026" t="b">
        <v>1</v>
      </c>
      <c r="O1026">
        <v>61</v>
      </c>
      <c r="P1026" t="b">
        <v>1</v>
      </c>
      <c r="Q1026" t="s">
        <v>8278</v>
      </c>
      <c r="R1026">
        <f t="shared" ref="R1026:R1089" si="1057">IFERROR(ROUND(E1026/O1026,2),0)</f>
        <v>388.98</v>
      </c>
      <c r="S1026" s="13" t="s">
        <v>8323</v>
      </c>
      <c r="T1026" t="s">
        <v>8328</v>
      </c>
      <c r="U1026">
        <f>YEAR(Table1[[#This Row],[Date Created Conversion]])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>ROUND(Table1[[#This Row],[pledged]]/Table1[[#This Row],[goal]] *100,1)</f>
        <v>109.9</v>
      </c>
      <c r="G1027" s="13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" si="1058">(((J1027/60)/60)/24)+DATE(1970,1,1)</f>
        <v>42079.792094907403</v>
      </c>
      <c r="M1027" s="16">
        <f t="shared" si="1056"/>
        <v>42049.833761574075</v>
      </c>
      <c r="N1027" t="b">
        <v>1</v>
      </c>
      <c r="O1027">
        <v>1071</v>
      </c>
      <c r="P1027" t="b">
        <v>1</v>
      </c>
      <c r="Q1027" t="s">
        <v>8278</v>
      </c>
      <c r="R1027">
        <f t="shared" si="1057"/>
        <v>71.849999999999994</v>
      </c>
      <c r="S1027" s="13" t="s">
        <v>8323</v>
      </c>
      <c r="T1027" t="s">
        <v>8328</v>
      </c>
      <c r="U1027">
        <f>YEAR(Table1[[#This Row],[Date Created Conversion]])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>ROUND(Table1[[#This Row],[pledged]]/Table1[[#This Row],[goal]] *100,1)</f>
        <v>100</v>
      </c>
      <c r="G1028" s="13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ref="L1028" si="1059">(((J1028/60)/60)/24)+DATE(1970,1,1)</f>
        <v>42460.365925925929</v>
      </c>
      <c r="M1028" s="16">
        <f t="shared" si="1056"/>
        <v>42426.407592592594</v>
      </c>
      <c r="N1028" t="b">
        <v>1</v>
      </c>
      <c r="O1028">
        <v>122</v>
      </c>
      <c r="P1028" t="b">
        <v>1</v>
      </c>
      <c r="Q1028" t="s">
        <v>8278</v>
      </c>
      <c r="R1028">
        <f t="shared" si="1057"/>
        <v>57.38</v>
      </c>
      <c r="S1028" s="13" t="s">
        <v>8323</v>
      </c>
      <c r="T1028" t="s">
        <v>8328</v>
      </c>
      <c r="U1028">
        <f>YEAR(Table1[[#This Row],[Date Created Conversion]])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>ROUND(Table1[[#This Row],[pledged]]/Table1[[#This Row],[goal]] *100,1)</f>
        <v>103.1</v>
      </c>
      <c r="G1029" s="13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ref="L1029" si="1060">(((J1029/60)/60)/24)+DATE(1970,1,1)</f>
        <v>41935.034108796295</v>
      </c>
      <c r="M1029" s="16">
        <f t="shared" si="1056"/>
        <v>41905.034108796295</v>
      </c>
      <c r="N1029" t="b">
        <v>1</v>
      </c>
      <c r="O1029">
        <v>111</v>
      </c>
      <c r="P1029" t="b">
        <v>1</v>
      </c>
      <c r="Q1029" t="s">
        <v>8278</v>
      </c>
      <c r="R1029">
        <f t="shared" si="1057"/>
        <v>69.67</v>
      </c>
      <c r="S1029" s="13" t="s">
        <v>8323</v>
      </c>
      <c r="T1029" t="s">
        <v>8328</v>
      </c>
      <c r="U1029">
        <f>YEAR(Table1[[#This Row],[Date Created Conversion]])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>ROUND(Table1[[#This Row],[pledged]]/Table1[[#This Row],[goal]] *100,1)</f>
        <v>117.3</v>
      </c>
      <c r="G1030" s="13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ref="L1030" si="1061">(((J1030/60)/60)/24)+DATE(1970,1,1)</f>
        <v>42800.833333333328</v>
      </c>
      <c r="M1030" s="16">
        <f t="shared" si="1056"/>
        <v>42755.627372685187</v>
      </c>
      <c r="N1030" t="b">
        <v>1</v>
      </c>
      <c r="O1030">
        <v>255</v>
      </c>
      <c r="P1030" t="b">
        <v>1</v>
      </c>
      <c r="Q1030" t="s">
        <v>8278</v>
      </c>
      <c r="R1030">
        <f t="shared" si="1057"/>
        <v>45.99</v>
      </c>
      <c r="S1030" s="13" t="s">
        <v>8323</v>
      </c>
      <c r="T1030" t="s">
        <v>8328</v>
      </c>
      <c r="U1030">
        <f>YEAR(Table1[[#This Row],[Date Created Conversion]])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>ROUND(Table1[[#This Row],[pledged]]/Table1[[#This Row],[goal]] *100,1)</f>
        <v>111.8</v>
      </c>
      <c r="G1031" s="13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ref="L1031" si="1062">(((J1031/60)/60)/24)+DATE(1970,1,1)</f>
        <v>42098.915972222225</v>
      </c>
      <c r="M1031" s="16">
        <f t="shared" si="1056"/>
        <v>42044.711886574078</v>
      </c>
      <c r="N1031" t="b">
        <v>0</v>
      </c>
      <c r="O1031">
        <v>141</v>
      </c>
      <c r="P1031" t="b">
        <v>1</v>
      </c>
      <c r="Q1031" t="s">
        <v>8278</v>
      </c>
      <c r="R1031">
        <f t="shared" si="1057"/>
        <v>79.260000000000005</v>
      </c>
      <c r="S1031" s="13" t="s">
        <v>8323</v>
      </c>
      <c r="T1031" t="s">
        <v>8328</v>
      </c>
      <c r="U1031">
        <f>YEAR(Table1[[#This Row],[Date Created Conversion]])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>ROUND(Table1[[#This Row],[pledged]]/Table1[[#This Row],[goal]] *100,1)</f>
        <v>342.1</v>
      </c>
      <c r="G1032" s="13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ref="L1032" si="1063">(((J1032/60)/60)/24)+DATE(1970,1,1)</f>
        <v>42625.483206018514</v>
      </c>
      <c r="M1032" s="16">
        <f t="shared" si="1056"/>
        <v>42611.483206018514</v>
      </c>
      <c r="N1032" t="b">
        <v>0</v>
      </c>
      <c r="O1032">
        <v>159</v>
      </c>
      <c r="P1032" t="b">
        <v>1</v>
      </c>
      <c r="Q1032" t="s">
        <v>8278</v>
      </c>
      <c r="R1032">
        <f t="shared" si="1057"/>
        <v>43.03</v>
      </c>
      <c r="S1032" s="13" t="s">
        <v>8323</v>
      </c>
      <c r="T1032" t="s">
        <v>8328</v>
      </c>
      <c r="U1032">
        <f>YEAR(Table1[[#This Row],[Date Created Conversion]])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>ROUND(Table1[[#This Row],[pledged]]/Table1[[#This Row],[goal]] *100,1)</f>
        <v>107.4</v>
      </c>
      <c r="G1033" s="1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ref="L1033" si="1064">(((J1033/60)/60)/24)+DATE(1970,1,1)</f>
        <v>42354.764004629629</v>
      </c>
      <c r="M1033" s="16">
        <f t="shared" si="1056"/>
        <v>42324.764004629629</v>
      </c>
      <c r="N1033" t="b">
        <v>0</v>
      </c>
      <c r="O1033">
        <v>99</v>
      </c>
      <c r="P1033" t="b">
        <v>1</v>
      </c>
      <c r="Q1033" t="s">
        <v>8278</v>
      </c>
      <c r="R1033">
        <f t="shared" si="1057"/>
        <v>108.48</v>
      </c>
      <c r="S1033" s="13" t="s">
        <v>8323</v>
      </c>
      <c r="T1033" t="s">
        <v>8328</v>
      </c>
      <c r="U1033">
        <f>YEAR(Table1[[#This Row],[Date Created Conversion]])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>ROUND(Table1[[#This Row],[pledged]]/Table1[[#This Row],[goal]] *100,1)</f>
        <v>108.5</v>
      </c>
      <c r="G1034" s="13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ref="L1034" si="1065">(((J1034/60)/60)/24)+DATE(1970,1,1)</f>
        <v>42544.666956018518</v>
      </c>
      <c r="M1034" s="16">
        <f t="shared" si="1056"/>
        <v>42514.666956018518</v>
      </c>
      <c r="N1034" t="b">
        <v>0</v>
      </c>
      <c r="O1034">
        <v>96</v>
      </c>
      <c r="P1034" t="b">
        <v>1</v>
      </c>
      <c r="Q1034" t="s">
        <v>8278</v>
      </c>
      <c r="R1034">
        <f t="shared" si="1057"/>
        <v>61.03</v>
      </c>
      <c r="S1034" s="13" t="s">
        <v>8323</v>
      </c>
      <c r="T1034" t="s">
        <v>8328</v>
      </c>
      <c r="U1034">
        <f>YEAR(Table1[[#This Row],[Date Created Conversion]])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>ROUND(Table1[[#This Row],[pledged]]/Table1[[#This Row],[goal]] *100,1)</f>
        <v>102.9</v>
      </c>
      <c r="G1035" s="13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ref="L1035" si="1066">(((J1035/60)/60)/24)+DATE(1970,1,1)</f>
        <v>42716.732407407413</v>
      </c>
      <c r="M1035" s="16">
        <f t="shared" si="1056"/>
        <v>42688.732407407413</v>
      </c>
      <c r="N1035" t="b">
        <v>0</v>
      </c>
      <c r="O1035">
        <v>27</v>
      </c>
      <c r="P1035" t="b">
        <v>1</v>
      </c>
      <c r="Q1035" t="s">
        <v>8278</v>
      </c>
      <c r="R1035">
        <f t="shared" si="1057"/>
        <v>50.59</v>
      </c>
      <c r="S1035" s="13" t="s">
        <v>8323</v>
      </c>
      <c r="T1035" t="s">
        <v>8328</v>
      </c>
      <c r="U1035">
        <f>YEAR(Table1[[#This Row],[Date Created Conversion]])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>ROUND(Table1[[#This Row],[pledged]]/Table1[[#This Row],[goal]] *100,1)</f>
        <v>130</v>
      </c>
      <c r="G1036" s="13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ref="L1036" si="1067">(((J1036/60)/60)/24)+DATE(1970,1,1)</f>
        <v>42587.165972222225</v>
      </c>
      <c r="M1036" s="16">
        <f t="shared" si="1056"/>
        <v>42555.166712962964</v>
      </c>
      <c r="N1036" t="b">
        <v>0</v>
      </c>
      <c r="O1036">
        <v>166</v>
      </c>
      <c r="P1036" t="b">
        <v>1</v>
      </c>
      <c r="Q1036" t="s">
        <v>8278</v>
      </c>
      <c r="R1036">
        <f t="shared" si="1057"/>
        <v>39.159999999999997</v>
      </c>
      <c r="S1036" s="13" t="s">
        <v>8323</v>
      </c>
      <c r="T1036" t="s">
        <v>8328</v>
      </c>
      <c r="U1036">
        <f>YEAR(Table1[[#This Row],[Date Created Conversion]])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>ROUND(Table1[[#This Row],[pledged]]/Table1[[#This Row],[goal]] *100,1)</f>
        <v>107.7</v>
      </c>
      <c r="G1037" s="13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ref="L1037" si="1068">(((J1037/60)/60)/24)+DATE(1970,1,1)</f>
        <v>42046.641435185185</v>
      </c>
      <c r="M1037" s="16">
        <f t="shared" si="1056"/>
        <v>42016.641435185185</v>
      </c>
      <c r="N1037" t="b">
        <v>0</v>
      </c>
      <c r="O1037">
        <v>76</v>
      </c>
      <c r="P1037" t="b">
        <v>1</v>
      </c>
      <c r="Q1037" t="s">
        <v>8278</v>
      </c>
      <c r="R1037">
        <f t="shared" si="1057"/>
        <v>65.16</v>
      </c>
      <c r="S1037" s="13" t="s">
        <v>8323</v>
      </c>
      <c r="T1037" t="s">
        <v>8328</v>
      </c>
      <c r="U1037">
        <f>YEAR(Table1[[#This Row],[Date Created Conversion]])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>ROUND(Table1[[#This Row],[pledged]]/Table1[[#This Row],[goal]] *100,1)</f>
        <v>112.4</v>
      </c>
      <c r="G1038" s="13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ref="L1038" si="1069">(((J1038/60)/60)/24)+DATE(1970,1,1)</f>
        <v>41281.333333333336</v>
      </c>
      <c r="M1038" s="16">
        <f t="shared" si="1056"/>
        <v>41249.448958333334</v>
      </c>
      <c r="N1038" t="b">
        <v>0</v>
      </c>
      <c r="O1038">
        <v>211</v>
      </c>
      <c r="P1038" t="b">
        <v>1</v>
      </c>
      <c r="Q1038" t="s">
        <v>8278</v>
      </c>
      <c r="R1038">
        <f t="shared" si="1057"/>
        <v>23.96</v>
      </c>
      <c r="S1038" s="13" t="s">
        <v>8323</v>
      </c>
      <c r="T1038" t="s">
        <v>8328</v>
      </c>
      <c r="U1038">
        <f>YEAR(Table1[[#This Row],[Date Created Conversion]])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>ROUND(Table1[[#This Row],[pledged]]/Table1[[#This Row],[goal]] *100,1)</f>
        <v>102.1</v>
      </c>
      <c r="G1039" s="13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ref="L1039" si="1070">(((J1039/60)/60)/24)+DATE(1970,1,1)</f>
        <v>42142.208333333328</v>
      </c>
      <c r="M1039" s="16">
        <f t="shared" si="1056"/>
        <v>42119.822476851856</v>
      </c>
      <c r="N1039" t="b">
        <v>0</v>
      </c>
      <c r="O1039">
        <v>21</v>
      </c>
      <c r="P1039" t="b">
        <v>1</v>
      </c>
      <c r="Q1039" t="s">
        <v>8278</v>
      </c>
      <c r="R1039">
        <f t="shared" si="1057"/>
        <v>48.62</v>
      </c>
      <c r="S1039" s="13" t="s">
        <v>8323</v>
      </c>
      <c r="T1039" t="s">
        <v>8328</v>
      </c>
      <c r="U1039">
        <f>YEAR(Table1[[#This Row],[Date Created Conversion]])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>ROUND(Table1[[#This Row],[pledged]]/Table1[[#This Row],[goal]] *100,1)</f>
        <v>145.30000000000001</v>
      </c>
      <c r="G1040" s="13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ref="L1040" si="1071">(((J1040/60)/60)/24)+DATE(1970,1,1)</f>
        <v>42448.190081018518</v>
      </c>
      <c r="M1040" s="16">
        <f t="shared" si="1056"/>
        <v>42418.231747685189</v>
      </c>
      <c r="N1040" t="b">
        <v>0</v>
      </c>
      <c r="O1040">
        <v>61</v>
      </c>
      <c r="P1040" t="b">
        <v>1</v>
      </c>
      <c r="Q1040" t="s">
        <v>8278</v>
      </c>
      <c r="R1040">
        <f t="shared" si="1057"/>
        <v>35.74</v>
      </c>
      <c r="S1040" s="13" t="s">
        <v>8323</v>
      </c>
      <c r="T1040" t="s">
        <v>8328</v>
      </c>
      <c r="U1040">
        <f>YEAR(Table1[[#This Row],[Date Created Conversion]])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>ROUND(Table1[[#This Row],[pledged]]/Table1[[#This Row],[goal]] *100,1)</f>
        <v>128.19999999999999</v>
      </c>
      <c r="G1041" s="13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ref="L1041" si="1072">(((J1041/60)/60)/24)+DATE(1970,1,1)</f>
        <v>42717.332638888889</v>
      </c>
      <c r="M1041" s="16">
        <f t="shared" si="1056"/>
        <v>42692.109328703707</v>
      </c>
      <c r="N1041" t="b">
        <v>0</v>
      </c>
      <c r="O1041">
        <v>30</v>
      </c>
      <c r="P1041" t="b">
        <v>1</v>
      </c>
      <c r="Q1041" t="s">
        <v>8278</v>
      </c>
      <c r="R1041">
        <f t="shared" si="1057"/>
        <v>21.37</v>
      </c>
      <c r="S1041" s="13" t="s">
        <v>8323</v>
      </c>
      <c r="T1041" t="s">
        <v>8328</v>
      </c>
      <c r="U1041">
        <f>YEAR(Table1[[#This Row],[Date Created Conversion]])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>ROUND(Table1[[#This Row],[pledged]]/Table1[[#This Row],[goal]] *100,1)</f>
        <v>0.3</v>
      </c>
      <c r="G1042" s="13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ref="L1042" si="1073">(((J1042/60)/60)/24)+DATE(1970,1,1)</f>
        <v>42609.708437499998</v>
      </c>
      <c r="M1042" s="16">
        <f t="shared" si="1056"/>
        <v>42579.708437499998</v>
      </c>
      <c r="N1042" t="b">
        <v>0</v>
      </c>
      <c r="O1042">
        <v>1</v>
      </c>
      <c r="P1042" t="b">
        <v>0</v>
      </c>
      <c r="Q1042" t="s">
        <v>8279</v>
      </c>
      <c r="R1042">
        <f t="shared" si="1057"/>
        <v>250</v>
      </c>
      <c r="S1042" s="13" t="s">
        <v>8329</v>
      </c>
      <c r="T1042" t="s">
        <v>8330</v>
      </c>
      <c r="U1042">
        <f>YEAR(Table1[[#This Row],[Date Created Conversion]])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>ROUND(Table1[[#This Row],[pledged]]/Table1[[#This Row],[goal]] *100,1)</f>
        <v>0</v>
      </c>
      <c r="G1043" s="1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ref="L1043" si="1074">(((J1043/60)/60)/24)+DATE(1970,1,1)</f>
        <v>41851.060092592597</v>
      </c>
      <c r="M1043" s="16">
        <f t="shared" si="1056"/>
        <v>41831.060092592597</v>
      </c>
      <c r="N1043" t="b">
        <v>0</v>
      </c>
      <c r="O1043">
        <v>0</v>
      </c>
      <c r="P1043" t="b">
        <v>0</v>
      </c>
      <c r="Q1043" t="s">
        <v>8279</v>
      </c>
      <c r="R1043">
        <f t="shared" si="1057"/>
        <v>0</v>
      </c>
      <c r="S1043" s="13" t="s">
        <v>8329</v>
      </c>
      <c r="T1043" t="s">
        <v>8330</v>
      </c>
      <c r="U1043">
        <f>YEAR(Table1[[#This Row],[Date Created Conversion]])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>ROUND(Table1[[#This Row],[pledged]]/Table1[[#This Row],[goal]] *100,1)</f>
        <v>1.5</v>
      </c>
      <c r="G1044" s="13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ref="L1044" si="1075">(((J1044/60)/60)/24)+DATE(1970,1,1)</f>
        <v>41894.416666666664</v>
      </c>
      <c r="M1044" s="16">
        <f t="shared" si="1056"/>
        <v>41851.696157407408</v>
      </c>
      <c r="N1044" t="b">
        <v>0</v>
      </c>
      <c r="O1044">
        <v>1</v>
      </c>
      <c r="P1044" t="b">
        <v>0</v>
      </c>
      <c r="Q1044" t="s">
        <v>8279</v>
      </c>
      <c r="R1044">
        <f t="shared" si="1057"/>
        <v>10</v>
      </c>
      <c r="S1044" s="13" t="s">
        <v>8329</v>
      </c>
      <c r="T1044" t="s">
        <v>8330</v>
      </c>
      <c r="U1044">
        <f>YEAR(Table1[[#This Row],[Date Created Conversion]])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>ROUND(Table1[[#This Row],[pledged]]/Table1[[#This Row],[goal]] *100,1)</f>
        <v>8.5</v>
      </c>
      <c r="G1045" s="13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ref="L1045" si="1076">(((J1045/60)/60)/24)+DATE(1970,1,1)</f>
        <v>42144.252951388888</v>
      </c>
      <c r="M1045" s="16">
        <f t="shared" si="1056"/>
        <v>42114.252951388888</v>
      </c>
      <c r="N1045" t="b">
        <v>0</v>
      </c>
      <c r="O1045">
        <v>292</v>
      </c>
      <c r="P1045" t="b">
        <v>0</v>
      </c>
      <c r="Q1045" t="s">
        <v>8279</v>
      </c>
      <c r="R1045">
        <f t="shared" si="1057"/>
        <v>29.24</v>
      </c>
      <c r="S1045" s="13" t="s">
        <v>8329</v>
      </c>
      <c r="T1045" t="s">
        <v>8330</v>
      </c>
      <c r="U1045">
        <f>YEAR(Table1[[#This Row],[Date Created Conversion]])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>ROUND(Table1[[#This Row],[pledged]]/Table1[[#This Row],[goal]] *100,1)</f>
        <v>0.1</v>
      </c>
      <c r="G1046" s="13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ref="L1046" si="1077">(((J1046/60)/60)/24)+DATE(1970,1,1)</f>
        <v>42068.852083333331</v>
      </c>
      <c r="M1046" s="16">
        <f t="shared" si="1056"/>
        <v>42011.925937499997</v>
      </c>
      <c r="N1046" t="b">
        <v>0</v>
      </c>
      <c r="O1046">
        <v>2</v>
      </c>
      <c r="P1046" t="b">
        <v>0</v>
      </c>
      <c r="Q1046" t="s">
        <v>8279</v>
      </c>
      <c r="R1046">
        <f t="shared" si="1057"/>
        <v>3</v>
      </c>
      <c r="S1046" s="13" t="s">
        <v>8329</v>
      </c>
      <c r="T1046" t="s">
        <v>8330</v>
      </c>
      <c r="U1046">
        <f>YEAR(Table1[[#This Row],[Date Created Conversion]])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>ROUND(Table1[[#This Row],[pledged]]/Table1[[#This Row],[goal]] *100,1)</f>
        <v>2.7</v>
      </c>
      <c r="G1047" s="13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ref="L1047" si="1078">(((J1047/60)/60)/24)+DATE(1970,1,1)</f>
        <v>41874.874421296299</v>
      </c>
      <c r="M1047" s="16">
        <f t="shared" si="1056"/>
        <v>41844.874421296299</v>
      </c>
      <c r="N1047" t="b">
        <v>0</v>
      </c>
      <c r="O1047">
        <v>8</v>
      </c>
      <c r="P1047" t="b">
        <v>0</v>
      </c>
      <c r="Q1047" t="s">
        <v>8279</v>
      </c>
      <c r="R1047">
        <f t="shared" si="1057"/>
        <v>33.25</v>
      </c>
      <c r="S1047" s="13" t="s">
        <v>8329</v>
      </c>
      <c r="T1047" t="s">
        <v>8330</v>
      </c>
      <c r="U1047">
        <f>YEAR(Table1[[#This Row],[Date Created Conversion]])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>ROUND(Table1[[#This Row],[pledged]]/Table1[[#This Row],[goal]] *100,1)</f>
        <v>0</v>
      </c>
      <c r="G1048" s="13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ref="L1048" si="1079">(((J1048/60)/60)/24)+DATE(1970,1,1)</f>
        <v>42364.851388888885</v>
      </c>
      <c r="M1048" s="16">
        <f t="shared" si="1056"/>
        <v>42319.851388888885</v>
      </c>
      <c r="N1048" t="b">
        <v>0</v>
      </c>
      <c r="O1048">
        <v>0</v>
      </c>
      <c r="P1048" t="b">
        <v>0</v>
      </c>
      <c r="Q1048" t="s">
        <v>8279</v>
      </c>
      <c r="R1048">
        <f t="shared" si="1057"/>
        <v>0</v>
      </c>
      <c r="S1048" s="13" t="s">
        <v>8329</v>
      </c>
      <c r="T1048" t="s">
        <v>8330</v>
      </c>
      <c r="U1048">
        <f>YEAR(Table1[[#This Row],[Date Created Conversion]])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>ROUND(Table1[[#This Row],[pledged]]/Table1[[#This Row],[goal]] *100,1)</f>
        <v>0.1</v>
      </c>
      <c r="G1049" s="13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ref="L1049" si="1080">(((J1049/60)/60)/24)+DATE(1970,1,1)</f>
        <v>41948.860127314816</v>
      </c>
      <c r="M1049" s="16">
        <f t="shared" si="1056"/>
        <v>41918.818460648145</v>
      </c>
      <c r="N1049" t="b">
        <v>0</v>
      </c>
      <c r="O1049">
        <v>1</v>
      </c>
      <c r="P1049" t="b">
        <v>0</v>
      </c>
      <c r="Q1049" t="s">
        <v>8279</v>
      </c>
      <c r="R1049">
        <f t="shared" si="1057"/>
        <v>1</v>
      </c>
      <c r="S1049" s="13" t="s">
        <v>8329</v>
      </c>
      <c r="T1049" t="s">
        <v>8330</v>
      </c>
      <c r="U1049">
        <f>YEAR(Table1[[#This Row],[Date Created Conversion]])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>ROUND(Table1[[#This Row],[pledged]]/Table1[[#This Row],[goal]] *100,1)</f>
        <v>1.4</v>
      </c>
      <c r="G1050" s="13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ref="L1050" si="1081">(((J1050/60)/60)/24)+DATE(1970,1,1)</f>
        <v>42638.053113425922</v>
      </c>
      <c r="M1050" s="16">
        <f t="shared" si="1056"/>
        <v>42598.053113425922</v>
      </c>
      <c r="N1050" t="b">
        <v>0</v>
      </c>
      <c r="O1050">
        <v>4</v>
      </c>
      <c r="P1050" t="b">
        <v>0</v>
      </c>
      <c r="Q1050" t="s">
        <v>8279</v>
      </c>
      <c r="R1050">
        <f t="shared" si="1057"/>
        <v>53</v>
      </c>
      <c r="S1050" s="13" t="s">
        <v>8329</v>
      </c>
      <c r="T1050" t="s">
        <v>8330</v>
      </c>
      <c r="U1050">
        <f>YEAR(Table1[[#This Row],[Date Created Conversion]])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>ROUND(Table1[[#This Row],[pledged]]/Table1[[#This Row],[goal]] *100,1)</f>
        <v>0</v>
      </c>
      <c r="G1051" s="13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ref="L1051" si="1082">(((J1051/60)/60)/24)+DATE(1970,1,1)</f>
        <v>42412.431076388893</v>
      </c>
      <c r="M1051" s="16">
        <f t="shared" si="1056"/>
        <v>42382.431076388893</v>
      </c>
      <c r="N1051" t="b">
        <v>0</v>
      </c>
      <c r="O1051">
        <v>0</v>
      </c>
      <c r="P1051" t="b">
        <v>0</v>
      </c>
      <c r="Q1051" t="s">
        <v>8279</v>
      </c>
      <c r="R1051">
        <f t="shared" si="1057"/>
        <v>0</v>
      </c>
      <c r="S1051" s="13" t="s">
        <v>8329</v>
      </c>
      <c r="T1051" t="s">
        <v>8330</v>
      </c>
      <c r="U1051">
        <f>YEAR(Table1[[#This Row],[Date Created Conversion]])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>ROUND(Table1[[#This Row],[pledged]]/Table1[[#This Row],[goal]] *100,1)</f>
        <v>0</v>
      </c>
      <c r="G1052" s="13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ref="L1052" si="1083">(((J1052/60)/60)/24)+DATE(1970,1,1)</f>
        <v>42261.7971875</v>
      </c>
      <c r="M1052" s="16">
        <f t="shared" si="1056"/>
        <v>42231.7971875</v>
      </c>
      <c r="N1052" t="b">
        <v>0</v>
      </c>
      <c r="O1052">
        <v>0</v>
      </c>
      <c r="P1052" t="b">
        <v>0</v>
      </c>
      <c r="Q1052" t="s">
        <v>8279</v>
      </c>
      <c r="R1052">
        <f t="shared" si="1057"/>
        <v>0</v>
      </c>
      <c r="S1052" s="13" t="s">
        <v>8329</v>
      </c>
      <c r="T1052" t="s">
        <v>8330</v>
      </c>
      <c r="U1052">
        <f>YEAR(Table1[[#This Row],[Date Created Conversion]])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>ROUND(Table1[[#This Row],[pledged]]/Table1[[#This Row],[goal]] *100,1)</f>
        <v>0</v>
      </c>
      <c r="G1053" s="1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ref="L1053" si="1084">(((J1053/60)/60)/24)+DATE(1970,1,1)</f>
        <v>41878.014178240745</v>
      </c>
      <c r="M1053" s="16">
        <f t="shared" si="1056"/>
        <v>41850.014178240745</v>
      </c>
      <c r="N1053" t="b">
        <v>0</v>
      </c>
      <c r="O1053">
        <v>0</v>
      </c>
      <c r="P1053" t="b">
        <v>0</v>
      </c>
      <c r="Q1053" t="s">
        <v>8279</v>
      </c>
      <c r="R1053">
        <f t="shared" si="1057"/>
        <v>0</v>
      </c>
      <c r="S1053" s="13" t="s">
        <v>8329</v>
      </c>
      <c r="T1053" t="s">
        <v>8330</v>
      </c>
      <c r="U1053">
        <f>YEAR(Table1[[#This Row],[Date Created Conversion]])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>ROUND(Table1[[#This Row],[pledged]]/Table1[[#This Row],[goal]] *100,1)</f>
        <v>0</v>
      </c>
      <c r="G1054" s="13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ref="L1054" si="1085">(((J1054/60)/60)/24)+DATE(1970,1,1)</f>
        <v>42527.839583333334</v>
      </c>
      <c r="M1054" s="16">
        <f t="shared" si="1056"/>
        <v>42483.797395833331</v>
      </c>
      <c r="N1054" t="b">
        <v>0</v>
      </c>
      <c r="O1054">
        <v>0</v>
      </c>
      <c r="P1054" t="b">
        <v>0</v>
      </c>
      <c r="Q1054" t="s">
        <v>8279</v>
      </c>
      <c r="R1054">
        <f t="shared" si="1057"/>
        <v>0</v>
      </c>
      <c r="S1054" s="13" t="s">
        <v>8329</v>
      </c>
      <c r="T1054" t="s">
        <v>8330</v>
      </c>
      <c r="U1054">
        <f>YEAR(Table1[[#This Row],[Date Created Conversion]])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>ROUND(Table1[[#This Row],[pledged]]/Table1[[#This Row],[goal]] *100,1)</f>
        <v>1</v>
      </c>
      <c r="G1055" s="13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ref="L1055" si="1086">(((J1055/60)/60)/24)+DATE(1970,1,1)</f>
        <v>42800.172824074078</v>
      </c>
      <c r="M1055" s="16">
        <f t="shared" si="1056"/>
        <v>42775.172824074078</v>
      </c>
      <c r="N1055" t="b">
        <v>0</v>
      </c>
      <c r="O1055">
        <v>1</v>
      </c>
      <c r="P1055" t="b">
        <v>0</v>
      </c>
      <c r="Q1055" t="s">
        <v>8279</v>
      </c>
      <c r="R1055">
        <f t="shared" si="1057"/>
        <v>15</v>
      </c>
      <c r="S1055" s="13" t="s">
        <v>8329</v>
      </c>
      <c r="T1055" t="s">
        <v>8330</v>
      </c>
      <c r="U1055">
        <f>YEAR(Table1[[#This Row],[Date Created Conversion]])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>ROUND(Table1[[#This Row],[pledged]]/Table1[[#This Row],[goal]] *100,1)</f>
        <v>0</v>
      </c>
      <c r="G1056" s="13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ref="L1056" si="1087">(((J1056/60)/60)/24)+DATE(1970,1,1)</f>
        <v>41861.916666666664</v>
      </c>
      <c r="M1056" s="16">
        <f t="shared" si="1056"/>
        <v>41831.851840277777</v>
      </c>
      <c r="N1056" t="b">
        <v>0</v>
      </c>
      <c r="O1056">
        <v>0</v>
      </c>
      <c r="P1056" t="b">
        <v>0</v>
      </c>
      <c r="Q1056" t="s">
        <v>8279</v>
      </c>
      <c r="R1056">
        <f t="shared" si="1057"/>
        <v>0</v>
      </c>
      <c r="S1056" s="13" t="s">
        <v>8329</v>
      </c>
      <c r="T1056" t="s">
        <v>8330</v>
      </c>
      <c r="U1056">
        <f>YEAR(Table1[[#This Row],[Date Created Conversion]])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>ROUND(Table1[[#This Row],[pledged]]/Table1[[#This Row],[goal]] *100,1)</f>
        <v>0</v>
      </c>
      <c r="G1057" s="13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ref="L1057" si="1088">(((J1057/60)/60)/24)+DATE(1970,1,1)</f>
        <v>42436.992418981477</v>
      </c>
      <c r="M1057" s="16">
        <f t="shared" si="1056"/>
        <v>42406.992418981477</v>
      </c>
      <c r="N1057" t="b">
        <v>0</v>
      </c>
      <c r="O1057">
        <v>0</v>
      </c>
      <c r="P1057" t="b">
        <v>0</v>
      </c>
      <c r="Q1057" t="s">
        <v>8279</v>
      </c>
      <c r="R1057">
        <f t="shared" si="1057"/>
        <v>0</v>
      </c>
      <c r="S1057" s="13" t="s">
        <v>8329</v>
      </c>
      <c r="T1057" t="s">
        <v>8330</v>
      </c>
      <c r="U1057">
        <f>YEAR(Table1[[#This Row],[Date Created Conversion]])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>ROUND(Table1[[#This Row],[pledged]]/Table1[[#This Row],[goal]] *100,1)</f>
        <v>0</v>
      </c>
      <c r="G1058" s="13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ref="L1058" si="1089">(((J1058/60)/60)/24)+DATE(1970,1,1)</f>
        <v>42118.677974537044</v>
      </c>
      <c r="M1058" s="16">
        <f t="shared" si="1056"/>
        <v>42058.719641203701</v>
      </c>
      <c r="N1058" t="b">
        <v>0</v>
      </c>
      <c r="O1058">
        <v>0</v>
      </c>
      <c r="P1058" t="b">
        <v>0</v>
      </c>
      <c r="Q1058" t="s">
        <v>8279</v>
      </c>
      <c r="R1058">
        <f t="shared" si="1057"/>
        <v>0</v>
      </c>
      <c r="S1058" s="13" t="s">
        <v>8329</v>
      </c>
      <c r="T1058" t="s">
        <v>8330</v>
      </c>
      <c r="U1058">
        <f>YEAR(Table1[[#This Row],[Date Created Conversion]])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>ROUND(Table1[[#This Row],[pledged]]/Table1[[#This Row],[goal]] *100,1)</f>
        <v>0</v>
      </c>
      <c r="G1059" s="13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ref="L1059" si="1090">(((J1059/60)/60)/24)+DATE(1970,1,1)</f>
        <v>42708.912997685184</v>
      </c>
      <c r="M1059" s="16">
        <f t="shared" si="1056"/>
        <v>42678.871331018512</v>
      </c>
      <c r="N1059" t="b">
        <v>0</v>
      </c>
      <c r="O1059">
        <v>0</v>
      </c>
      <c r="P1059" t="b">
        <v>0</v>
      </c>
      <c r="Q1059" t="s">
        <v>8279</v>
      </c>
      <c r="R1059">
        <f t="shared" si="1057"/>
        <v>0</v>
      </c>
      <c r="S1059" s="13" t="s">
        <v>8329</v>
      </c>
      <c r="T1059" t="s">
        <v>8330</v>
      </c>
      <c r="U1059">
        <f>YEAR(Table1[[#This Row],[Date Created Conversion]])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>ROUND(Table1[[#This Row],[pledged]]/Table1[[#This Row],[goal]] *100,1)</f>
        <v>0</v>
      </c>
      <c r="G1060" s="13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ref="L1060" si="1091">(((J1060/60)/60)/24)+DATE(1970,1,1)</f>
        <v>42089</v>
      </c>
      <c r="M1060" s="16">
        <f t="shared" si="1056"/>
        <v>42047.900960648149</v>
      </c>
      <c r="N1060" t="b">
        <v>0</v>
      </c>
      <c r="O1060">
        <v>0</v>
      </c>
      <c r="P1060" t="b">
        <v>0</v>
      </c>
      <c r="Q1060" t="s">
        <v>8279</v>
      </c>
      <c r="R1060">
        <f t="shared" si="1057"/>
        <v>0</v>
      </c>
      <c r="S1060" s="13" t="s">
        <v>8329</v>
      </c>
      <c r="T1060" t="s">
        <v>8330</v>
      </c>
      <c r="U1060">
        <f>YEAR(Table1[[#This Row],[Date Created Conversion]])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>ROUND(Table1[[#This Row],[pledged]]/Table1[[#This Row],[goal]] *100,1)</f>
        <v>0</v>
      </c>
      <c r="G1061" s="13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ref="L1061" si="1092">(((J1061/60)/60)/24)+DATE(1970,1,1)</f>
        <v>42076.748333333337</v>
      </c>
      <c r="M1061" s="16">
        <f t="shared" si="1056"/>
        <v>42046.79</v>
      </c>
      <c r="N1061" t="b">
        <v>0</v>
      </c>
      <c r="O1061">
        <v>0</v>
      </c>
      <c r="P1061" t="b">
        <v>0</v>
      </c>
      <c r="Q1061" t="s">
        <v>8279</v>
      </c>
      <c r="R1061">
        <f t="shared" si="1057"/>
        <v>0</v>
      </c>
      <c r="S1061" s="13" t="s">
        <v>8329</v>
      </c>
      <c r="T1061" t="s">
        <v>8330</v>
      </c>
      <c r="U1061">
        <f>YEAR(Table1[[#This Row],[Date Created Conversion]])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>ROUND(Table1[[#This Row],[pledged]]/Table1[[#This Row],[goal]] *100,1)</f>
        <v>1</v>
      </c>
      <c r="G1062" s="13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ref="L1062" si="1093">(((J1062/60)/60)/24)+DATE(1970,1,1)</f>
        <v>42109.913113425922</v>
      </c>
      <c r="M1062" s="16">
        <f t="shared" si="1056"/>
        <v>42079.913113425922</v>
      </c>
      <c r="N1062" t="b">
        <v>0</v>
      </c>
      <c r="O1062">
        <v>1</v>
      </c>
      <c r="P1062" t="b">
        <v>0</v>
      </c>
      <c r="Q1062" t="s">
        <v>8279</v>
      </c>
      <c r="R1062">
        <f t="shared" si="1057"/>
        <v>50</v>
      </c>
      <c r="S1062" s="13" t="s">
        <v>8329</v>
      </c>
      <c r="T1062" t="s">
        <v>8330</v>
      </c>
      <c r="U1062">
        <f>YEAR(Table1[[#This Row],[Date Created Conversion]])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>ROUND(Table1[[#This Row],[pledged]]/Table1[[#This Row],[goal]] *100,1)</f>
        <v>0</v>
      </c>
      <c r="G1063" s="1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ref="L1063" si="1094">(((J1063/60)/60)/24)+DATE(1970,1,1)</f>
        <v>42492.041666666672</v>
      </c>
      <c r="M1063" s="16">
        <f t="shared" si="1056"/>
        <v>42432.276712962965</v>
      </c>
      <c r="N1063" t="b">
        <v>0</v>
      </c>
      <c r="O1063">
        <v>0</v>
      </c>
      <c r="P1063" t="b">
        <v>0</v>
      </c>
      <c r="Q1063" t="s">
        <v>8279</v>
      </c>
      <c r="R1063">
        <f t="shared" si="1057"/>
        <v>0</v>
      </c>
      <c r="S1063" s="13" t="s">
        <v>8329</v>
      </c>
      <c r="T1063" t="s">
        <v>8330</v>
      </c>
      <c r="U1063">
        <f>YEAR(Table1[[#This Row],[Date Created Conversion]])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>ROUND(Table1[[#This Row],[pledged]]/Table1[[#This Row],[goal]] *100,1)</f>
        <v>95.5</v>
      </c>
      <c r="G1064" s="13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ref="L1064" si="1095">(((J1064/60)/60)/24)+DATE(1970,1,1)</f>
        <v>42563.807187500002</v>
      </c>
      <c r="M1064" s="16">
        <f t="shared" si="1056"/>
        <v>42556.807187500002</v>
      </c>
      <c r="N1064" t="b">
        <v>0</v>
      </c>
      <c r="O1064">
        <v>4</v>
      </c>
      <c r="P1064" t="b">
        <v>0</v>
      </c>
      <c r="Q1064" t="s">
        <v>8279</v>
      </c>
      <c r="R1064">
        <f t="shared" si="1057"/>
        <v>47.5</v>
      </c>
      <c r="S1064" s="13" t="s">
        <v>8329</v>
      </c>
      <c r="T1064" t="s">
        <v>8330</v>
      </c>
      <c r="U1064">
        <f>YEAR(Table1[[#This Row],[Date Created Conversion]])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>ROUND(Table1[[#This Row],[pledged]]/Table1[[#This Row],[goal]] *100,1)</f>
        <v>0</v>
      </c>
      <c r="G1065" s="13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ref="L1065" si="1096">(((J1065/60)/60)/24)+DATE(1970,1,1)</f>
        <v>42613.030810185184</v>
      </c>
      <c r="M1065" s="16">
        <f t="shared" si="1056"/>
        <v>42583.030810185184</v>
      </c>
      <c r="N1065" t="b">
        <v>0</v>
      </c>
      <c r="O1065">
        <v>0</v>
      </c>
      <c r="P1065" t="b">
        <v>0</v>
      </c>
      <c r="Q1065" t="s">
        <v>8279</v>
      </c>
      <c r="R1065">
        <f t="shared" si="1057"/>
        <v>0</v>
      </c>
      <c r="S1065" s="13" t="s">
        <v>8329</v>
      </c>
      <c r="T1065" t="s">
        <v>8330</v>
      </c>
      <c r="U1065">
        <f>YEAR(Table1[[#This Row],[Date Created Conversion]])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>ROUND(Table1[[#This Row],[pledged]]/Table1[[#This Row],[goal]] *100,1)</f>
        <v>9</v>
      </c>
      <c r="G1066" s="13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ref="L1066" si="1097">(((J1066/60)/60)/24)+DATE(1970,1,1)</f>
        <v>41462.228043981479</v>
      </c>
      <c r="M1066" s="16">
        <f t="shared" si="1056"/>
        <v>41417.228043981479</v>
      </c>
      <c r="N1066" t="b">
        <v>0</v>
      </c>
      <c r="O1066">
        <v>123</v>
      </c>
      <c r="P1066" t="b">
        <v>0</v>
      </c>
      <c r="Q1066" t="s">
        <v>8280</v>
      </c>
      <c r="R1066">
        <f t="shared" si="1057"/>
        <v>65.67</v>
      </c>
      <c r="S1066" s="13" t="s">
        <v>8331</v>
      </c>
      <c r="T1066" t="s">
        <v>8332</v>
      </c>
      <c r="U1066">
        <f>YEAR(Table1[[#This Row],[Date Created Conversion]])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>ROUND(Table1[[#This Row],[pledged]]/Table1[[#This Row],[goal]] *100,1)</f>
        <v>2.7</v>
      </c>
      <c r="G1067" s="13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ref="L1067" si="1098">(((J1067/60)/60)/24)+DATE(1970,1,1)</f>
        <v>41689.381041666667</v>
      </c>
      <c r="M1067" s="16">
        <f t="shared" si="1056"/>
        <v>41661.381041666667</v>
      </c>
      <c r="N1067" t="b">
        <v>0</v>
      </c>
      <c r="O1067">
        <v>5</v>
      </c>
      <c r="P1067" t="b">
        <v>0</v>
      </c>
      <c r="Q1067" t="s">
        <v>8280</v>
      </c>
      <c r="R1067">
        <f t="shared" si="1057"/>
        <v>16.2</v>
      </c>
      <c r="S1067" s="13" t="s">
        <v>8331</v>
      </c>
      <c r="T1067" t="s">
        <v>8332</v>
      </c>
      <c r="U1067">
        <f>YEAR(Table1[[#This Row],[Date Created Conversion]])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>ROUND(Table1[[#This Row],[pledged]]/Table1[[#This Row],[goal]] *100,1)</f>
        <v>3.4</v>
      </c>
      <c r="G1068" s="13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ref="L1068" si="1099">(((J1068/60)/60)/24)+DATE(1970,1,1)</f>
        <v>41490.962754629632</v>
      </c>
      <c r="M1068" s="16">
        <f t="shared" si="1056"/>
        <v>41445.962754629632</v>
      </c>
      <c r="N1068" t="b">
        <v>0</v>
      </c>
      <c r="O1068">
        <v>148</v>
      </c>
      <c r="P1068" t="b">
        <v>0</v>
      </c>
      <c r="Q1068" t="s">
        <v>8280</v>
      </c>
      <c r="R1068">
        <f t="shared" si="1057"/>
        <v>34.130000000000003</v>
      </c>
      <c r="S1068" s="13" t="s">
        <v>8331</v>
      </c>
      <c r="T1068" t="s">
        <v>8332</v>
      </c>
      <c r="U1068">
        <f>YEAR(Table1[[#This Row],[Date Created Conversion]])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>ROUND(Table1[[#This Row],[pledged]]/Table1[[#This Row],[goal]] *100,1)</f>
        <v>26</v>
      </c>
      <c r="G1069" s="13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ref="L1069" si="1100">(((J1069/60)/60)/24)+DATE(1970,1,1)</f>
        <v>41629.855682870373</v>
      </c>
      <c r="M1069" s="16">
        <f t="shared" si="1056"/>
        <v>41599.855682870373</v>
      </c>
      <c r="N1069" t="b">
        <v>0</v>
      </c>
      <c r="O1069">
        <v>10</v>
      </c>
      <c r="P1069" t="b">
        <v>0</v>
      </c>
      <c r="Q1069" t="s">
        <v>8280</v>
      </c>
      <c r="R1069">
        <f t="shared" si="1057"/>
        <v>13</v>
      </c>
      <c r="S1069" s="13" t="s">
        <v>8331</v>
      </c>
      <c r="T1069" t="s">
        <v>8332</v>
      </c>
      <c r="U1069">
        <f>YEAR(Table1[[#This Row],[Date Created Conversion]])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>ROUND(Table1[[#This Row],[pledged]]/Table1[[#This Row],[goal]] *100,1)</f>
        <v>0.2</v>
      </c>
      <c r="G1070" s="13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ref="L1070" si="1101">(((J1070/60)/60)/24)+DATE(1970,1,1)</f>
        <v>42470.329444444447</v>
      </c>
      <c r="M1070" s="16">
        <f t="shared" si="1056"/>
        <v>42440.371111111104</v>
      </c>
      <c r="N1070" t="b">
        <v>0</v>
      </c>
      <c r="O1070">
        <v>4</v>
      </c>
      <c r="P1070" t="b">
        <v>0</v>
      </c>
      <c r="Q1070" t="s">
        <v>8280</v>
      </c>
      <c r="R1070">
        <f t="shared" si="1057"/>
        <v>11.25</v>
      </c>
      <c r="S1070" s="13" t="s">
        <v>8331</v>
      </c>
      <c r="T1070" t="s">
        <v>8332</v>
      </c>
      <c r="U1070">
        <f>YEAR(Table1[[#This Row],[Date Created Conversion]])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>ROUND(Table1[[#This Row],[pledged]]/Table1[[#This Row],[goal]] *100,1)</f>
        <v>38.6</v>
      </c>
      <c r="G1071" s="13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ref="L1071" si="1102">(((J1071/60)/60)/24)+DATE(1970,1,1)</f>
        <v>41604.271516203706</v>
      </c>
      <c r="M1071" s="16">
        <f t="shared" si="1056"/>
        <v>41572.229849537034</v>
      </c>
      <c r="N1071" t="b">
        <v>0</v>
      </c>
      <c r="O1071">
        <v>21</v>
      </c>
      <c r="P1071" t="b">
        <v>0</v>
      </c>
      <c r="Q1071" t="s">
        <v>8280</v>
      </c>
      <c r="R1071">
        <f t="shared" si="1057"/>
        <v>40.479999999999997</v>
      </c>
      <c r="S1071" s="13" t="s">
        <v>8331</v>
      </c>
      <c r="T1071" t="s">
        <v>8332</v>
      </c>
      <c r="U1071">
        <f>YEAR(Table1[[#This Row],[Date Created Conversion]])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>ROUND(Table1[[#This Row],[pledged]]/Table1[[#This Row],[goal]] *100,1)</f>
        <v>0.7</v>
      </c>
      <c r="G1072" s="13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ref="L1072" si="1103">(((J1072/60)/60)/24)+DATE(1970,1,1)</f>
        <v>41183.011828703704</v>
      </c>
      <c r="M1072" s="16">
        <f t="shared" si="1056"/>
        <v>41163.011828703704</v>
      </c>
      <c r="N1072" t="b">
        <v>0</v>
      </c>
      <c r="O1072">
        <v>2</v>
      </c>
      <c r="P1072" t="b">
        <v>0</v>
      </c>
      <c r="Q1072" t="s">
        <v>8280</v>
      </c>
      <c r="R1072">
        <f t="shared" si="1057"/>
        <v>35</v>
      </c>
      <c r="S1072" s="13" t="s">
        <v>8331</v>
      </c>
      <c r="T1072" t="s">
        <v>8332</v>
      </c>
      <c r="U1072">
        <f>YEAR(Table1[[#This Row],[Date Created Conversion]])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>ROUND(Table1[[#This Row],[pledged]]/Table1[[#This Row],[goal]] *100,1)</f>
        <v>0</v>
      </c>
      <c r="G1073" s="1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ref="L1073" si="1104">(((J1073/60)/60)/24)+DATE(1970,1,1)</f>
        <v>42325.795057870375</v>
      </c>
      <c r="M1073" s="16">
        <f t="shared" si="1056"/>
        <v>42295.753391203703</v>
      </c>
      <c r="N1073" t="b">
        <v>0</v>
      </c>
      <c r="O1073">
        <v>0</v>
      </c>
      <c r="P1073" t="b">
        <v>0</v>
      </c>
      <c r="Q1073" t="s">
        <v>8280</v>
      </c>
      <c r="R1073">
        <f t="shared" si="1057"/>
        <v>0</v>
      </c>
      <c r="S1073" s="13" t="s">
        <v>8331</v>
      </c>
      <c r="T1073" t="s">
        <v>8332</v>
      </c>
      <c r="U1073">
        <f>YEAR(Table1[[#This Row],[Date Created Conversion]])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>ROUND(Table1[[#This Row],[pledged]]/Table1[[#This Row],[goal]] *100,1)</f>
        <v>0.1</v>
      </c>
      <c r="G1074" s="13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ref="L1074" si="1105">(((J1074/60)/60)/24)+DATE(1970,1,1)</f>
        <v>41675.832141203704</v>
      </c>
      <c r="M1074" s="16">
        <f t="shared" si="1056"/>
        <v>41645.832141203704</v>
      </c>
      <c r="N1074" t="b">
        <v>0</v>
      </c>
      <c r="O1074">
        <v>4</v>
      </c>
      <c r="P1074" t="b">
        <v>0</v>
      </c>
      <c r="Q1074" t="s">
        <v>8280</v>
      </c>
      <c r="R1074">
        <f t="shared" si="1057"/>
        <v>12.75</v>
      </c>
      <c r="S1074" s="13" t="s">
        <v>8331</v>
      </c>
      <c r="T1074" t="s">
        <v>8332</v>
      </c>
      <c r="U1074">
        <f>YEAR(Table1[[#This Row],[Date Created Conversion]])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>ROUND(Table1[[#This Row],[pledged]]/Table1[[#This Row],[goal]] *100,1)</f>
        <v>1.3</v>
      </c>
      <c r="G1075" s="13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ref="L1075" si="1106">(((J1075/60)/60)/24)+DATE(1970,1,1)</f>
        <v>40832.964594907404</v>
      </c>
      <c r="M1075" s="16">
        <f t="shared" si="1056"/>
        <v>40802.964594907404</v>
      </c>
      <c r="N1075" t="b">
        <v>0</v>
      </c>
      <c r="O1075">
        <v>1</v>
      </c>
      <c r="P1075" t="b">
        <v>0</v>
      </c>
      <c r="Q1075" t="s">
        <v>8280</v>
      </c>
      <c r="R1075">
        <f t="shared" si="1057"/>
        <v>10</v>
      </c>
      <c r="S1075" s="13" t="s">
        <v>8331</v>
      </c>
      <c r="T1075" t="s">
        <v>8332</v>
      </c>
      <c r="U1075">
        <f>YEAR(Table1[[#This Row],[Date Created Conversion]])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>ROUND(Table1[[#This Row],[pledged]]/Table1[[#This Row],[goal]] *100,1)</f>
        <v>6.3</v>
      </c>
      <c r="G1076" s="13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ref="L1076" si="1107">(((J1076/60)/60)/24)+DATE(1970,1,1)</f>
        <v>41643.172974537039</v>
      </c>
      <c r="M1076" s="16">
        <f t="shared" si="1056"/>
        <v>41613.172974537039</v>
      </c>
      <c r="N1076" t="b">
        <v>0</v>
      </c>
      <c r="O1076">
        <v>30</v>
      </c>
      <c r="P1076" t="b">
        <v>0</v>
      </c>
      <c r="Q1076" t="s">
        <v>8280</v>
      </c>
      <c r="R1076">
        <f t="shared" si="1057"/>
        <v>113.57</v>
      </c>
      <c r="S1076" s="13" t="s">
        <v>8331</v>
      </c>
      <c r="T1076" t="s">
        <v>8332</v>
      </c>
      <c r="U1076">
        <f>YEAR(Table1[[#This Row],[Date Created Conversion]])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>ROUND(Table1[[#This Row],[pledged]]/Table1[[#This Row],[goal]] *100,1)</f>
        <v>4.5</v>
      </c>
      <c r="G1077" s="13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ref="L1077" si="1108">(((J1077/60)/60)/24)+DATE(1970,1,1)</f>
        <v>41035.904120370367</v>
      </c>
      <c r="M1077" s="16">
        <f t="shared" si="1056"/>
        <v>41005.904120370367</v>
      </c>
      <c r="N1077" t="b">
        <v>0</v>
      </c>
      <c r="O1077">
        <v>3</v>
      </c>
      <c r="P1077" t="b">
        <v>0</v>
      </c>
      <c r="Q1077" t="s">
        <v>8280</v>
      </c>
      <c r="R1077">
        <f t="shared" si="1057"/>
        <v>15</v>
      </c>
      <c r="S1077" s="13" t="s">
        <v>8331</v>
      </c>
      <c r="T1077" t="s">
        <v>8332</v>
      </c>
      <c r="U1077">
        <f>YEAR(Table1[[#This Row],[Date Created Conversion]])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>ROUND(Table1[[#This Row],[pledged]]/Table1[[#This Row],[goal]] *100,1)</f>
        <v>62.8</v>
      </c>
      <c r="G1078" s="13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ref="L1078" si="1109">(((J1078/60)/60)/24)+DATE(1970,1,1)</f>
        <v>41893.377893518518</v>
      </c>
      <c r="M1078" s="16">
        <f t="shared" si="1056"/>
        <v>41838.377893518518</v>
      </c>
      <c r="N1078" t="b">
        <v>0</v>
      </c>
      <c r="O1078">
        <v>975</v>
      </c>
      <c r="P1078" t="b">
        <v>0</v>
      </c>
      <c r="Q1078" t="s">
        <v>8280</v>
      </c>
      <c r="R1078">
        <f t="shared" si="1057"/>
        <v>48.28</v>
      </c>
      <c r="S1078" s="13" t="s">
        <v>8331</v>
      </c>
      <c r="T1078" t="s">
        <v>8332</v>
      </c>
      <c r="U1078">
        <f>YEAR(Table1[[#This Row],[Date Created Conversion]])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>ROUND(Table1[[#This Row],[pledged]]/Table1[[#This Row],[goal]] *100,1)</f>
        <v>29.4</v>
      </c>
      <c r="G1079" s="13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ref="L1079" si="1110">(((J1079/60)/60)/24)+DATE(1970,1,1)</f>
        <v>42383.16679398148</v>
      </c>
      <c r="M1079" s="16">
        <f t="shared" si="1056"/>
        <v>42353.16679398148</v>
      </c>
      <c r="N1079" t="b">
        <v>0</v>
      </c>
      <c r="O1079">
        <v>167</v>
      </c>
      <c r="P1079" t="b">
        <v>0</v>
      </c>
      <c r="Q1079" t="s">
        <v>8280</v>
      </c>
      <c r="R1079">
        <f t="shared" si="1057"/>
        <v>43.98</v>
      </c>
      <c r="S1079" s="13" t="s">
        <v>8331</v>
      </c>
      <c r="T1079" t="s">
        <v>8332</v>
      </c>
      <c r="U1079">
        <f>YEAR(Table1[[#This Row],[Date Created Conversion]])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>ROUND(Table1[[#This Row],[pledged]]/Table1[[#This Row],[goal]] *100,1)</f>
        <v>7.5</v>
      </c>
      <c r="G1080" s="13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ref="L1080" si="1111">(((J1080/60)/60)/24)+DATE(1970,1,1)</f>
        <v>40746.195844907408</v>
      </c>
      <c r="M1080" s="16">
        <f t="shared" si="1056"/>
        <v>40701.195844907408</v>
      </c>
      <c r="N1080" t="b">
        <v>0</v>
      </c>
      <c r="O1080">
        <v>5</v>
      </c>
      <c r="P1080" t="b">
        <v>0</v>
      </c>
      <c r="Q1080" t="s">
        <v>8280</v>
      </c>
      <c r="R1080">
        <f t="shared" si="1057"/>
        <v>9</v>
      </c>
      <c r="S1080" s="13" t="s">
        <v>8331</v>
      </c>
      <c r="T1080" t="s">
        <v>8332</v>
      </c>
      <c r="U1080">
        <f>YEAR(Table1[[#This Row],[Date Created Conversion]])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>ROUND(Table1[[#This Row],[pledged]]/Table1[[#This Row],[goal]] *100,1)</f>
        <v>2.6</v>
      </c>
      <c r="G1081" s="13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ref="L1081" si="1112">(((J1081/60)/60)/24)+DATE(1970,1,1)</f>
        <v>42504.566388888896</v>
      </c>
      <c r="M1081" s="16">
        <f t="shared" si="1056"/>
        <v>42479.566388888896</v>
      </c>
      <c r="N1081" t="b">
        <v>0</v>
      </c>
      <c r="O1081">
        <v>18</v>
      </c>
      <c r="P1081" t="b">
        <v>0</v>
      </c>
      <c r="Q1081" t="s">
        <v>8280</v>
      </c>
      <c r="R1081">
        <f t="shared" si="1057"/>
        <v>37.67</v>
      </c>
      <c r="S1081" s="13" t="s">
        <v>8331</v>
      </c>
      <c r="T1081" t="s">
        <v>8332</v>
      </c>
      <c r="U1081">
        <f>YEAR(Table1[[#This Row],[Date Created Conversion]])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>ROUND(Table1[[#This Row],[pledged]]/Table1[[#This Row],[goal]] *100,1)</f>
        <v>9.1</v>
      </c>
      <c r="G1082" s="13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ref="L1082" si="1113">(((J1082/60)/60)/24)+DATE(1970,1,1)</f>
        <v>41770.138113425928</v>
      </c>
      <c r="M1082" s="16">
        <f t="shared" si="1056"/>
        <v>41740.138113425928</v>
      </c>
      <c r="N1082" t="b">
        <v>0</v>
      </c>
      <c r="O1082">
        <v>98</v>
      </c>
      <c r="P1082" t="b">
        <v>0</v>
      </c>
      <c r="Q1082" t="s">
        <v>8280</v>
      </c>
      <c r="R1082">
        <f t="shared" si="1057"/>
        <v>18.579999999999998</v>
      </c>
      <c r="S1082" s="13" t="s">
        <v>8331</v>
      </c>
      <c r="T1082" t="s">
        <v>8332</v>
      </c>
      <c r="U1082">
        <f>YEAR(Table1[[#This Row],[Date Created Conversion]])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>ROUND(Table1[[#This Row],[pledged]]/Table1[[#This Row],[goal]] *100,1)</f>
        <v>0</v>
      </c>
      <c r="G1083" s="1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ref="L1083" si="1114">(((J1083/60)/60)/24)+DATE(1970,1,1)</f>
        <v>42032.926990740743</v>
      </c>
      <c r="M1083" s="16">
        <f t="shared" si="1056"/>
        <v>42002.926990740743</v>
      </c>
      <c r="N1083" t="b">
        <v>0</v>
      </c>
      <c r="O1083">
        <v>4</v>
      </c>
      <c r="P1083" t="b">
        <v>0</v>
      </c>
      <c r="Q1083" t="s">
        <v>8280</v>
      </c>
      <c r="R1083">
        <f t="shared" si="1057"/>
        <v>3</v>
      </c>
      <c r="S1083" s="13" t="s">
        <v>8331</v>
      </c>
      <c r="T1083" t="s">
        <v>8332</v>
      </c>
      <c r="U1083">
        <f>YEAR(Table1[[#This Row],[Date Created Conversion]])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>ROUND(Table1[[#This Row],[pledged]]/Table1[[#This Row],[goal]] *100,1)</f>
        <v>0.6</v>
      </c>
      <c r="G1084" s="13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ref="L1084" si="1115">(((J1084/60)/60)/24)+DATE(1970,1,1)</f>
        <v>41131.906111111115</v>
      </c>
      <c r="M1084" s="16">
        <f t="shared" si="1056"/>
        <v>41101.906111111115</v>
      </c>
      <c r="N1084" t="b">
        <v>0</v>
      </c>
      <c r="O1084">
        <v>3</v>
      </c>
      <c r="P1084" t="b">
        <v>0</v>
      </c>
      <c r="Q1084" t="s">
        <v>8280</v>
      </c>
      <c r="R1084">
        <f t="shared" si="1057"/>
        <v>18.670000000000002</v>
      </c>
      <c r="S1084" s="13" t="s">
        <v>8331</v>
      </c>
      <c r="T1084" t="s">
        <v>8332</v>
      </c>
      <c r="U1084">
        <f>YEAR(Table1[[#This Row],[Date Created Conversion]])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>ROUND(Table1[[#This Row],[pledged]]/Table1[[#This Row],[goal]] *100,1)</f>
        <v>0.8</v>
      </c>
      <c r="G1085" s="13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ref="L1085" si="1116">(((J1085/60)/60)/24)+DATE(1970,1,1)</f>
        <v>41853.659525462965</v>
      </c>
      <c r="M1085" s="16">
        <f t="shared" si="1056"/>
        <v>41793.659525462965</v>
      </c>
      <c r="N1085" t="b">
        <v>0</v>
      </c>
      <c r="O1085">
        <v>1</v>
      </c>
      <c r="P1085" t="b">
        <v>0</v>
      </c>
      <c r="Q1085" t="s">
        <v>8280</v>
      </c>
      <c r="R1085">
        <f t="shared" si="1057"/>
        <v>410</v>
      </c>
      <c r="S1085" s="13" t="s">
        <v>8331</v>
      </c>
      <c r="T1085" t="s">
        <v>8332</v>
      </c>
      <c r="U1085">
        <f>YEAR(Table1[[#This Row],[Date Created Conversion]])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>ROUND(Table1[[#This Row],[pledged]]/Table1[[#This Row],[goal]] *100,1)</f>
        <v>0</v>
      </c>
      <c r="G1086" s="13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ref="L1086" si="1117">(((J1086/60)/60)/24)+DATE(1970,1,1)</f>
        <v>41859.912083333329</v>
      </c>
      <c r="M1086" s="16">
        <f t="shared" si="1056"/>
        <v>41829.912083333329</v>
      </c>
      <c r="N1086" t="b">
        <v>0</v>
      </c>
      <c r="O1086">
        <v>0</v>
      </c>
      <c r="P1086" t="b">
        <v>0</v>
      </c>
      <c r="Q1086" t="s">
        <v>8280</v>
      </c>
      <c r="R1086">
        <f t="shared" si="1057"/>
        <v>0</v>
      </c>
      <c r="S1086" s="13" t="s">
        <v>8331</v>
      </c>
      <c r="T1086" t="s">
        <v>8332</v>
      </c>
      <c r="U1086">
        <f>YEAR(Table1[[#This Row],[Date Created Conversion]])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>ROUND(Table1[[#This Row],[pledged]]/Table1[[#This Row],[goal]] *100,1)</f>
        <v>3.4</v>
      </c>
      <c r="G1087" s="13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ref="L1087" si="1118">(((J1087/60)/60)/24)+DATE(1970,1,1)</f>
        <v>42443.629340277781</v>
      </c>
      <c r="M1087" s="16">
        <f t="shared" si="1056"/>
        <v>42413.671006944445</v>
      </c>
      <c r="N1087" t="b">
        <v>0</v>
      </c>
      <c r="O1087">
        <v>9</v>
      </c>
      <c r="P1087" t="b">
        <v>0</v>
      </c>
      <c r="Q1087" t="s">
        <v>8280</v>
      </c>
      <c r="R1087">
        <f t="shared" si="1057"/>
        <v>114</v>
      </c>
      <c r="S1087" s="13" t="s">
        <v>8331</v>
      </c>
      <c r="T1087" t="s">
        <v>8332</v>
      </c>
      <c r="U1087">
        <f>YEAR(Table1[[#This Row],[Date Created Conversion]])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>ROUND(Table1[[#This Row],[pledged]]/Table1[[#This Row],[goal]] *100,1)</f>
        <v>0.1</v>
      </c>
      <c r="G1088" s="13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ref="L1088" si="1119">(((J1088/60)/60)/24)+DATE(1970,1,1)</f>
        <v>41875.866793981484</v>
      </c>
      <c r="M1088" s="16">
        <f t="shared" si="1056"/>
        <v>41845.866793981484</v>
      </c>
      <c r="N1088" t="b">
        <v>0</v>
      </c>
      <c r="O1088">
        <v>2</v>
      </c>
      <c r="P1088" t="b">
        <v>0</v>
      </c>
      <c r="Q1088" t="s">
        <v>8280</v>
      </c>
      <c r="R1088">
        <f t="shared" si="1057"/>
        <v>7.5</v>
      </c>
      <c r="S1088" s="13" t="s">
        <v>8331</v>
      </c>
      <c r="T1088" t="s">
        <v>8332</v>
      </c>
      <c r="U1088">
        <f>YEAR(Table1[[#This Row],[Date Created Conversion]])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>ROUND(Table1[[#This Row],[pledged]]/Table1[[#This Row],[goal]] *100,1)</f>
        <v>0</v>
      </c>
      <c r="G1089" s="13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ref="L1089" si="1120">(((J1089/60)/60)/24)+DATE(1970,1,1)</f>
        <v>41805.713969907411</v>
      </c>
      <c r="M1089" s="16">
        <f t="shared" si="1056"/>
        <v>41775.713969907411</v>
      </c>
      <c r="N1089" t="b">
        <v>0</v>
      </c>
      <c r="O1089">
        <v>0</v>
      </c>
      <c r="P1089" t="b">
        <v>0</v>
      </c>
      <c r="Q1089" t="s">
        <v>8280</v>
      </c>
      <c r="R1089">
        <f t="shared" si="1057"/>
        <v>0</v>
      </c>
      <c r="S1089" s="13" t="s">
        <v>8331</v>
      </c>
      <c r="T1089" t="s">
        <v>8332</v>
      </c>
      <c r="U1089">
        <f>YEAR(Table1[[#This Row],[Date Created Conversion]])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>ROUND(Table1[[#This Row],[pledged]]/Table1[[#This Row],[goal]] *100,1)</f>
        <v>14.2</v>
      </c>
      <c r="G1090" s="13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ref="L1090" si="1121">(((J1090/60)/60)/24)+DATE(1970,1,1)</f>
        <v>41753.799386574072</v>
      </c>
      <c r="M1090" s="16">
        <f t="shared" ref="M1090:M1153" si="1122">(((K1090/60)/60)/24)+DATE(1970,1,1)</f>
        <v>41723.799386574072</v>
      </c>
      <c r="N1090" t="b">
        <v>0</v>
      </c>
      <c r="O1090">
        <v>147</v>
      </c>
      <c r="P1090" t="b">
        <v>0</v>
      </c>
      <c r="Q1090" t="s">
        <v>8280</v>
      </c>
      <c r="R1090">
        <f t="shared" ref="R1090:R1153" si="1123">IFERROR(ROUND(E1090/O1090,2),0)</f>
        <v>43.42</v>
      </c>
      <c r="S1090" s="13" t="s">
        <v>8331</v>
      </c>
      <c r="T1090" t="s">
        <v>8332</v>
      </c>
      <c r="U1090">
        <f>YEAR(Table1[[#This Row],[Date Created Conversion]])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>ROUND(Table1[[#This Row],[pledged]]/Table1[[#This Row],[goal]] *100,1)</f>
        <v>7.8</v>
      </c>
      <c r="G1091" s="13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" si="1124">(((J1091/60)/60)/24)+DATE(1970,1,1)</f>
        <v>42181.189525462964</v>
      </c>
      <c r="M1091" s="16">
        <f t="shared" si="1122"/>
        <v>42151.189525462964</v>
      </c>
      <c r="N1091" t="b">
        <v>0</v>
      </c>
      <c r="O1091">
        <v>49</v>
      </c>
      <c r="P1091" t="b">
        <v>0</v>
      </c>
      <c r="Q1091" t="s">
        <v>8280</v>
      </c>
      <c r="R1091">
        <f t="shared" si="1123"/>
        <v>23.96</v>
      </c>
      <c r="S1091" s="13" t="s">
        <v>8331</v>
      </c>
      <c r="T1091" t="s">
        <v>8332</v>
      </c>
      <c r="U1091">
        <f>YEAR(Table1[[#This Row],[Date Created Conversion]])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>ROUND(Table1[[#This Row],[pledged]]/Table1[[#This Row],[goal]] *100,1)</f>
        <v>0</v>
      </c>
      <c r="G1092" s="13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ref="L1092" si="1125">(((J1092/60)/60)/24)+DATE(1970,1,1)</f>
        <v>42153.185798611114</v>
      </c>
      <c r="M1092" s="16">
        <f t="shared" si="1122"/>
        <v>42123.185798611114</v>
      </c>
      <c r="N1092" t="b">
        <v>0</v>
      </c>
      <c r="O1092">
        <v>1</v>
      </c>
      <c r="P1092" t="b">
        <v>0</v>
      </c>
      <c r="Q1092" t="s">
        <v>8280</v>
      </c>
      <c r="R1092">
        <f t="shared" si="1123"/>
        <v>5</v>
      </c>
      <c r="S1092" s="13" t="s">
        <v>8331</v>
      </c>
      <c r="T1092" t="s">
        <v>8332</v>
      </c>
      <c r="U1092">
        <f>YEAR(Table1[[#This Row],[Date Created Conversion]])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>ROUND(Table1[[#This Row],[pledged]]/Table1[[#This Row],[goal]] *100,1)</f>
        <v>12.5</v>
      </c>
      <c r="G1093" s="1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ref="L1093" si="1126">(((J1093/60)/60)/24)+DATE(1970,1,1)</f>
        <v>42470.778611111105</v>
      </c>
      <c r="M1093" s="16">
        <f t="shared" si="1122"/>
        <v>42440.820277777777</v>
      </c>
      <c r="N1093" t="b">
        <v>0</v>
      </c>
      <c r="O1093">
        <v>2</v>
      </c>
      <c r="P1093" t="b">
        <v>0</v>
      </c>
      <c r="Q1093" t="s">
        <v>8280</v>
      </c>
      <c r="R1093">
        <f t="shared" si="1123"/>
        <v>12.5</v>
      </c>
      <c r="S1093" s="13" t="s">
        <v>8331</v>
      </c>
      <c r="T1093" t="s">
        <v>8332</v>
      </c>
      <c r="U1093">
        <f>YEAR(Table1[[#This Row],[Date Created Conversion]])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>ROUND(Table1[[#This Row],[pledged]]/Table1[[#This Row],[goal]] *100,1)</f>
        <v>1.1000000000000001</v>
      </c>
      <c r="G1094" s="13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ref="L1094" si="1127">(((J1094/60)/60)/24)+DATE(1970,1,1)</f>
        <v>41280.025902777779</v>
      </c>
      <c r="M1094" s="16">
        <f t="shared" si="1122"/>
        <v>41250.025902777779</v>
      </c>
      <c r="N1094" t="b">
        <v>0</v>
      </c>
      <c r="O1094">
        <v>7</v>
      </c>
      <c r="P1094" t="b">
        <v>0</v>
      </c>
      <c r="Q1094" t="s">
        <v>8280</v>
      </c>
      <c r="R1094">
        <f t="shared" si="1123"/>
        <v>3</v>
      </c>
      <c r="S1094" s="13" t="s">
        <v>8331</v>
      </c>
      <c r="T1094" t="s">
        <v>8332</v>
      </c>
      <c r="U1094">
        <f>YEAR(Table1[[#This Row],[Date Created Conversion]])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>ROUND(Table1[[#This Row],[pledged]]/Table1[[#This Row],[goal]] *100,1)</f>
        <v>14.1</v>
      </c>
      <c r="G1095" s="13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ref="L1095" si="1128">(((J1095/60)/60)/24)+DATE(1970,1,1)</f>
        <v>42411.973807870367</v>
      </c>
      <c r="M1095" s="16">
        <f t="shared" si="1122"/>
        <v>42396.973807870367</v>
      </c>
      <c r="N1095" t="b">
        <v>0</v>
      </c>
      <c r="O1095">
        <v>4</v>
      </c>
      <c r="P1095" t="b">
        <v>0</v>
      </c>
      <c r="Q1095" t="s">
        <v>8280</v>
      </c>
      <c r="R1095">
        <f t="shared" si="1123"/>
        <v>10.56</v>
      </c>
      <c r="S1095" s="13" t="s">
        <v>8331</v>
      </c>
      <c r="T1095" t="s">
        <v>8332</v>
      </c>
      <c r="U1095">
        <f>YEAR(Table1[[#This Row],[Date Created Conversion]])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>ROUND(Table1[[#This Row],[pledged]]/Table1[[#This Row],[goal]] *100,1)</f>
        <v>18.3</v>
      </c>
      <c r="G1096" s="13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ref="L1096" si="1129">(((J1096/60)/60)/24)+DATE(1970,1,1)</f>
        <v>40825.713344907403</v>
      </c>
      <c r="M1096" s="16">
        <f t="shared" si="1122"/>
        <v>40795.713344907403</v>
      </c>
      <c r="N1096" t="b">
        <v>0</v>
      </c>
      <c r="O1096">
        <v>27</v>
      </c>
      <c r="P1096" t="b">
        <v>0</v>
      </c>
      <c r="Q1096" t="s">
        <v>8280</v>
      </c>
      <c r="R1096">
        <f t="shared" si="1123"/>
        <v>122</v>
      </c>
      <c r="S1096" s="13" t="s">
        <v>8331</v>
      </c>
      <c r="T1096" t="s">
        <v>8332</v>
      </c>
      <c r="U1096">
        <f>YEAR(Table1[[#This Row],[Date Created Conversion]])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>ROUND(Table1[[#This Row],[pledged]]/Table1[[#This Row],[goal]] *100,1)</f>
        <v>5</v>
      </c>
      <c r="G1097" s="13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ref="L1097" si="1130">(((J1097/60)/60)/24)+DATE(1970,1,1)</f>
        <v>41516.537268518521</v>
      </c>
      <c r="M1097" s="16">
        <f t="shared" si="1122"/>
        <v>41486.537268518521</v>
      </c>
      <c r="N1097" t="b">
        <v>0</v>
      </c>
      <c r="O1097">
        <v>94</v>
      </c>
      <c r="P1097" t="b">
        <v>0</v>
      </c>
      <c r="Q1097" t="s">
        <v>8280</v>
      </c>
      <c r="R1097">
        <f t="shared" si="1123"/>
        <v>267.81</v>
      </c>
      <c r="S1097" s="13" t="s">
        <v>8331</v>
      </c>
      <c r="T1097" t="s">
        <v>8332</v>
      </c>
      <c r="U1097">
        <f>YEAR(Table1[[#This Row],[Date Created Conversion]])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>ROUND(Table1[[#This Row],[pledged]]/Table1[[#This Row],[goal]] *100,1)</f>
        <v>17.899999999999999</v>
      </c>
      <c r="G1098" s="13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ref="L1098" si="1131">(((J1098/60)/60)/24)+DATE(1970,1,1)</f>
        <v>41916.145833333336</v>
      </c>
      <c r="M1098" s="16">
        <f t="shared" si="1122"/>
        <v>41885.51798611111</v>
      </c>
      <c r="N1098" t="b">
        <v>0</v>
      </c>
      <c r="O1098">
        <v>29</v>
      </c>
      <c r="P1098" t="b">
        <v>0</v>
      </c>
      <c r="Q1098" t="s">
        <v>8280</v>
      </c>
      <c r="R1098">
        <f t="shared" si="1123"/>
        <v>74.209999999999994</v>
      </c>
      <c r="S1098" s="13" t="s">
        <v>8331</v>
      </c>
      <c r="T1098" t="s">
        <v>8332</v>
      </c>
      <c r="U1098">
        <f>YEAR(Table1[[#This Row],[Date Created Conversion]])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>ROUND(Table1[[#This Row],[pledged]]/Table1[[#This Row],[goal]] *100,1)</f>
        <v>0</v>
      </c>
      <c r="G1099" s="13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ref="L1099" si="1132">(((J1099/60)/60)/24)+DATE(1970,1,1)</f>
        <v>41700.792557870373</v>
      </c>
      <c r="M1099" s="16">
        <f t="shared" si="1122"/>
        <v>41660.792557870373</v>
      </c>
      <c r="N1099" t="b">
        <v>0</v>
      </c>
      <c r="O1099">
        <v>7</v>
      </c>
      <c r="P1099" t="b">
        <v>0</v>
      </c>
      <c r="Q1099" t="s">
        <v>8280</v>
      </c>
      <c r="R1099">
        <f t="shared" si="1123"/>
        <v>6.71</v>
      </c>
      <c r="S1099" s="13" t="s">
        <v>8331</v>
      </c>
      <c r="T1099" t="s">
        <v>8332</v>
      </c>
      <c r="U1099">
        <f>YEAR(Table1[[#This Row],[Date Created Conversion]])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>ROUND(Table1[[#This Row],[pledged]]/Table1[[#This Row],[goal]] *100,1)</f>
        <v>7.2</v>
      </c>
      <c r="G1100" s="13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ref="L1100" si="1133">(((J1100/60)/60)/24)+DATE(1970,1,1)</f>
        <v>41742.762673611112</v>
      </c>
      <c r="M1100" s="16">
        <f t="shared" si="1122"/>
        <v>41712.762673611112</v>
      </c>
      <c r="N1100" t="b">
        <v>0</v>
      </c>
      <c r="O1100">
        <v>22</v>
      </c>
      <c r="P1100" t="b">
        <v>0</v>
      </c>
      <c r="Q1100" t="s">
        <v>8280</v>
      </c>
      <c r="R1100">
        <f t="shared" si="1123"/>
        <v>81.95</v>
      </c>
      <c r="S1100" s="13" t="s">
        <v>8331</v>
      </c>
      <c r="T1100" t="s">
        <v>8332</v>
      </c>
      <c r="U1100">
        <f>YEAR(Table1[[#This Row],[Date Created Conversion]])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>ROUND(Table1[[#This Row],[pledged]]/Table1[[#This Row],[goal]] *100,1)</f>
        <v>0.5</v>
      </c>
      <c r="G1101" s="13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ref="L1101" si="1134">(((J1101/60)/60)/24)+DATE(1970,1,1)</f>
        <v>42137.836435185185</v>
      </c>
      <c r="M1101" s="16">
        <f t="shared" si="1122"/>
        <v>42107.836435185185</v>
      </c>
      <c r="N1101" t="b">
        <v>0</v>
      </c>
      <c r="O1101">
        <v>1</v>
      </c>
      <c r="P1101" t="b">
        <v>0</v>
      </c>
      <c r="Q1101" t="s">
        <v>8280</v>
      </c>
      <c r="R1101">
        <f t="shared" si="1123"/>
        <v>25</v>
      </c>
      <c r="S1101" s="13" t="s">
        <v>8331</v>
      </c>
      <c r="T1101" t="s">
        <v>8332</v>
      </c>
      <c r="U1101">
        <f>YEAR(Table1[[#This Row],[Date Created Conversion]])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>ROUND(Table1[[#This Row],[pledged]]/Table1[[#This Row],[goal]] *100,1)</f>
        <v>2.5</v>
      </c>
      <c r="G1102" s="13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ref="L1102" si="1135">(((J1102/60)/60)/24)+DATE(1970,1,1)</f>
        <v>42414.110775462963</v>
      </c>
      <c r="M1102" s="16">
        <f t="shared" si="1122"/>
        <v>42384.110775462963</v>
      </c>
      <c r="N1102" t="b">
        <v>0</v>
      </c>
      <c r="O1102">
        <v>10</v>
      </c>
      <c r="P1102" t="b">
        <v>0</v>
      </c>
      <c r="Q1102" t="s">
        <v>8280</v>
      </c>
      <c r="R1102">
        <f t="shared" si="1123"/>
        <v>10</v>
      </c>
      <c r="S1102" s="13" t="s">
        <v>8331</v>
      </c>
      <c r="T1102" t="s">
        <v>8332</v>
      </c>
      <c r="U1102">
        <f>YEAR(Table1[[#This Row],[Date Created Conversion]])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>ROUND(Table1[[#This Row],[pledged]]/Table1[[#This Row],[goal]] *100,1)</f>
        <v>0</v>
      </c>
      <c r="G1103" s="1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ref="L1103" si="1136">(((J1103/60)/60)/24)+DATE(1970,1,1)</f>
        <v>42565.758333333331</v>
      </c>
      <c r="M1103" s="16">
        <f t="shared" si="1122"/>
        <v>42538.77243055556</v>
      </c>
      <c r="N1103" t="b">
        <v>0</v>
      </c>
      <c r="O1103">
        <v>6</v>
      </c>
      <c r="P1103" t="b">
        <v>0</v>
      </c>
      <c r="Q1103" t="s">
        <v>8280</v>
      </c>
      <c r="R1103">
        <f t="shared" si="1123"/>
        <v>6.83</v>
      </c>
      <c r="S1103" s="13" t="s">
        <v>8331</v>
      </c>
      <c r="T1103" t="s">
        <v>8332</v>
      </c>
      <c r="U1103">
        <f>YEAR(Table1[[#This Row],[Date Created Conversion]])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>ROUND(Table1[[#This Row],[pledged]]/Table1[[#This Row],[goal]] *100,1)</f>
        <v>5.3</v>
      </c>
      <c r="G1104" s="13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ref="L1104" si="1137">(((J1104/60)/60)/24)+DATE(1970,1,1)</f>
        <v>41617.249305555553</v>
      </c>
      <c r="M1104" s="16">
        <f t="shared" si="1122"/>
        <v>41577.045428240745</v>
      </c>
      <c r="N1104" t="b">
        <v>0</v>
      </c>
      <c r="O1104">
        <v>24</v>
      </c>
      <c r="P1104" t="b">
        <v>0</v>
      </c>
      <c r="Q1104" t="s">
        <v>8280</v>
      </c>
      <c r="R1104">
        <f t="shared" si="1123"/>
        <v>17.71</v>
      </c>
      <c r="S1104" s="13" t="s">
        <v>8331</v>
      </c>
      <c r="T1104" t="s">
        <v>8332</v>
      </c>
      <c r="U1104">
        <f>YEAR(Table1[[#This Row],[Date Created Conversion]])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>ROUND(Table1[[#This Row],[pledged]]/Table1[[#This Row],[goal]] *100,1)</f>
        <v>1.6</v>
      </c>
      <c r="G1105" s="13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ref="L1105" si="1138">(((J1105/60)/60)/24)+DATE(1970,1,1)</f>
        <v>42539.22210648148</v>
      </c>
      <c r="M1105" s="16">
        <f t="shared" si="1122"/>
        <v>42479.22210648148</v>
      </c>
      <c r="N1105" t="b">
        <v>0</v>
      </c>
      <c r="O1105">
        <v>15</v>
      </c>
      <c r="P1105" t="b">
        <v>0</v>
      </c>
      <c r="Q1105" t="s">
        <v>8280</v>
      </c>
      <c r="R1105">
        <f t="shared" si="1123"/>
        <v>16.2</v>
      </c>
      <c r="S1105" s="13" t="s">
        <v>8331</v>
      </c>
      <c r="T1105" t="s">
        <v>8332</v>
      </c>
      <c r="U1105">
        <f>YEAR(Table1[[#This Row],[Date Created Conversion]])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>ROUND(Table1[[#This Row],[pledged]]/Table1[[#This Row],[goal]] *100,1)</f>
        <v>5</v>
      </c>
      <c r="G1106" s="13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ref="L1106" si="1139">(((J1106/60)/60)/24)+DATE(1970,1,1)</f>
        <v>41801.40996527778</v>
      </c>
      <c r="M1106" s="16">
        <f t="shared" si="1122"/>
        <v>41771.40996527778</v>
      </c>
      <c r="N1106" t="b">
        <v>0</v>
      </c>
      <c r="O1106">
        <v>37</v>
      </c>
      <c r="P1106" t="b">
        <v>0</v>
      </c>
      <c r="Q1106" t="s">
        <v>8280</v>
      </c>
      <c r="R1106">
        <f t="shared" si="1123"/>
        <v>80.3</v>
      </c>
      <c r="S1106" s="13" t="s">
        <v>8331</v>
      </c>
      <c r="T1106" t="s">
        <v>8332</v>
      </c>
      <c r="U1106">
        <f>YEAR(Table1[[#This Row],[Date Created Conversion]])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>ROUND(Table1[[#This Row],[pledged]]/Table1[[#This Row],[goal]] *100,1)</f>
        <v>0.2</v>
      </c>
      <c r="G1107" s="13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ref="L1107" si="1140">(((J1107/60)/60)/24)+DATE(1970,1,1)</f>
        <v>41722.0940625</v>
      </c>
      <c r="M1107" s="16">
        <f t="shared" si="1122"/>
        <v>41692.135729166665</v>
      </c>
      <c r="N1107" t="b">
        <v>0</v>
      </c>
      <c r="O1107">
        <v>20</v>
      </c>
      <c r="P1107" t="b">
        <v>0</v>
      </c>
      <c r="Q1107" t="s">
        <v>8280</v>
      </c>
      <c r="R1107">
        <f t="shared" si="1123"/>
        <v>71.55</v>
      </c>
      <c r="S1107" s="13" t="s">
        <v>8331</v>
      </c>
      <c r="T1107" t="s">
        <v>8332</v>
      </c>
      <c r="U1107">
        <f>YEAR(Table1[[#This Row],[Date Created Conversion]])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>ROUND(Table1[[#This Row],[pledged]]/Table1[[#This Row],[goal]] *100,1)</f>
        <v>41.3</v>
      </c>
      <c r="G1108" s="13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ref="L1108" si="1141">(((J1108/60)/60)/24)+DATE(1970,1,1)</f>
        <v>41003.698784722219</v>
      </c>
      <c r="M1108" s="16">
        <f t="shared" si="1122"/>
        <v>40973.740451388891</v>
      </c>
      <c r="N1108" t="b">
        <v>0</v>
      </c>
      <c r="O1108">
        <v>7</v>
      </c>
      <c r="P1108" t="b">
        <v>0</v>
      </c>
      <c r="Q1108" t="s">
        <v>8280</v>
      </c>
      <c r="R1108">
        <f t="shared" si="1123"/>
        <v>23.57</v>
      </c>
      <c r="S1108" s="13" t="s">
        <v>8331</v>
      </c>
      <c r="T1108" t="s">
        <v>8332</v>
      </c>
      <c r="U1108">
        <f>YEAR(Table1[[#This Row],[Date Created Conversion]])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>ROUND(Table1[[#This Row],[pledged]]/Table1[[#This Row],[goal]] *100,1)</f>
        <v>0</v>
      </c>
      <c r="G1109" s="13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ref="L1109" si="1142">(((J1109/60)/60)/24)+DATE(1970,1,1)</f>
        <v>41843.861388888887</v>
      </c>
      <c r="M1109" s="16">
        <f t="shared" si="1122"/>
        <v>41813.861388888887</v>
      </c>
      <c r="N1109" t="b">
        <v>0</v>
      </c>
      <c r="O1109">
        <v>0</v>
      </c>
      <c r="P1109" t="b">
        <v>0</v>
      </c>
      <c r="Q1109" t="s">
        <v>8280</v>
      </c>
      <c r="R1109">
        <f t="shared" si="1123"/>
        <v>0</v>
      </c>
      <c r="S1109" s="13" t="s">
        <v>8331</v>
      </c>
      <c r="T1109" t="s">
        <v>8332</v>
      </c>
      <c r="U1109">
        <f>YEAR(Table1[[#This Row],[Date Created Conversion]])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>ROUND(Table1[[#This Row],[pledged]]/Table1[[#This Row],[goal]] *100,1)</f>
        <v>2.9</v>
      </c>
      <c r="G1110" s="13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ref="L1110" si="1143">(((J1110/60)/60)/24)+DATE(1970,1,1)</f>
        <v>41012.595312500001</v>
      </c>
      <c r="M1110" s="16">
        <f t="shared" si="1122"/>
        <v>40952.636979166666</v>
      </c>
      <c r="N1110" t="b">
        <v>0</v>
      </c>
      <c r="O1110">
        <v>21</v>
      </c>
      <c r="P1110" t="b">
        <v>0</v>
      </c>
      <c r="Q1110" t="s">
        <v>8280</v>
      </c>
      <c r="R1110">
        <f t="shared" si="1123"/>
        <v>34.880000000000003</v>
      </c>
      <c r="S1110" s="13" t="s">
        <v>8331</v>
      </c>
      <c r="T1110" t="s">
        <v>8332</v>
      </c>
      <c r="U1110">
        <f>YEAR(Table1[[#This Row],[Date Created Conversion]])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>ROUND(Table1[[#This Row],[pledged]]/Table1[[#This Row],[goal]] *100,1)</f>
        <v>0.5</v>
      </c>
      <c r="G1111" s="13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ref="L1111" si="1144">(((J1111/60)/60)/24)+DATE(1970,1,1)</f>
        <v>42692.793865740736</v>
      </c>
      <c r="M1111" s="16">
        <f t="shared" si="1122"/>
        <v>42662.752199074079</v>
      </c>
      <c r="N1111" t="b">
        <v>0</v>
      </c>
      <c r="O1111">
        <v>3</v>
      </c>
      <c r="P1111" t="b">
        <v>0</v>
      </c>
      <c r="Q1111" t="s">
        <v>8280</v>
      </c>
      <c r="R1111">
        <f t="shared" si="1123"/>
        <v>15</v>
      </c>
      <c r="S1111" s="13" t="s">
        <v>8331</v>
      </c>
      <c r="T1111" t="s">
        <v>8332</v>
      </c>
      <c r="U1111">
        <f>YEAR(Table1[[#This Row],[Date Created Conversion]])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>ROUND(Table1[[#This Row],[pledged]]/Table1[[#This Row],[goal]] *100,1)</f>
        <v>0.5</v>
      </c>
      <c r="G1112" s="13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ref="L1112" si="1145">(((J1112/60)/60)/24)+DATE(1970,1,1)</f>
        <v>41250.933124999996</v>
      </c>
      <c r="M1112" s="16">
        <f t="shared" si="1122"/>
        <v>41220.933124999996</v>
      </c>
      <c r="N1112" t="b">
        <v>0</v>
      </c>
      <c r="O1112">
        <v>11</v>
      </c>
      <c r="P1112" t="b">
        <v>0</v>
      </c>
      <c r="Q1112" t="s">
        <v>8280</v>
      </c>
      <c r="R1112">
        <f t="shared" si="1123"/>
        <v>23.18</v>
      </c>
      <c r="S1112" s="13" t="s">
        <v>8331</v>
      </c>
      <c r="T1112" t="s">
        <v>8332</v>
      </c>
      <c r="U1112">
        <f>YEAR(Table1[[#This Row],[Date Created Conversion]])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>ROUND(Table1[[#This Row],[pledged]]/Table1[[#This Row],[goal]] *100,1)</f>
        <v>0</v>
      </c>
      <c r="G1113" s="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ref="L1113" si="1146">(((J1113/60)/60)/24)+DATE(1970,1,1)</f>
        <v>42377.203587962969</v>
      </c>
      <c r="M1113" s="16">
        <f t="shared" si="1122"/>
        <v>42347.203587962969</v>
      </c>
      <c r="N1113" t="b">
        <v>0</v>
      </c>
      <c r="O1113">
        <v>1</v>
      </c>
      <c r="P1113" t="b">
        <v>0</v>
      </c>
      <c r="Q1113" t="s">
        <v>8280</v>
      </c>
      <c r="R1113">
        <f t="shared" si="1123"/>
        <v>1</v>
      </c>
      <c r="S1113" s="13" t="s">
        <v>8331</v>
      </c>
      <c r="T1113" t="s">
        <v>8332</v>
      </c>
      <c r="U1113">
        <f>YEAR(Table1[[#This Row],[Date Created Conversion]])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>ROUND(Table1[[#This Row],[pledged]]/Table1[[#This Row],[goal]] *100,1)</f>
        <v>35.5</v>
      </c>
      <c r="G1114" s="13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ref="L1114" si="1147">(((J1114/60)/60)/24)+DATE(1970,1,1)</f>
        <v>42023.354166666672</v>
      </c>
      <c r="M1114" s="16">
        <f t="shared" si="1122"/>
        <v>41963.759386574078</v>
      </c>
      <c r="N1114" t="b">
        <v>0</v>
      </c>
      <c r="O1114">
        <v>312</v>
      </c>
      <c r="P1114" t="b">
        <v>0</v>
      </c>
      <c r="Q1114" t="s">
        <v>8280</v>
      </c>
      <c r="R1114">
        <f t="shared" si="1123"/>
        <v>100.23</v>
      </c>
      <c r="S1114" s="13" t="s">
        <v>8331</v>
      </c>
      <c r="T1114" t="s">
        <v>8332</v>
      </c>
      <c r="U1114">
        <f>YEAR(Table1[[#This Row],[Date Created Conversion]])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>ROUND(Table1[[#This Row],[pledged]]/Table1[[#This Row],[goal]] *100,1)</f>
        <v>0.5</v>
      </c>
      <c r="G1115" s="13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ref="L1115" si="1148">(((J1115/60)/60)/24)+DATE(1970,1,1)</f>
        <v>41865.977083333331</v>
      </c>
      <c r="M1115" s="16">
        <f t="shared" si="1122"/>
        <v>41835.977083333331</v>
      </c>
      <c r="N1115" t="b">
        <v>0</v>
      </c>
      <c r="O1115">
        <v>1</v>
      </c>
      <c r="P1115" t="b">
        <v>0</v>
      </c>
      <c r="Q1115" t="s">
        <v>8280</v>
      </c>
      <c r="R1115">
        <f t="shared" si="1123"/>
        <v>5</v>
      </c>
      <c r="S1115" s="13" t="s">
        <v>8331</v>
      </c>
      <c r="T1115" t="s">
        <v>8332</v>
      </c>
      <c r="U1115">
        <f>YEAR(Table1[[#This Row],[Date Created Conversion]])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>ROUND(Table1[[#This Row],[pledged]]/Table1[[#This Row],[goal]] *100,1)</f>
        <v>0.2</v>
      </c>
      <c r="G1116" s="13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ref="L1116" si="1149">(((J1116/60)/60)/24)+DATE(1970,1,1)</f>
        <v>41556.345914351856</v>
      </c>
      <c r="M1116" s="16">
        <f t="shared" si="1122"/>
        <v>41526.345914351856</v>
      </c>
      <c r="N1116" t="b">
        <v>0</v>
      </c>
      <c r="O1116">
        <v>3</v>
      </c>
      <c r="P1116" t="b">
        <v>0</v>
      </c>
      <c r="Q1116" t="s">
        <v>8280</v>
      </c>
      <c r="R1116">
        <f t="shared" si="1123"/>
        <v>3.33</v>
      </c>
      <c r="S1116" s="13" t="s">
        <v>8331</v>
      </c>
      <c r="T1116" t="s">
        <v>8332</v>
      </c>
      <c r="U1116">
        <f>YEAR(Table1[[#This Row],[Date Created Conversion]])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>ROUND(Table1[[#This Row],[pledged]]/Table1[[#This Row],[goal]] *100,1)</f>
        <v>0.1</v>
      </c>
      <c r="G1117" s="13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ref="L1117" si="1150">(((J1117/60)/60)/24)+DATE(1970,1,1)</f>
        <v>42459.653877314813</v>
      </c>
      <c r="M1117" s="16">
        <f t="shared" si="1122"/>
        <v>42429.695543981477</v>
      </c>
      <c r="N1117" t="b">
        <v>0</v>
      </c>
      <c r="O1117">
        <v>4</v>
      </c>
      <c r="P1117" t="b">
        <v>0</v>
      </c>
      <c r="Q1117" t="s">
        <v>8280</v>
      </c>
      <c r="R1117">
        <f t="shared" si="1123"/>
        <v>13.25</v>
      </c>
      <c r="S1117" s="13" t="s">
        <v>8331</v>
      </c>
      <c r="T1117" t="s">
        <v>8332</v>
      </c>
      <c r="U1117">
        <f>YEAR(Table1[[#This Row],[Date Created Conversion]])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>ROUND(Table1[[#This Row],[pledged]]/Table1[[#This Row],[goal]] *100,1)</f>
        <v>0</v>
      </c>
      <c r="G1118" s="13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ref="L1118" si="1151">(((J1118/60)/60)/24)+DATE(1970,1,1)</f>
        <v>41069.847314814811</v>
      </c>
      <c r="M1118" s="16">
        <f t="shared" si="1122"/>
        <v>41009.847314814811</v>
      </c>
      <c r="N1118" t="b">
        <v>0</v>
      </c>
      <c r="O1118">
        <v>10</v>
      </c>
      <c r="P1118" t="b">
        <v>0</v>
      </c>
      <c r="Q1118" t="s">
        <v>8280</v>
      </c>
      <c r="R1118">
        <f t="shared" si="1123"/>
        <v>17.850000000000001</v>
      </c>
      <c r="S1118" s="13" t="s">
        <v>8331</v>
      </c>
      <c r="T1118" t="s">
        <v>8332</v>
      </c>
      <c r="U1118">
        <f>YEAR(Table1[[#This Row],[Date Created Conversion]])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>ROUND(Table1[[#This Row],[pledged]]/Table1[[#This Row],[goal]] *100,1)</f>
        <v>8.3000000000000007</v>
      </c>
      <c r="G1119" s="13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ref="L1119" si="1152">(((J1119/60)/60)/24)+DATE(1970,1,1)</f>
        <v>42363.598530092597</v>
      </c>
      <c r="M1119" s="16">
        <f t="shared" si="1122"/>
        <v>42333.598530092597</v>
      </c>
      <c r="N1119" t="b">
        <v>0</v>
      </c>
      <c r="O1119">
        <v>8</v>
      </c>
      <c r="P1119" t="b">
        <v>0</v>
      </c>
      <c r="Q1119" t="s">
        <v>8280</v>
      </c>
      <c r="R1119">
        <f t="shared" si="1123"/>
        <v>10.38</v>
      </c>
      <c r="S1119" s="13" t="s">
        <v>8331</v>
      </c>
      <c r="T1119" t="s">
        <v>8332</v>
      </c>
      <c r="U1119">
        <f>YEAR(Table1[[#This Row],[Date Created Conversion]])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>ROUND(Table1[[#This Row],[pledged]]/Table1[[#This Row],[goal]] *100,1)</f>
        <v>2.4</v>
      </c>
      <c r="G1120" s="13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ref="L1120" si="1153">(((J1120/60)/60)/24)+DATE(1970,1,1)</f>
        <v>41734.124756944446</v>
      </c>
      <c r="M1120" s="16">
        <f t="shared" si="1122"/>
        <v>41704.16642361111</v>
      </c>
      <c r="N1120" t="b">
        <v>0</v>
      </c>
      <c r="O1120">
        <v>3</v>
      </c>
      <c r="P1120" t="b">
        <v>0</v>
      </c>
      <c r="Q1120" t="s">
        <v>8280</v>
      </c>
      <c r="R1120">
        <f t="shared" si="1123"/>
        <v>36.33</v>
      </c>
      <c r="S1120" s="13" t="s">
        <v>8331</v>
      </c>
      <c r="T1120" t="s">
        <v>8332</v>
      </c>
      <c r="U1120">
        <f>YEAR(Table1[[#This Row],[Date Created Conversion]])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>ROUND(Table1[[#This Row],[pledged]]/Table1[[#This Row],[goal]] *100,1)</f>
        <v>0.2</v>
      </c>
      <c r="G1121" s="13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ref="L1121" si="1154">(((J1121/60)/60)/24)+DATE(1970,1,1)</f>
        <v>41735.792407407411</v>
      </c>
      <c r="M1121" s="16">
        <f t="shared" si="1122"/>
        <v>41722.792407407411</v>
      </c>
      <c r="N1121" t="b">
        <v>0</v>
      </c>
      <c r="O1121">
        <v>1</v>
      </c>
      <c r="P1121" t="b">
        <v>0</v>
      </c>
      <c r="Q1121" t="s">
        <v>8280</v>
      </c>
      <c r="R1121">
        <f t="shared" si="1123"/>
        <v>5</v>
      </c>
      <c r="S1121" s="13" t="s">
        <v>8331</v>
      </c>
      <c r="T1121" t="s">
        <v>8332</v>
      </c>
      <c r="U1121">
        <f>YEAR(Table1[[#This Row],[Date Created Conversion]])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>ROUND(Table1[[#This Row],[pledged]]/Table1[[#This Row],[goal]] *100,1)</f>
        <v>0</v>
      </c>
      <c r="G1122" s="13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ref="L1122" si="1155">(((J1122/60)/60)/24)+DATE(1970,1,1)</f>
        <v>40844.872685185182</v>
      </c>
      <c r="M1122" s="16">
        <f t="shared" si="1122"/>
        <v>40799.872685185182</v>
      </c>
      <c r="N1122" t="b">
        <v>0</v>
      </c>
      <c r="O1122">
        <v>0</v>
      </c>
      <c r="P1122" t="b">
        <v>0</v>
      </c>
      <c r="Q1122" t="s">
        <v>8280</v>
      </c>
      <c r="R1122">
        <f t="shared" si="1123"/>
        <v>0</v>
      </c>
      <c r="S1122" s="13" t="s">
        <v>8331</v>
      </c>
      <c r="T1122" t="s">
        <v>8332</v>
      </c>
      <c r="U1122">
        <f>YEAR(Table1[[#This Row],[Date Created Conversion]])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>ROUND(Table1[[#This Row],[pledged]]/Table1[[#This Row],[goal]] *100,1)</f>
        <v>0</v>
      </c>
      <c r="G1123" s="1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ref="L1123" si="1156">(((J1123/60)/60)/24)+DATE(1970,1,1)</f>
        <v>42442.892546296294</v>
      </c>
      <c r="M1123" s="16">
        <f t="shared" si="1122"/>
        <v>42412.934212962966</v>
      </c>
      <c r="N1123" t="b">
        <v>0</v>
      </c>
      <c r="O1123">
        <v>5</v>
      </c>
      <c r="P1123" t="b">
        <v>0</v>
      </c>
      <c r="Q1123" t="s">
        <v>8280</v>
      </c>
      <c r="R1123">
        <f t="shared" si="1123"/>
        <v>5.8</v>
      </c>
      <c r="S1123" s="13" t="s">
        <v>8331</v>
      </c>
      <c r="T1123" t="s">
        <v>8332</v>
      </c>
      <c r="U1123">
        <f>YEAR(Table1[[#This Row],[Date Created Conversion]])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>ROUND(Table1[[#This Row],[pledged]]/Table1[[#This Row],[goal]] *100,1)</f>
        <v>0</v>
      </c>
      <c r="G1124" s="13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ref="L1124" si="1157">(((J1124/60)/60)/24)+DATE(1970,1,1)</f>
        <v>41424.703993055555</v>
      </c>
      <c r="M1124" s="16">
        <f t="shared" si="1122"/>
        <v>41410.703993055555</v>
      </c>
      <c r="N1124" t="b">
        <v>0</v>
      </c>
      <c r="O1124">
        <v>0</v>
      </c>
      <c r="P1124" t="b">
        <v>0</v>
      </c>
      <c r="Q1124" t="s">
        <v>8280</v>
      </c>
      <c r="R1124">
        <f t="shared" si="1123"/>
        <v>0</v>
      </c>
      <c r="S1124" s="13" t="s">
        <v>8331</v>
      </c>
      <c r="T1124" t="s">
        <v>8332</v>
      </c>
      <c r="U1124">
        <f>YEAR(Table1[[#This Row],[Date Created Conversion]])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>ROUND(Table1[[#This Row],[pledged]]/Table1[[#This Row],[goal]] *100,1)</f>
        <v>0.2</v>
      </c>
      <c r="G1125" s="13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ref="L1125" si="1158">(((J1125/60)/60)/24)+DATE(1970,1,1)</f>
        <v>41748.5237037037</v>
      </c>
      <c r="M1125" s="16">
        <f t="shared" si="1122"/>
        <v>41718.5237037037</v>
      </c>
      <c r="N1125" t="b">
        <v>0</v>
      </c>
      <c r="O1125">
        <v>3</v>
      </c>
      <c r="P1125" t="b">
        <v>0</v>
      </c>
      <c r="Q1125" t="s">
        <v>8280</v>
      </c>
      <c r="R1125">
        <f t="shared" si="1123"/>
        <v>3.67</v>
      </c>
      <c r="S1125" s="13" t="s">
        <v>8331</v>
      </c>
      <c r="T1125" t="s">
        <v>8332</v>
      </c>
      <c r="U1125">
        <f>YEAR(Table1[[#This Row],[Date Created Conversion]])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>ROUND(Table1[[#This Row],[pledged]]/Table1[[#This Row],[goal]] *100,1)</f>
        <v>0.5</v>
      </c>
      <c r="G1126" s="13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ref="L1126" si="1159">(((J1126/60)/60)/24)+DATE(1970,1,1)</f>
        <v>42124.667256944449</v>
      </c>
      <c r="M1126" s="16">
        <f t="shared" si="1122"/>
        <v>42094.667256944449</v>
      </c>
      <c r="N1126" t="b">
        <v>0</v>
      </c>
      <c r="O1126">
        <v>7</v>
      </c>
      <c r="P1126" t="b">
        <v>0</v>
      </c>
      <c r="Q1126" t="s">
        <v>8281</v>
      </c>
      <c r="R1126">
        <f t="shared" si="1123"/>
        <v>60.71</v>
      </c>
      <c r="S1126" s="13" t="s">
        <v>8331</v>
      </c>
      <c r="T1126" t="s">
        <v>8333</v>
      </c>
      <c r="U1126">
        <f>YEAR(Table1[[#This Row],[Date Created Conversion]])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>ROUND(Table1[[#This Row],[pledged]]/Table1[[#This Row],[goal]] *100,1)</f>
        <v>0</v>
      </c>
      <c r="G1127" s="13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ref="L1127" si="1160">(((J1127/60)/60)/24)+DATE(1970,1,1)</f>
        <v>42272.624189814815</v>
      </c>
      <c r="M1127" s="16">
        <f t="shared" si="1122"/>
        <v>42212.624189814815</v>
      </c>
      <c r="N1127" t="b">
        <v>0</v>
      </c>
      <c r="O1127">
        <v>0</v>
      </c>
      <c r="P1127" t="b">
        <v>0</v>
      </c>
      <c r="Q1127" t="s">
        <v>8281</v>
      </c>
      <c r="R1127">
        <f t="shared" si="1123"/>
        <v>0</v>
      </c>
      <c r="S1127" s="13" t="s">
        <v>8331</v>
      </c>
      <c r="T1127" t="s">
        <v>8333</v>
      </c>
      <c r="U1127">
        <f>YEAR(Table1[[#This Row],[Date Created Conversion]])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>ROUND(Table1[[#This Row],[pledged]]/Table1[[#This Row],[goal]] *100,1)</f>
        <v>0.5</v>
      </c>
      <c r="G1128" s="13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ref="L1128" si="1161">(((J1128/60)/60)/24)+DATE(1970,1,1)</f>
        <v>42565.327476851846</v>
      </c>
      <c r="M1128" s="16">
        <f t="shared" si="1122"/>
        <v>42535.327476851846</v>
      </c>
      <c r="N1128" t="b">
        <v>0</v>
      </c>
      <c r="O1128">
        <v>2</v>
      </c>
      <c r="P1128" t="b">
        <v>0</v>
      </c>
      <c r="Q1128" t="s">
        <v>8281</v>
      </c>
      <c r="R1128">
        <f t="shared" si="1123"/>
        <v>5</v>
      </c>
      <c r="S1128" s="13" t="s">
        <v>8331</v>
      </c>
      <c r="T1128" t="s">
        <v>8333</v>
      </c>
      <c r="U1128">
        <f>YEAR(Table1[[#This Row],[Date Created Conversion]])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>ROUND(Table1[[#This Row],[pledged]]/Table1[[#This Row],[goal]] *100,1)</f>
        <v>1.7</v>
      </c>
      <c r="G1129" s="13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ref="L1129" si="1162">(((J1129/60)/60)/24)+DATE(1970,1,1)</f>
        <v>41957.895833333328</v>
      </c>
      <c r="M1129" s="16">
        <f t="shared" si="1122"/>
        <v>41926.854166666664</v>
      </c>
      <c r="N1129" t="b">
        <v>0</v>
      </c>
      <c r="O1129">
        <v>23</v>
      </c>
      <c r="P1129" t="b">
        <v>0</v>
      </c>
      <c r="Q1129" t="s">
        <v>8281</v>
      </c>
      <c r="R1129">
        <f t="shared" si="1123"/>
        <v>25.43</v>
      </c>
      <c r="S1129" s="13" t="s">
        <v>8331</v>
      </c>
      <c r="T1129" t="s">
        <v>8333</v>
      </c>
      <c r="U1129">
        <f>YEAR(Table1[[#This Row],[Date Created Conversion]])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>ROUND(Table1[[#This Row],[pledged]]/Table1[[#This Row],[goal]] *100,1)</f>
        <v>0.1</v>
      </c>
      <c r="G1130" s="13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ref="L1130" si="1163">(((J1130/60)/60)/24)+DATE(1970,1,1)</f>
        <v>41858.649502314816</v>
      </c>
      <c r="M1130" s="16">
        <f t="shared" si="1122"/>
        <v>41828.649502314816</v>
      </c>
      <c r="N1130" t="b">
        <v>0</v>
      </c>
      <c r="O1130">
        <v>1</v>
      </c>
      <c r="P1130" t="b">
        <v>0</v>
      </c>
      <c r="Q1130" t="s">
        <v>8281</v>
      </c>
      <c r="R1130">
        <f t="shared" si="1123"/>
        <v>1</v>
      </c>
      <c r="S1130" s="13" t="s">
        <v>8331</v>
      </c>
      <c r="T1130" t="s">
        <v>8333</v>
      </c>
      <c r="U1130">
        <f>YEAR(Table1[[#This Row],[Date Created Conversion]])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>ROUND(Table1[[#This Row],[pledged]]/Table1[[#This Row],[goal]] *100,1)</f>
        <v>0.1</v>
      </c>
      <c r="G1131" s="13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ref="L1131" si="1164">(((J1131/60)/60)/24)+DATE(1970,1,1)</f>
        <v>42526.264965277776</v>
      </c>
      <c r="M1131" s="16">
        <f t="shared" si="1122"/>
        <v>42496.264965277776</v>
      </c>
      <c r="N1131" t="b">
        <v>0</v>
      </c>
      <c r="O1131">
        <v>2</v>
      </c>
      <c r="P1131" t="b">
        <v>0</v>
      </c>
      <c r="Q1131" t="s">
        <v>8281</v>
      </c>
      <c r="R1131">
        <f t="shared" si="1123"/>
        <v>10.5</v>
      </c>
      <c r="S1131" s="13" t="s">
        <v>8331</v>
      </c>
      <c r="T1131" t="s">
        <v>8333</v>
      </c>
      <c r="U1131">
        <f>YEAR(Table1[[#This Row],[Date Created Conversion]])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>ROUND(Table1[[#This Row],[pledged]]/Table1[[#This Row],[goal]] *100,1)</f>
        <v>0.2</v>
      </c>
      <c r="G1132" s="13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ref="L1132" si="1165">(((J1132/60)/60)/24)+DATE(1970,1,1)</f>
        <v>41969.038194444445</v>
      </c>
      <c r="M1132" s="16">
        <f t="shared" si="1122"/>
        <v>41908.996527777781</v>
      </c>
      <c r="N1132" t="b">
        <v>0</v>
      </c>
      <c r="O1132">
        <v>3</v>
      </c>
      <c r="P1132" t="b">
        <v>0</v>
      </c>
      <c r="Q1132" t="s">
        <v>8281</v>
      </c>
      <c r="R1132">
        <f t="shared" si="1123"/>
        <v>3.67</v>
      </c>
      <c r="S1132" s="13" t="s">
        <v>8331</v>
      </c>
      <c r="T1132" t="s">
        <v>8333</v>
      </c>
      <c r="U1132">
        <f>YEAR(Table1[[#This Row],[Date Created Conversion]])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>ROUND(Table1[[#This Row],[pledged]]/Table1[[#This Row],[goal]] *100,1)</f>
        <v>0</v>
      </c>
      <c r="G1133" s="1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ref="L1133" si="1166">(((J1133/60)/60)/24)+DATE(1970,1,1)</f>
        <v>42362.908194444448</v>
      </c>
      <c r="M1133" s="16">
        <f t="shared" si="1122"/>
        <v>42332.908194444448</v>
      </c>
      <c r="N1133" t="b">
        <v>0</v>
      </c>
      <c r="O1133">
        <v>0</v>
      </c>
      <c r="P1133" t="b">
        <v>0</v>
      </c>
      <c r="Q1133" t="s">
        <v>8281</v>
      </c>
      <c r="R1133">
        <f t="shared" si="1123"/>
        <v>0</v>
      </c>
      <c r="S1133" s="13" t="s">
        <v>8331</v>
      </c>
      <c r="T1133" t="s">
        <v>8333</v>
      </c>
      <c r="U1133">
        <f>YEAR(Table1[[#This Row],[Date Created Conversion]])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>ROUND(Table1[[#This Row],[pledged]]/Table1[[#This Row],[goal]] *100,1)</f>
        <v>14.4</v>
      </c>
      <c r="G1134" s="13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ref="L1134" si="1167">(((J1134/60)/60)/24)+DATE(1970,1,1)</f>
        <v>42736.115405092598</v>
      </c>
      <c r="M1134" s="16">
        <f t="shared" si="1122"/>
        <v>42706.115405092598</v>
      </c>
      <c r="N1134" t="b">
        <v>0</v>
      </c>
      <c r="O1134">
        <v>13</v>
      </c>
      <c r="P1134" t="b">
        <v>0</v>
      </c>
      <c r="Q1134" t="s">
        <v>8281</v>
      </c>
      <c r="R1134">
        <f t="shared" si="1123"/>
        <v>110.62</v>
      </c>
      <c r="S1134" s="13" t="s">
        <v>8331</v>
      </c>
      <c r="T1134" t="s">
        <v>8333</v>
      </c>
      <c r="U1134">
        <f>YEAR(Table1[[#This Row],[Date Created Conversion]])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>ROUND(Table1[[#This Row],[pledged]]/Table1[[#This Row],[goal]] *100,1)</f>
        <v>0.7</v>
      </c>
      <c r="G1135" s="13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ref="L1135" si="1168">(((J1135/60)/60)/24)+DATE(1970,1,1)</f>
        <v>41851.407187500001</v>
      </c>
      <c r="M1135" s="16">
        <f t="shared" si="1122"/>
        <v>41821.407187500001</v>
      </c>
      <c r="N1135" t="b">
        <v>0</v>
      </c>
      <c r="O1135">
        <v>1</v>
      </c>
      <c r="P1135" t="b">
        <v>0</v>
      </c>
      <c r="Q1135" t="s">
        <v>8281</v>
      </c>
      <c r="R1135">
        <f t="shared" si="1123"/>
        <v>20</v>
      </c>
      <c r="S1135" s="13" t="s">
        <v>8331</v>
      </c>
      <c r="T1135" t="s">
        <v>8333</v>
      </c>
      <c r="U1135">
        <f>YEAR(Table1[[#This Row],[Date Created Conversion]])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>ROUND(Table1[[#This Row],[pledged]]/Table1[[#This Row],[goal]] *100,1)</f>
        <v>0</v>
      </c>
      <c r="G1136" s="13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ref="L1136" si="1169">(((J1136/60)/60)/24)+DATE(1970,1,1)</f>
        <v>41972.189583333333</v>
      </c>
      <c r="M1136" s="16">
        <f t="shared" si="1122"/>
        <v>41958.285046296296</v>
      </c>
      <c r="N1136" t="b">
        <v>0</v>
      </c>
      <c r="O1136">
        <v>1</v>
      </c>
      <c r="P1136" t="b">
        <v>0</v>
      </c>
      <c r="Q1136" t="s">
        <v>8281</v>
      </c>
      <c r="R1136">
        <f t="shared" si="1123"/>
        <v>1</v>
      </c>
      <c r="S1136" s="13" t="s">
        <v>8331</v>
      </c>
      <c r="T1136" t="s">
        <v>8333</v>
      </c>
      <c r="U1136">
        <f>YEAR(Table1[[#This Row],[Date Created Conversion]])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>ROUND(Table1[[#This Row],[pledged]]/Table1[[#This Row],[goal]] *100,1)</f>
        <v>5</v>
      </c>
      <c r="G1137" s="13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ref="L1137" si="1170">(((J1137/60)/60)/24)+DATE(1970,1,1)</f>
        <v>42588.989513888882</v>
      </c>
      <c r="M1137" s="16">
        <f t="shared" si="1122"/>
        <v>42558.989513888882</v>
      </c>
      <c r="N1137" t="b">
        <v>0</v>
      </c>
      <c r="O1137">
        <v>1</v>
      </c>
      <c r="P1137" t="b">
        <v>0</v>
      </c>
      <c r="Q1137" t="s">
        <v>8281</v>
      </c>
      <c r="R1137">
        <f t="shared" si="1123"/>
        <v>50</v>
      </c>
      <c r="S1137" s="13" t="s">
        <v>8331</v>
      </c>
      <c r="T1137" t="s">
        <v>8333</v>
      </c>
      <c r="U1137">
        <f>YEAR(Table1[[#This Row],[Date Created Conversion]])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>ROUND(Table1[[#This Row],[pledged]]/Table1[[#This Row],[goal]] *100,1)</f>
        <v>6.4</v>
      </c>
      <c r="G1138" s="13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ref="L1138" si="1171">(((J1138/60)/60)/24)+DATE(1970,1,1)</f>
        <v>42357.671631944439</v>
      </c>
      <c r="M1138" s="16">
        <f t="shared" si="1122"/>
        <v>42327.671631944439</v>
      </c>
      <c r="N1138" t="b">
        <v>0</v>
      </c>
      <c r="O1138">
        <v>6</v>
      </c>
      <c r="P1138" t="b">
        <v>0</v>
      </c>
      <c r="Q1138" t="s">
        <v>8281</v>
      </c>
      <c r="R1138">
        <f t="shared" si="1123"/>
        <v>45</v>
      </c>
      <c r="S1138" s="13" t="s">
        <v>8331</v>
      </c>
      <c r="T1138" t="s">
        <v>8333</v>
      </c>
      <c r="U1138">
        <f>YEAR(Table1[[#This Row],[Date Created Conversion]])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>ROUND(Table1[[#This Row],[pledged]]/Table1[[#This Row],[goal]] *100,1)</f>
        <v>39.5</v>
      </c>
      <c r="G1139" s="13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ref="L1139" si="1172">(((J1139/60)/60)/24)+DATE(1970,1,1)</f>
        <v>42483.819687499999</v>
      </c>
      <c r="M1139" s="16">
        <f t="shared" si="1122"/>
        <v>42453.819687499999</v>
      </c>
      <c r="N1139" t="b">
        <v>0</v>
      </c>
      <c r="O1139">
        <v>39</v>
      </c>
      <c r="P1139" t="b">
        <v>0</v>
      </c>
      <c r="Q1139" t="s">
        <v>8281</v>
      </c>
      <c r="R1139">
        <f t="shared" si="1123"/>
        <v>253.21</v>
      </c>
      <c r="S1139" s="13" t="s">
        <v>8331</v>
      </c>
      <c r="T1139" t="s">
        <v>8333</v>
      </c>
      <c r="U1139">
        <f>YEAR(Table1[[#This Row],[Date Created Conversion]])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>ROUND(Table1[[#This Row],[pledged]]/Table1[[#This Row],[goal]] *100,1)</f>
        <v>0.4</v>
      </c>
      <c r="G1140" s="13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ref="L1140" si="1173">(((J1140/60)/60)/24)+DATE(1970,1,1)</f>
        <v>42756.9066087963</v>
      </c>
      <c r="M1140" s="16">
        <f t="shared" si="1122"/>
        <v>42736.9066087963</v>
      </c>
      <c r="N1140" t="b">
        <v>0</v>
      </c>
      <c r="O1140">
        <v>4</v>
      </c>
      <c r="P1140" t="b">
        <v>0</v>
      </c>
      <c r="Q1140" t="s">
        <v>8281</v>
      </c>
      <c r="R1140">
        <f t="shared" si="1123"/>
        <v>31.25</v>
      </c>
      <c r="S1140" s="13" t="s">
        <v>8331</v>
      </c>
      <c r="T1140" t="s">
        <v>8333</v>
      </c>
      <c r="U1140">
        <f>YEAR(Table1[[#This Row],[Date Created Conversion]])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>ROUND(Table1[[#This Row],[pledged]]/Table1[[#This Row],[goal]] *100,1)</f>
        <v>0.1</v>
      </c>
      <c r="G1141" s="13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ref="L1141" si="1174">(((J1141/60)/60)/24)+DATE(1970,1,1)</f>
        <v>42005.347523148142</v>
      </c>
      <c r="M1141" s="16">
        <f t="shared" si="1122"/>
        <v>41975.347523148142</v>
      </c>
      <c r="N1141" t="b">
        <v>0</v>
      </c>
      <c r="O1141">
        <v>1</v>
      </c>
      <c r="P1141" t="b">
        <v>0</v>
      </c>
      <c r="Q1141" t="s">
        <v>8281</v>
      </c>
      <c r="R1141">
        <f t="shared" si="1123"/>
        <v>5</v>
      </c>
      <c r="S1141" s="13" t="s">
        <v>8331</v>
      </c>
      <c r="T1141" t="s">
        <v>8333</v>
      </c>
      <c r="U1141">
        <f>YEAR(Table1[[#This Row],[Date Created Conversion]])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>ROUND(Table1[[#This Row],[pledged]]/Table1[[#This Row],[goal]] *100,1)</f>
        <v>0</v>
      </c>
      <c r="G1142" s="13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ref="L1142" si="1175">(((J1142/60)/60)/24)+DATE(1970,1,1)</f>
        <v>42222.462048611109</v>
      </c>
      <c r="M1142" s="16">
        <f t="shared" si="1122"/>
        <v>42192.462048611109</v>
      </c>
      <c r="N1142" t="b">
        <v>0</v>
      </c>
      <c r="O1142">
        <v>0</v>
      </c>
      <c r="P1142" t="b">
        <v>0</v>
      </c>
      <c r="Q1142" t="s">
        <v>8281</v>
      </c>
      <c r="R1142">
        <f t="shared" si="1123"/>
        <v>0</v>
      </c>
      <c r="S1142" s="13" t="s">
        <v>8331</v>
      </c>
      <c r="T1142" t="s">
        <v>8333</v>
      </c>
      <c r="U1142">
        <f>YEAR(Table1[[#This Row],[Date Created Conversion]])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>ROUND(Table1[[#This Row],[pledged]]/Table1[[#This Row],[goal]] *100,1)</f>
        <v>0</v>
      </c>
      <c r="G1143" s="1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ref="L1143" si="1176">(((J1143/60)/60)/24)+DATE(1970,1,1)</f>
        <v>42194.699652777781</v>
      </c>
      <c r="M1143" s="16">
        <f t="shared" si="1122"/>
        <v>42164.699652777781</v>
      </c>
      <c r="N1143" t="b">
        <v>0</v>
      </c>
      <c r="O1143">
        <v>0</v>
      </c>
      <c r="P1143" t="b">
        <v>0</v>
      </c>
      <c r="Q1143" t="s">
        <v>8281</v>
      </c>
      <c r="R1143">
        <f t="shared" si="1123"/>
        <v>0</v>
      </c>
      <c r="S1143" s="13" t="s">
        <v>8331</v>
      </c>
      <c r="T1143" t="s">
        <v>8333</v>
      </c>
      <c r="U1143">
        <f>YEAR(Table1[[#This Row],[Date Created Conversion]])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>ROUND(Table1[[#This Row],[pledged]]/Table1[[#This Row],[goal]] *100,1)</f>
        <v>0</v>
      </c>
      <c r="G1144" s="13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ref="L1144" si="1177">(((J1144/60)/60)/24)+DATE(1970,1,1)</f>
        <v>42052.006099537044</v>
      </c>
      <c r="M1144" s="16">
        <f t="shared" si="1122"/>
        <v>42022.006099537044</v>
      </c>
      <c r="N1144" t="b">
        <v>0</v>
      </c>
      <c r="O1144">
        <v>0</v>
      </c>
      <c r="P1144" t="b">
        <v>0</v>
      </c>
      <c r="Q1144" t="s">
        <v>8281</v>
      </c>
      <c r="R1144">
        <f t="shared" si="1123"/>
        <v>0</v>
      </c>
      <c r="S1144" s="13" t="s">
        <v>8331</v>
      </c>
      <c r="T1144" t="s">
        <v>8333</v>
      </c>
      <c r="U1144">
        <f>YEAR(Table1[[#This Row],[Date Created Conversion]])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>ROUND(Table1[[#This Row],[pledged]]/Table1[[#This Row],[goal]] *100,1)</f>
        <v>0.4</v>
      </c>
      <c r="G1145" s="13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ref="L1145" si="1178">(((J1145/60)/60)/24)+DATE(1970,1,1)</f>
        <v>42355.19358796296</v>
      </c>
      <c r="M1145" s="16">
        <f t="shared" si="1122"/>
        <v>42325.19358796296</v>
      </c>
      <c r="N1145" t="b">
        <v>0</v>
      </c>
      <c r="O1145">
        <v>8</v>
      </c>
      <c r="P1145" t="b">
        <v>0</v>
      </c>
      <c r="Q1145" t="s">
        <v>8281</v>
      </c>
      <c r="R1145">
        <f t="shared" si="1123"/>
        <v>23.25</v>
      </c>
      <c r="S1145" s="13" t="s">
        <v>8331</v>
      </c>
      <c r="T1145" t="s">
        <v>8333</v>
      </c>
      <c r="U1145">
        <f>YEAR(Table1[[#This Row],[Date Created Conversion]])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>ROUND(Table1[[#This Row],[pledged]]/Table1[[#This Row],[goal]] *100,1)</f>
        <v>0</v>
      </c>
      <c r="G1146" s="13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ref="L1146" si="1179">(((J1146/60)/60)/24)+DATE(1970,1,1)</f>
        <v>42123.181944444441</v>
      </c>
      <c r="M1146" s="16">
        <f t="shared" si="1122"/>
        <v>42093.181944444441</v>
      </c>
      <c r="N1146" t="b">
        <v>0</v>
      </c>
      <c r="O1146">
        <v>0</v>
      </c>
      <c r="P1146" t="b">
        <v>0</v>
      </c>
      <c r="Q1146" t="s">
        <v>8282</v>
      </c>
      <c r="R1146">
        <f t="shared" si="1123"/>
        <v>0</v>
      </c>
      <c r="S1146" s="13" t="s">
        <v>8334</v>
      </c>
      <c r="T1146" t="s">
        <v>8335</v>
      </c>
      <c r="U1146">
        <f>YEAR(Table1[[#This Row],[Date Created Conversion]])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>ROUND(Table1[[#This Row],[pledged]]/Table1[[#This Row],[goal]] *100,1)</f>
        <v>0.1</v>
      </c>
      <c r="G1147" s="13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ref="L1147" si="1180">(((J1147/60)/60)/24)+DATE(1970,1,1)</f>
        <v>41914.747592592597</v>
      </c>
      <c r="M1147" s="16">
        <f t="shared" si="1122"/>
        <v>41854.747592592597</v>
      </c>
      <c r="N1147" t="b">
        <v>0</v>
      </c>
      <c r="O1147">
        <v>1</v>
      </c>
      <c r="P1147" t="b">
        <v>0</v>
      </c>
      <c r="Q1147" t="s">
        <v>8282</v>
      </c>
      <c r="R1147">
        <f t="shared" si="1123"/>
        <v>100</v>
      </c>
      <c r="S1147" s="13" t="s">
        <v>8334</v>
      </c>
      <c r="T1147" t="s">
        <v>8335</v>
      </c>
      <c r="U1147">
        <f>YEAR(Table1[[#This Row],[Date Created Conversion]])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>ROUND(Table1[[#This Row],[pledged]]/Table1[[#This Row],[goal]] *100,1)</f>
        <v>8.8000000000000007</v>
      </c>
      <c r="G1148" s="13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ref="L1148" si="1181">(((J1148/60)/60)/24)+DATE(1970,1,1)</f>
        <v>41761.9533912037</v>
      </c>
      <c r="M1148" s="16">
        <f t="shared" si="1122"/>
        <v>41723.9533912037</v>
      </c>
      <c r="N1148" t="b">
        <v>0</v>
      </c>
      <c r="O1148">
        <v>12</v>
      </c>
      <c r="P1148" t="b">
        <v>0</v>
      </c>
      <c r="Q1148" t="s">
        <v>8282</v>
      </c>
      <c r="R1148">
        <f t="shared" si="1123"/>
        <v>44.17</v>
      </c>
      <c r="S1148" s="13" t="s">
        <v>8334</v>
      </c>
      <c r="T1148" t="s">
        <v>8335</v>
      </c>
      <c r="U1148">
        <f>YEAR(Table1[[#This Row],[Date Created Conversion]])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>ROUND(Table1[[#This Row],[pledged]]/Table1[[#This Row],[goal]] *100,1)</f>
        <v>0</v>
      </c>
      <c r="G1149" s="13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ref="L1149" si="1182">(((J1149/60)/60)/24)+DATE(1970,1,1)</f>
        <v>41931.972025462965</v>
      </c>
      <c r="M1149" s="16">
        <f t="shared" si="1122"/>
        <v>41871.972025462965</v>
      </c>
      <c r="N1149" t="b">
        <v>0</v>
      </c>
      <c r="O1149">
        <v>0</v>
      </c>
      <c r="P1149" t="b">
        <v>0</v>
      </c>
      <c r="Q1149" t="s">
        <v>8282</v>
      </c>
      <c r="R1149">
        <f t="shared" si="1123"/>
        <v>0</v>
      </c>
      <c r="S1149" s="13" t="s">
        <v>8334</v>
      </c>
      <c r="T1149" t="s">
        <v>8335</v>
      </c>
      <c r="U1149">
        <f>YEAR(Table1[[#This Row],[Date Created Conversion]])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>ROUND(Table1[[#This Row],[pledged]]/Table1[[#This Row],[goal]] *100,1)</f>
        <v>0.5</v>
      </c>
      <c r="G1150" s="13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ref="L1150" si="1183">(((J1150/60)/60)/24)+DATE(1970,1,1)</f>
        <v>42705.212743055556</v>
      </c>
      <c r="M1150" s="16">
        <f t="shared" si="1122"/>
        <v>42675.171076388884</v>
      </c>
      <c r="N1150" t="b">
        <v>0</v>
      </c>
      <c r="O1150">
        <v>3</v>
      </c>
      <c r="P1150" t="b">
        <v>0</v>
      </c>
      <c r="Q1150" t="s">
        <v>8282</v>
      </c>
      <c r="R1150">
        <f t="shared" si="1123"/>
        <v>24.33</v>
      </c>
      <c r="S1150" s="13" t="s">
        <v>8334</v>
      </c>
      <c r="T1150" t="s">
        <v>8335</v>
      </c>
      <c r="U1150">
        <f>YEAR(Table1[[#This Row],[Date Created Conversion]])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>ROUND(Table1[[#This Row],[pledged]]/Table1[[#This Row],[goal]] *100,1)</f>
        <v>0.2</v>
      </c>
      <c r="G1151" s="13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ref="L1151" si="1184">(((J1151/60)/60)/24)+DATE(1970,1,1)</f>
        <v>42537.71025462963</v>
      </c>
      <c r="M1151" s="16">
        <f t="shared" si="1122"/>
        <v>42507.71025462963</v>
      </c>
      <c r="N1151" t="b">
        <v>0</v>
      </c>
      <c r="O1151">
        <v>2</v>
      </c>
      <c r="P1151" t="b">
        <v>0</v>
      </c>
      <c r="Q1151" t="s">
        <v>8282</v>
      </c>
      <c r="R1151">
        <f t="shared" si="1123"/>
        <v>37.5</v>
      </c>
      <c r="S1151" s="13" t="s">
        <v>8334</v>
      </c>
      <c r="T1151" t="s">
        <v>8335</v>
      </c>
      <c r="U1151">
        <f>YEAR(Table1[[#This Row],[Date Created Conversion]])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>ROUND(Table1[[#This Row],[pledged]]/Table1[[#This Row],[goal]] *100,1)</f>
        <v>10.1</v>
      </c>
      <c r="G1152" s="13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ref="L1152" si="1185">(((J1152/60)/60)/24)+DATE(1970,1,1)</f>
        <v>42377.954571759255</v>
      </c>
      <c r="M1152" s="16">
        <f t="shared" si="1122"/>
        <v>42317.954571759255</v>
      </c>
      <c r="N1152" t="b">
        <v>0</v>
      </c>
      <c r="O1152">
        <v>6</v>
      </c>
      <c r="P1152" t="b">
        <v>0</v>
      </c>
      <c r="Q1152" t="s">
        <v>8282</v>
      </c>
      <c r="R1152">
        <f t="shared" si="1123"/>
        <v>42</v>
      </c>
      <c r="S1152" s="13" t="s">
        <v>8334</v>
      </c>
      <c r="T1152" t="s">
        <v>8335</v>
      </c>
      <c r="U1152">
        <f>YEAR(Table1[[#This Row],[Date Created Conversion]])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>ROUND(Table1[[#This Row],[pledged]]/Table1[[#This Row],[goal]] *100,1)</f>
        <v>0</v>
      </c>
      <c r="G1153" s="1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ref="L1153" si="1186">(((J1153/60)/60)/24)+DATE(1970,1,1)</f>
        <v>42254.102581018517</v>
      </c>
      <c r="M1153" s="16">
        <f t="shared" si="1122"/>
        <v>42224.102581018517</v>
      </c>
      <c r="N1153" t="b">
        <v>0</v>
      </c>
      <c r="O1153">
        <v>0</v>
      </c>
      <c r="P1153" t="b">
        <v>0</v>
      </c>
      <c r="Q1153" t="s">
        <v>8282</v>
      </c>
      <c r="R1153">
        <f t="shared" si="1123"/>
        <v>0</v>
      </c>
      <c r="S1153" s="13" t="s">
        <v>8334</v>
      </c>
      <c r="T1153" t="s">
        <v>8335</v>
      </c>
      <c r="U1153">
        <f>YEAR(Table1[[#This Row],[Date Created Conversion]])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>ROUND(Table1[[#This Row],[pledged]]/Table1[[#This Row],[goal]] *100,1)</f>
        <v>5.7</v>
      </c>
      <c r="G1154" s="13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ref="L1154" si="1187">(((J1154/60)/60)/24)+DATE(1970,1,1)</f>
        <v>42139.709629629629</v>
      </c>
      <c r="M1154" s="16">
        <f t="shared" ref="M1154:M1217" si="1188">(((K1154/60)/60)/24)+DATE(1970,1,1)</f>
        <v>42109.709629629629</v>
      </c>
      <c r="N1154" t="b">
        <v>0</v>
      </c>
      <c r="O1154">
        <v>15</v>
      </c>
      <c r="P1154" t="b">
        <v>0</v>
      </c>
      <c r="Q1154" t="s">
        <v>8282</v>
      </c>
      <c r="R1154">
        <f t="shared" ref="R1154:R1217" si="1189">IFERROR(ROUND(E1154/O1154,2),0)</f>
        <v>60.73</v>
      </c>
      <c r="S1154" s="13" t="s">
        <v>8334</v>
      </c>
      <c r="T1154" t="s">
        <v>8335</v>
      </c>
      <c r="U1154">
        <f>YEAR(Table1[[#This Row],[Date Created Conversion]])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>ROUND(Table1[[#This Row],[pledged]]/Table1[[#This Row],[goal]] *100,1)</f>
        <v>0.6</v>
      </c>
      <c r="G1155" s="13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" si="1190">(((J1155/60)/60)/24)+DATE(1970,1,1)</f>
        <v>42173.714178240742</v>
      </c>
      <c r="M1155" s="16">
        <f t="shared" si="1188"/>
        <v>42143.714178240742</v>
      </c>
      <c r="N1155" t="b">
        <v>0</v>
      </c>
      <c r="O1155">
        <v>1</v>
      </c>
      <c r="P1155" t="b">
        <v>0</v>
      </c>
      <c r="Q1155" t="s">
        <v>8282</v>
      </c>
      <c r="R1155">
        <f t="shared" si="1189"/>
        <v>50</v>
      </c>
      <c r="S1155" s="13" t="s">
        <v>8334</v>
      </c>
      <c r="T1155" t="s">
        <v>8335</v>
      </c>
      <c r="U1155">
        <f>YEAR(Table1[[#This Row],[Date Created Conversion]])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>ROUND(Table1[[#This Row],[pledged]]/Table1[[#This Row],[goal]] *100,1)</f>
        <v>6.5</v>
      </c>
      <c r="G1156" s="13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ref="L1156" si="1191">(((J1156/60)/60)/24)+DATE(1970,1,1)</f>
        <v>42253.108865740738</v>
      </c>
      <c r="M1156" s="16">
        <f t="shared" si="1188"/>
        <v>42223.108865740738</v>
      </c>
      <c r="N1156" t="b">
        <v>0</v>
      </c>
      <c r="O1156">
        <v>3</v>
      </c>
      <c r="P1156" t="b">
        <v>0</v>
      </c>
      <c r="Q1156" t="s">
        <v>8282</v>
      </c>
      <c r="R1156">
        <f t="shared" si="1189"/>
        <v>108.33</v>
      </c>
      <c r="S1156" s="13" t="s">
        <v>8334</v>
      </c>
      <c r="T1156" t="s">
        <v>8335</v>
      </c>
      <c r="U1156">
        <f>YEAR(Table1[[#This Row],[Date Created Conversion]])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>ROUND(Table1[[#This Row],[pledged]]/Table1[[#This Row],[goal]] *100,1)</f>
        <v>0.8</v>
      </c>
      <c r="G1157" s="13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ref="L1157" si="1192">(((J1157/60)/60)/24)+DATE(1970,1,1)</f>
        <v>41865.763981481483</v>
      </c>
      <c r="M1157" s="16">
        <f t="shared" si="1188"/>
        <v>41835.763981481483</v>
      </c>
      <c r="N1157" t="b">
        <v>0</v>
      </c>
      <c r="O1157">
        <v>8</v>
      </c>
      <c r="P1157" t="b">
        <v>0</v>
      </c>
      <c r="Q1157" t="s">
        <v>8282</v>
      </c>
      <c r="R1157">
        <f t="shared" si="1189"/>
        <v>23.5</v>
      </c>
      <c r="S1157" s="13" t="s">
        <v>8334</v>
      </c>
      <c r="T1157" t="s">
        <v>8335</v>
      </c>
      <c r="U1157">
        <f>YEAR(Table1[[#This Row],[Date Created Conversion]])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>ROUND(Table1[[#This Row],[pledged]]/Table1[[#This Row],[goal]] *100,1)</f>
        <v>0</v>
      </c>
      <c r="G1158" s="13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ref="L1158" si="1193">(((J1158/60)/60)/24)+DATE(1970,1,1)</f>
        <v>42059.07131944444</v>
      </c>
      <c r="M1158" s="16">
        <f t="shared" si="1188"/>
        <v>42029.07131944444</v>
      </c>
      <c r="N1158" t="b">
        <v>0</v>
      </c>
      <c r="O1158">
        <v>0</v>
      </c>
      <c r="P1158" t="b">
        <v>0</v>
      </c>
      <c r="Q1158" t="s">
        <v>8282</v>
      </c>
      <c r="R1158">
        <f t="shared" si="1189"/>
        <v>0</v>
      </c>
      <c r="S1158" s="13" t="s">
        <v>8334</v>
      </c>
      <c r="T1158" t="s">
        <v>8335</v>
      </c>
      <c r="U1158">
        <f>YEAR(Table1[[#This Row],[Date Created Conversion]])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>ROUND(Table1[[#This Row],[pledged]]/Table1[[#This Row],[goal]] *100,1)</f>
        <v>1.5</v>
      </c>
      <c r="G1159" s="13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ref="L1159" si="1194">(((J1159/60)/60)/24)+DATE(1970,1,1)</f>
        <v>41978.669907407413</v>
      </c>
      <c r="M1159" s="16">
        <f t="shared" si="1188"/>
        <v>41918.628240740742</v>
      </c>
      <c r="N1159" t="b">
        <v>0</v>
      </c>
      <c r="O1159">
        <v>3</v>
      </c>
      <c r="P1159" t="b">
        <v>0</v>
      </c>
      <c r="Q1159" t="s">
        <v>8282</v>
      </c>
      <c r="R1159">
        <f t="shared" si="1189"/>
        <v>50.33</v>
      </c>
      <c r="S1159" s="13" t="s">
        <v>8334</v>
      </c>
      <c r="T1159" t="s">
        <v>8335</v>
      </c>
      <c r="U1159">
        <f>YEAR(Table1[[#This Row],[Date Created Conversion]])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>ROUND(Table1[[#This Row],[pledged]]/Table1[[#This Row],[goal]] *100,1)</f>
        <v>0.5</v>
      </c>
      <c r="G1160" s="13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ref="L1160" si="1195">(((J1160/60)/60)/24)+DATE(1970,1,1)</f>
        <v>41982.09175925926</v>
      </c>
      <c r="M1160" s="16">
        <f t="shared" si="1188"/>
        <v>41952.09175925926</v>
      </c>
      <c r="N1160" t="b">
        <v>0</v>
      </c>
      <c r="O1160">
        <v>3</v>
      </c>
      <c r="P1160" t="b">
        <v>0</v>
      </c>
      <c r="Q1160" t="s">
        <v>8282</v>
      </c>
      <c r="R1160">
        <f t="shared" si="1189"/>
        <v>11.67</v>
      </c>
      <c r="S1160" s="13" t="s">
        <v>8334</v>
      </c>
      <c r="T1160" t="s">
        <v>8335</v>
      </c>
      <c r="U1160">
        <f>YEAR(Table1[[#This Row],[Date Created Conversion]])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>ROUND(Table1[[#This Row],[pledged]]/Table1[[#This Row],[goal]] *100,1)</f>
        <v>0</v>
      </c>
      <c r="G1161" s="13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ref="L1161" si="1196">(((J1161/60)/60)/24)+DATE(1970,1,1)</f>
        <v>42185.65625</v>
      </c>
      <c r="M1161" s="16">
        <f t="shared" si="1188"/>
        <v>42154.726446759261</v>
      </c>
      <c r="N1161" t="b">
        <v>0</v>
      </c>
      <c r="O1161">
        <v>0</v>
      </c>
      <c r="P1161" t="b">
        <v>0</v>
      </c>
      <c r="Q1161" t="s">
        <v>8282</v>
      </c>
      <c r="R1161">
        <f t="shared" si="1189"/>
        <v>0</v>
      </c>
      <c r="S1161" s="13" t="s">
        <v>8334</v>
      </c>
      <c r="T1161" t="s">
        <v>8335</v>
      </c>
      <c r="U1161">
        <f>YEAR(Table1[[#This Row],[Date Created Conversion]])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>ROUND(Table1[[#This Row],[pledged]]/Table1[[#This Row],[goal]] *100,1)</f>
        <v>3.9</v>
      </c>
      <c r="G1162" s="13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ref="L1162" si="1197">(((J1162/60)/60)/24)+DATE(1970,1,1)</f>
        <v>42091.113263888896</v>
      </c>
      <c r="M1162" s="16">
        <f t="shared" si="1188"/>
        <v>42061.154930555553</v>
      </c>
      <c r="N1162" t="b">
        <v>0</v>
      </c>
      <c r="O1162">
        <v>19</v>
      </c>
      <c r="P1162" t="b">
        <v>0</v>
      </c>
      <c r="Q1162" t="s">
        <v>8282</v>
      </c>
      <c r="R1162">
        <f t="shared" si="1189"/>
        <v>60.79</v>
      </c>
      <c r="S1162" s="13" t="s">
        <v>8334</v>
      </c>
      <c r="T1162" t="s">
        <v>8335</v>
      </c>
      <c r="U1162">
        <f>YEAR(Table1[[#This Row],[Date Created Conversion]])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>ROUND(Table1[[#This Row],[pledged]]/Table1[[#This Row],[goal]] *100,1)</f>
        <v>0</v>
      </c>
      <c r="G1163" s="1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ref="L1163" si="1198">(((J1163/60)/60)/24)+DATE(1970,1,1)</f>
        <v>42143.629502314812</v>
      </c>
      <c r="M1163" s="16">
        <f t="shared" si="1188"/>
        <v>42122.629502314812</v>
      </c>
      <c r="N1163" t="b">
        <v>0</v>
      </c>
      <c r="O1163">
        <v>0</v>
      </c>
      <c r="P1163" t="b">
        <v>0</v>
      </c>
      <c r="Q1163" t="s">
        <v>8282</v>
      </c>
      <c r="R1163">
        <f t="shared" si="1189"/>
        <v>0</v>
      </c>
      <c r="S1163" s="13" t="s">
        <v>8334</v>
      </c>
      <c r="T1163" t="s">
        <v>8335</v>
      </c>
      <c r="U1163">
        <f>YEAR(Table1[[#This Row],[Date Created Conversion]])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>ROUND(Table1[[#This Row],[pledged]]/Table1[[#This Row],[goal]] *100,1)</f>
        <v>0.1</v>
      </c>
      <c r="G1164" s="13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ref="L1164" si="1199">(((J1164/60)/60)/24)+DATE(1970,1,1)</f>
        <v>41907.683611111112</v>
      </c>
      <c r="M1164" s="16">
        <f t="shared" si="1188"/>
        <v>41876.683611111112</v>
      </c>
      <c r="N1164" t="b">
        <v>0</v>
      </c>
      <c r="O1164">
        <v>2</v>
      </c>
      <c r="P1164" t="b">
        <v>0</v>
      </c>
      <c r="Q1164" t="s">
        <v>8282</v>
      </c>
      <c r="R1164">
        <f t="shared" si="1189"/>
        <v>17.5</v>
      </c>
      <c r="S1164" s="13" t="s">
        <v>8334</v>
      </c>
      <c r="T1164" t="s">
        <v>8335</v>
      </c>
      <c r="U1164">
        <f>YEAR(Table1[[#This Row],[Date Created Conversion]])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>ROUND(Table1[[#This Row],[pledged]]/Table1[[#This Row],[goal]] *100,1)</f>
        <v>0</v>
      </c>
      <c r="G1165" s="13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ref="L1165" si="1200">(((J1165/60)/60)/24)+DATE(1970,1,1)</f>
        <v>41860.723611111112</v>
      </c>
      <c r="M1165" s="16">
        <f t="shared" si="1188"/>
        <v>41830.723611111112</v>
      </c>
      <c r="N1165" t="b">
        <v>0</v>
      </c>
      <c r="O1165">
        <v>0</v>
      </c>
      <c r="P1165" t="b">
        <v>0</v>
      </c>
      <c r="Q1165" t="s">
        <v>8282</v>
      </c>
      <c r="R1165">
        <f t="shared" si="1189"/>
        <v>0</v>
      </c>
      <c r="S1165" s="13" t="s">
        <v>8334</v>
      </c>
      <c r="T1165" t="s">
        <v>8335</v>
      </c>
      <c r="U1165">
        <f>YEAR(Table1[[#This Row],[Date Created Conversion]])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>ROUND(Table1[[#This Row],[pledged]]/Table1[[#This Row],[goal]] *100,1)</f>
        <v>0</v>
      </c>
      <c r="G1166" s="13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ref="L1166" si="1201">(((J1166/60)/60)/24)+DATE(1970,1,1)</f>
        <v>42539.724328703705</v>
      </c>
      <c r="M1166" s="16">
        <f t="shared" si="1188"/>
        <v>42509.724328703705</v>
      </c>
      <c r="N1166" t="b">
        <v>0</v>
      </c>
      <c r="O1166">
        <v>0</v>
      </c>
      <c r="P1166" t="b">
        <v>0</v>
      </c>
      <c r="Q1166" t="s">
        <v>8282</v>
      </c>
      <c r="R1166">
        <f t="shared" si="1189"/>
        <v>0</v>
      </c>
      <c r="S1166" s="13" t="s">
        <v>8334</v>
      </c>
      <c r="T1166" t="s">
        <v>8335</v>
      </c>
      <c r="U1166">
        <f>YEAR(Table1[[#This Row],[Date Created Conversion]])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>ROUND(Table1[[#This Row],[pledged]]/Table1[[#This Row],[goal]] *100,1)</f>
        <v>20.7</v>
      </c>
      <c r="G1167" s="13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ref="L1167" si="1202">(((J1167/60)/60)/24)+DATE(1970,1,1)</f>
        <v>41826.214467592588</v>
      </c>
      <c r="M1167" s="16">
        <f t="shared" si="1188"/>
        <v>41792.214467592588</v>
      </c>
      <c r="N1167" t="b">
        <v>0</v>
      </c>
      <c r="O1167">
        <v>25</v>
      </c>
      <c r="P1167" t="b">
        <v>0</v>
      </c>
      <c r="Q1167" t="s">
        <v>8282</v>
      </c>
      <c r="R1167">
        <f t="shared" si="1189"/>
        <v>82.82</v>
      </c>
      <c r="S1167" s="13" t="s">
        <v>8334</v>
      </c>
      <c r="T1167" t="s">
        <v>8335</v>
      </c>
      <c r="U1167">
        <f>YEAR(Table1[[#This Row],[Date Created Conversion]])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>ROUND(Table1[[#This Row],[pledged]]/Table1[[#This Row],[goal]] *100,1)</f>
        <v>19.100000000000001</v>
      </c>
      <c r="G1168" s="13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ref="L1168" si="1203">(((J1168/60)/60)/24)+DATE(1970,1,1)</f>
        <v>42181.166666666672</v>
      </c>
      <c r="M1168" s="16">
        <f t="shared" si="1188"/>
        <v>42150.485439814816</v>
      </c>
      <c r="N1168" t="b">
        <v>0</v>
      </c>
      <c r="O1168">
        <v>8</v>
      </c>
      <c r="P1168" t="b">
        <v>0</v>
      </c>
      <c r="Q1168" t="s">
        <v>8282</v>
      </c>
      <c r="R1168">
        <f t="shared" si="1189"/>
        <v>358.88</v>
      </c>
      <c r="S1168" s="13" t="s">
        <v>8334</v>
      </c>
      <c r="T1168" t="s">
        <v>8335</v>
      </c>
      <c r="U1168">
        <f>YEAR(Table1[[#This Row],[Date Created Conversion]])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>ROUND(Table1[[#This Row],[pledged]]/Table1[[#This Row],[goal]] *100,1)</f>
        <v>1.6</v>
      </c>
      <c r="G1169" s="13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ref="L1169" si="1204">(((J1169/60)/60)/24)+DATE(1970,1,1)</f>
        <v>41894.734895833331</v>
      </c>
      <c r="M1169" s="16">
        <f t="shared" si="1188"/>
        <v>41863.734895833331</v>
      </c>
      <c r="N1169" t="b">
        <v>0</v>
      </c>
      <c r="O1169">
        <v>16</v>
      </c>
      <c r="P1169" t="b">
        <v>0</v>
      </c>
      <c r="Q1169" t="s">
        <v>8282</v>
      </c>
      <c r="R1169">
        <f t="shared" si="1189"/>
        <v>61.19</v>
      </c>
      <c r="S1169" s="13" t="s">
        <v>8334</v>
      </c>
      <c r="T1169" t="s">
        <v>8335</v>
      </c>
      <c r="U1169">
        <f>YEAR(Table1[[#This Row],[Date Created Conversion]])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>ROUND(Table1[[#This Row],[pledged]]/Table1[[#This Row],[goal]] *100,1)</f>
        <v>5.7</v>
      </c>
      <c r="G1170" s="13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ref="L1170" si="1205">(((J1170/60)/60)/24)+DATE(1970,1,1)</f>
        <v>42635.053993055553</v>
      </c>
      <c r="M1170" s="16">
        <f t="shared" si="1188"/>
        <v>42605.053993055553</v>
      </c>
      <c r="N1170" t="b">
        <v>0</v>
      </c>
      <c r="O1170">
        <v>3</v>
      </c>
      <c r="P1170" t="b">
        <v>0</v>
      </c>
      <c r="Q1170" t="s">
        <v>8282</v>
      </c>
      <c r="R1170">
        <f t="shared" si="1189"/>
        <v>340</v>
      </c>
      <c r="S1170" s="13" t="s">
        <v>8334</v>
      </c>
      <c r="T1170" t="s">
        <v>8335</v>
      </c>
      <c r="U1170">
        <f>YEAR(Table1[[#This Row],[Date Created Conversion]])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>ROUND(Table1[[#This Row],[pledged]]/Table1[[#This Row],[goal]] *100,1)</f>
        <v>0.2</v>
      </c>
      <c r="G1171" s="13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ref="L1171" si="1206">(((J1171/60)/60)/24)+DATE(1970,1,1)</f>
        <v>42057.353738425925</v>
      </c>
      <c r="M1171" s="16">
        <f t="shared" si="1188"/>
        <v>42027.353738425925</v>
      </c>
      <c r="N1171" t="b">
        <v>0</v>
      </c>
      <c r="O1171">
        <v>3</v>
      </c>
      <c r="P1171" t="b">
        <v>0</v>
      </c>
      <c r="Q1171" t="s">
        <v>8282</v>
      </c>
      <c r="R1171">
        <f t="shared" si="1189"/>
        <v>5.67</v>
      </c>
      <c r="S1171" s="13" t="s">
        <v>8334</v>
      </c>
      <c r="T1171" t="s">
        <v>8335</v>
      </c>
      <c r="U1171">
        <f>YEAR(Table1[[#This Row],[Date Created Conversion]])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>ROUND(Table1[[#This Row],[pledged]]/Table1[[#This Row],[goal]] *100,1)</f>
        <v>0.4</v>
      </c>
      <c r="G1172" s="13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ref="L1172" si="1207">(((J1172/60)/60)/24)+DATE(1970,1,1)</f>
        <v>42154.893182870372</v>
      </c>
      <c r="M1172" s="16">
        <f t="shared" si="1188"/>
        <v>42124.893182870372</v>
      </c>
      <c r="N1172" t="b">
        <v>0</v>
      </c>
      <c r="O1172">
        <v>2</v>
      </c>
      <c r="P1172" t="b">
        <v>0</v>
      </c>
      <c r="Q1172" t="s">
        <v>8282</v>
      </c>
      <c r="R1172">
        <f t="shared" si="1189"/>
        <v>50</v>
      </c>
      <c r="S1172" s="13" t="s">
        <v>8334</v>
      </c>
      <c r="T1172" t="s">
        <v>8335</v>
      </c>
      <c r="U1172">
        <f>YEAR(Table1[[#This Row],[Date Created Conversion]])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>ROUND(Table1[[#This Row],[pledged]]/Table1[[#This Row],[goal]] *100,1)</f>
        <v>0.1</v>
      </c>
      <c r="G1173" s="1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ref="L1173" si="1208">(((J1173/60)/60)/24)+DATE(1970,1,1)</f>
        <v>41956.846377314811</v>
      </c>
      <c r="M1173" s="16">
        <f t="shared" si="1188"/>
        <v>41938.804710648146</v>
      </c>
      <c r="N1173" t="b">
        <v>0</v>
      </c>
      <c r="O1173">
        <v>1</v>
      </c>
      <c r="P1173" t="b">
        <v>0</v>
      </c>
      <c r="Q1173" t="s">
        <v>8282</v>
      </c>
      <c r="R1173">
        <f t="shared" si="1189"/>
        <v>25</v>
      </c>
      <c r="S1173" s="13" t="s">
        <v>8334</v>
      </c>
      <c r="T1173" t="s">
        <v>8335</v>
      </c>
      <c r="U1173">
        <f>YEAR(Table1[[#This Row],[Date Created Conversion]])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>ROUND(Table1[[#This Row],[pledged]]/Table1[[#This Row],[goal]] *100,1)</f>
        <v>0</v>
      </c>
      <c r="G1174" s="13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ref="L1174" si="1209">(((J1174/60)/60)/24)+DATE(1970,1,1)</f>
        <v>41871.682314814818</v>
      </c>
      <c r="M1174" s="16">
        <f t="shared" si="1188"/>
        <v>41841.682314814818</v>
      </c>
      <c r="N1174" t="b">
        <v>0</v>
      </c>
      <c r="O1174">
        <v>0</v>
      </c>
      <c r="P1174" t="b">
        <v>0</v>
      </c>
      <c r="Q1174" t="s">
        <v>8282</v>
      </c>
      <c r="R1174">
        <f t="shared" si="1189"/>
        <v>0</v>
      </c>
      <c r="S1174" s="13" t="s">
        <v>8334</v>
      </c>
      <c r="T1174" t="s">
        <v>8335</v>
      </c>
      <c r="U1174">
        <f>YEAR(Table1[[#This Row],[Date Created Conversion]])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>ROUND(Table1[[#This Row],[pledged]]/Table1[[#This Row],[goal]] *100,1)</f>
        <v>0</v>
      </c>
      <c r="G1175" s="13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ref="L1175" si="1210">(((J1175/60)/60)/24)+DATE(1970,1,1)</f>
        <v>42219.185844907406</v>
      </c>
      <c r="M1175" s="16">
        <f t="shared" si="1188"/>
        <v>42184.185844907406</v>
      </c>
      <c r="N1175" t="b">
        <v>0</v>
      </c>
      <c r="O1175">
        <v>1</v>
      </c>
      <c r="P1175" t="b">
        <v>0</v>
      </c>
      <c r="Q1175" t="s">
        <v>8282</v>
      </c>
      <c r="R1175">
        <f t="shared" si="1189"/>
        <v>30</v>
      </c>
      <c r="S1175" s="13" t="s">
        <v>8334</v>
      </c>
      <c r="T1175" t="s">
        <v>8335</v>
      </c>
      <c r="U1175">
        <f>YEAR(Table1[[#This Row],[Date Created Conversion]])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>ROUND(Table1[[#This Row],[pledged]]/Table1[[#This Row],[goal]] *100,1)</f>
        <v>5.9</v>
      </c>
      <c r="G1176" s="13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ref="L1176" si="1211">(((J1176/60)/60)/24)+DATE(1970,1,1)</f>
        <v>42498.84174768519</v>
      </c>
      <c r="M1176" s="16">
        <f t="shared" si="1188"/>
        <v>42468.84174768519</v>
      </c>
      <c r="N1176" t="b">
        <v>0</v>
      </c>
      <c r="O1176">
        <v>19</v>
      </c>
      <c r="P1176" t="b">
        <v>0</v>
      </c>
      <c r="Q1176" t="s">
        <v>8282</v>
      </c>
      <c r="R1176">
        <f t="shared" si="1189"/>
        <v>46.63</v>
      </c>
      <c r="S1176" s="13" t="s">
        <v>8334</v>
      </c>
      <c r="T1176" t="s">
        <v>8335</v>
      </c>
      <c r="U1176">
        <f>YEAR(Table1[[#This Row],[Date Created Conversion]])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>ROUND(Table1[[#This Row],[pledged]]/Table1[[#This Row],[goal]] *100,1)</f>
        <v>2.9</v>
      </c>
      <c r="G1177" s="13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ref="L1177" si="1212">(((J1177/60)/60)/24)+DATE(1970,1,1)</f>
        <v>42200.728460648148</v>
      </c>
      <c r="M1177" s="16">
        <f t="shared" si="1188"/>
        <v>42170.728460648148</v>
      </c>
      <c r="N1177" t="b">
        <v>0</v>
      </c>
      <c r="O1177">
        <v>9</v>
      </c>
      <c r="P1177" t="b">
        <v>0</v>
      </c>
      <c r="Q1177" t="s">
        <v>8282</v>
      </c>
      <c r="R1177">
        <f t="shared" si="1189"/>
        <v>65</v>
      </c>
      <c r="S1177" s="13" t="s">
        <v>8334</v>
      </c>
      <c r="T1177" t="s">
        <v>8335</v>
      </c>
      <c r="U1177">
        <f>YEAR(Table1[[#This Row],[Date Created Conversion]])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>ROUND(Table1[[#This Row],[pledged]]/Table1[[#This Row],[goal]] *100,1)</f>
        <v>0</v>
      </c>
      <c r="G1178" s="13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ref="L1178" si="1213">(((J1178/60)/60)/24)+DATE(1970,1,1)</f>
        <v>42800.541666666672</v>
      </c>
      <c r="M1178" s="16">
        <f t="shared" si="1188"/>
        <v>42746.019652777773</v>
      </c>
      <c r="N1178" t="b">
        <v>0</v>
      </c>
      <c r="O1178">
        <v>1</v>
      </c>
      <c r="P1178" t="b">
        <v>0</v>
      </c>
      <c r="Q1178" t="s">
        <v>8282</v>
      </c>
      <c r="R1178">
        <f t="shared" si="1189"/>
        <v>10</v>
      </c>
      <c r="S1178" s="13" t="s">
        <v>8334</v>
      </c>
      <c r="T1178" t="s">
        <v>8335</v>
      </c>
      <c r="U1178">
        <f>YEAR(Table1[[#This Row],[Date Created Conversion]])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>ROUND(Table1[[#This Row],[pledged]]/Table1[[#This Row],[goal]] *100,1)</f>
        <v>0</v>
      </c>
      <c r="G1179" s="13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ref="L1179" si="1214">(((J1179/60)/60)/24)+DATE(1970,1,1)</f>
        <v>41927.660833333335</v>
      </c>
      <c r="M1179" s="16">
        <f t="shared" si="1188"/>
        <v>41897.660833333335</v>
      </c>
      <c r="N1179" t="b">
        <v>0</v>
      </c>
      <c r="O1179">
        <v>0</v>
      </c>
      <c r="P1179" t="b">
        <v>0</v>
      </c>
      <c r="Q1179" t="s">
        <v>8282</v>
      </c>
      <c r="R1179">
        <f t="shared" si="1189"/>
        <v>0</v>
      </c>
      <c r="S1179" s="13" t="s">
        <v>8334</v>
      </c>
      <c r="T1179" t="s">
        <v>8335</v>
      </c>
      <c r="U1179">
        <f>YEAR(Table1[[#This Row],[Date Created Conversion]])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>ROUND(Table1[[#This Row],[pledged]]/Table1[[#This Row],[goal]] *100,1)</f>
        <v>0</v>
      </c>
      <c r="G1180" s="13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ref="L1180" si="1215">(((J1180/60)/60)/24)+DATE(1970,1,1)</f>
        <v>41867.905694444446</v>
      </c>
      <c r="M1180" s="16">
        <f t="shared" si="1188"/>
        <v>41837.905694444446</v>
      </c>
      <c r="N1180" t="b">
        <v>0</v>
      </c>
      <c r="O1180">
        <v>1</v>
      </c>
      <c r="P1180" t="b">
        <v>0</v>
      </c>
      <c r="Q1180" t="s">
        <v>8282</v>
      </c>
      <c r="R1180">
        <f t="shared" si="1189"/>
        <v>5</v>
      </c>
      <c r="S1180" s="13" t="s">
        <v>8334</v>
      </c>
      <c r="T1180" t="s">
        <v>8335</v>
      </c>
      <c r="U1180">
        <f>YEAR(Table1[[#This Row],[Date Created Conversion]])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>ROUND(Table1[[#This Row],[pledged]]/Table1[[#This Row],[goal]] *100,1)</f>
        <v>5.3</v>
      </c>
      <c r="G1181" s="13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ref="L1181" si="1216">(((J1181/60)/60)/24)+DATE(1970,1,1)</f>
        <v>42305.720219907409</v>
      </c>
      <c r="M1181" s="16">
        <f t="shared" si="1188"/>
        <v>42275.720219907409</v>
      </c>
      <c r="N1181" t="b">
        <v>0</v>
      </c>
      <c r="O1181">
        <v>5</v>
      </c>
      <c r="P1181" t="b">
        <v>0</v>
      </c>
      <c r="Q1181" t="s">
        <v>8282</v>
      </c>
      <c r="R1181">
        <f t="shared" si="1189"/>
        <v>640</v>
      </c>
      <c r="S1181" s="13" t="s">
        <v>8334</v>
      </c>
      <c r="T1181" t="s">
        <v>8335</v>
      </c>
      <c r="U1181">
        <f>YEAR(Table1[[#This Row],[Date Created Conversion]])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>ROUND(Table1[[#This Row],[pledged]]/Table1[[#This Row],[goal]] *100,1)</f>
        <v>11.8</v>
      </c>
      <c r="G1182" s="13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ref="L1182" si="1217">(((J1182/60)/60)/24)+DATE(1970,1,1)</f>
        <v>41818.806875000002</v>
      </c>
      <c r="M1182" s="16">
        <f t="shared" si="1188"/>
        <v>41781.806875000002</v>
      </c>
      <c r="N1182" t="b">
        <v>0</v>
      </c>
      <c r="O1182">
        <v>85</v>
      </c>
      <c r="P1182" t="b">
        <v>0</v>
      </c>
      <c r="Q1182" t="s">
        <v>8282</v>
      </c>
      <c r="R1182">
        <f t="shared" si="1189"/>
        <v>69.12</v>
      </c>
      <c r="S1182" s="13" t="s">
        <v>8334</v>
      </c>
      <c r="T1182" t="s">
        <v>8335</v>
      </c>
      <c r="U1182">
        <f>YEAR(Table1[[#This Row],[Date Created Conversion]])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>ROUND(Table1[[#This Row],[pledged]]/Table1[[#This Row],[goal]] *100,1)</f>
        <v>0</v>
      </c>
      <c r="G1183" s="1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ref="L1183" si="1218">(((J1183/60)/60)/24)+DATE(1970,1,1)</f>
        <v>42064.339363425926</v>
      </c>
      <c r="M1183" s="16">
        <f t="shared" si="1188"/>
        <v>42034.339363425926</v>
      </c>
      <c r="N1183" t="b">
        <v>0</v>
      </c>
      <c r="O1183">
        <v>3</v>
      </c>
      <c r="P1183" t="b">
        <v>0</v>
      </c>
      <c r="Q1183" t="s">
        <v>8282</v>
      </c>
      <c r="R1183">
        <f t="shared" si="1189"/>
        <v>1.33</v>
      </c>
      <c r="S1183" s="13" t="s">
        <v>8334</v>
      </c>
      <c r="T1183" t="s">
        <v>8335</v>
      </c>
      <c r="U1183">
        <f>YEAR(Table1[[#This Row],[Date Created Conversion]])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>ROUND(Table1[[#This Row],[pledged]]/Table1[[#This Row],[goal]] *100,1)</f>
        <v>4.2</v>
      </c>
      <c r="G1184" s="13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ref="L1184" si="1219">(((J1184/60)/60)/24)+DATE(1970,1,1)</f>
        <v>42747.695833333331</v>
      </c>
      <c r="M1184" s="16">
        <f t="shared" si="1188"/>
        <v>42728.827407407407</v>
      </c>
      <c r="N1184" t="b">
        <v>0</v>
      </c>
      <c r="O1184">
        <v>4</v>
      </c>
      <c r="P1184" t="b">
        <v>0</v>
      </c>
      <c r="Q1184" t="s">
        <v>8282</v>
      </c>
      <c r="R1184">
        <f t="shared" si="1189"/>
        <v>10.5</v>
      </c>
      <c r="S1184" s="13" t="s">
        <v>8334</v>
      </c>
      <c r="T1184" t="s">
        <v>8335</v>
      </c>
      <c r="U1184">
        <f>YEAR(Table1[[#This Row],[Date Created Conversion]])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>ROUND(Table1[[#This Row],[pledged]]/Table1[[#This Row],[goal]] *100,1)</f>
        <v>4</v>
      </c>
      <c r="G1185" s="13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ref="L1185" si="1220">(((J1185/60)/60)/24)+DATE(1970,1,1)</f>
        <v>42676.165972222225</v>
      </c>
      <c r="M1185" s="16">
        <f t="shared" si="1188"/>
        <v>42656.86137731481</v>
      </c>
      <c r="N1185" t="b">
        <v>0</v>
      </c>
      <c r="O1185">
        <v>3</v>
      </c>
      <c r="P1185" t="b">
        <v>0</v>
      </c>
      <c r="Q1185" t="s">
        <v>8282</v>
      </c>
      <c r="R1185">
        <f t="shared" si="1189"/>
        <v>33.33</v>
      </c>
      <c r="S1185" s="13" t="s">
        <v>8334</v>
      </c>
      <c r="T1185" t="s">
        <v>8335</v>
      </c>
      <c r="U1185">
        <f>YEAR(Table1[[#This Row],[Date Created Conversion]])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>ROUND(Table1[[#This Row],[pledged]]/Table1[[#This Row],[goal]] *100,1)</f>
        <v>104.9</v>
      </c>
      <c r="G1186" s="13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ref="L1186" si="1221">(((J1186/60)/60)/24)+DATE(1970,1,1)</f>
        <v>42772.599664351852</v>
      </c>
      <c r="M1186" s="16">
        <f t="shared" si="1188"/>
        <v>42741.599664351852</v>
      </c>
      <c r="N1186" t="b">
        <v>0</v>
      </c>
      <c r="O1186">
        <v>375</v>
      </c>
      <c r="P1186" t="b">
        <v>1</v>
      </c>
      <c r="Q1186" t="s">
        <v>8283</v>
      </c>
      <c r="R1186">
        <f t="shared" si="1189"/>
        <v>61.56</v>
      </c>
      <c r="S1186" s="13" t="s">
        <v>8336</v>
      </c>
      <c r="T1186" t="s">
        <v>8337</v>
      </c>
      <c r="U1186">
        <f>YEAR(Table1[[#This Row],[Date Created Conversion]])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>ROUND(Table1[[#This Row],[pledged]]/Table1[[#This Row],[goal]] *100,1)</f>
        <v>105.4</v>
      </c>
      <c r="G1187" s="13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ref="L1187" si="1222">(((J1187/60)/60)/24)+DATE(1970,1,1)</f>
        <v>42163.166666666672</v>
      </c>
      <c r="M1187" s="16">
        <f t="shared" si="1188"/>
        <v>42130.865150462967</v>
      </c>
      <c r="N1187" t="b">
        <v>0</v>
      </c>
      <c r="O1187">
        <v>111</v>
      </c>
      <c r="P1187" t="b">
        <v>1</v>
      </c>
      <c r="Q1187" t="s">
        <v>8283</v>
      </c>
      <c r="R1187">
        <f t="shared" si="1189"/>
        <v>118.74</v>
      </c>
      <c r="S1187" s="13" t="s">
        <v>8336</v>
      </c>
      <c r="T1187" t="s">
        <v>8337</v>
      </c>
      <c r="U1187">
        <f>YEAR(Table1[[#This Row],[Date Created Conversion]])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>ROUND(Table1[[#This Row],[pledged]]/Table1[[#This Row],[goal]] *100,1)</f>
        <v>106.7</v>
      </c>
      <c r="G1188" s="13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ref="L1188" si="1223">(((J1188/60)/60)/24)+DATE(1970,1,1)</f>
        <v>42156.945833333331</v>
      </c>
      <c r="M1188" s="16">
        <f t="shared" si="1188"/>
        <v>42123.86336805555</v>
      </c>
      <c r="N1188" t="b">
        <v>0</v>
      </c>
      <c r="O1188">
        <v>123</v>
      </c>
      <c r="P1188" t="b">
        <v>1</v>
      </c>
      <c r="Q1188" t="s">
        <v>8283</v>
      </c>
      <c r="R1188">
        <f t="shared" si="1189"/>
        <v>65.08</v>
      </c>
      <c r="S1188" s="13" t="s">
        <v>8336</v>
      </c>
      <c r="T1188" t="s">
        <v>8337</v>
      </c>
      <c r="U1188">
        <f>YEAR(Table1[[#This Row],[Date Created Conversion]])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>ROUND(Table1[[#This Row],[pledged]]/Table1[[#This Row],[goal]] *100,1)</f>
        <v>104.1</v>
      </c>
      <c r="G1189" s="13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ref="L1189" si="1224">(((J1189/60)/60)/24)+DATE(1970,1,1)</f>
        <v>42141.75</v>
      </c>
      <c r="M1189" s="16">
        <f t="shared" si="1188"/>
        <v>42109.894942129627</v>
      </c>
      <c r="N1189" t="b">
        <v>0</v>
      </c>
      <c r="O1189">
        <v>70</v>
      </c>
      <c r="P1189" t="b">
        <v>1</v>
      </c>
      <c r="Q1189" t="s">
        <v>8283</v>
      </c>
      <c r="R1189">
        <f t="shared" si="1189"/>
        <v>130.16</v>
      </c>
      <c r="S1189" s="13" t="s">
        <v>8336</v>
      </c>
      <c r="T1189" t="s">
        <v>8337</v>
      </c>
      <c r="U1189">
        <f>YEAR(Table1[[#This Row],[Date Created Conversion]])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>ROUND(Table1[[#This Row],[pledged]]/Table1[[#This Row],[goal]] *100,1)</f>
        <v>160.6</v>
      </c>
      <c r="G1190" s="13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ref="L1190" si="1225">(((J1190/60)/60)/24)+DATE(1970,1,1)</f>
        <v>42732.700694444444</v>
      </c>
      <c r="M1190" s="16">
        <f t="shared" si="1188"/>
        <v>42711.700694444444</v>
      </c>
      <c r="N1190" t="b">
        <v>0</v>
      </c>
      <c r="O1190">
        <v>85</v>
      </c>
      <c r="P1190" t="b">
        <v>1</v>
      </c>
      <c r="Q1190" t="s">
        <v>8283</v>
      </c>
      <c r="R1190">
        <f t="shared" si="1189"/>
        <v>37.78</v>
      </c>
      <c r="S1190" s="13" t="s">
        <v>8336</v>
      </c>
      <c r="T1190" t="s">
        <v>8337</v>
      </c>
      <c r="U1190">
        <f>YEAR(Table1[[#This Row],[Date Created Conversion]])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>ROUND(Table1[[#This Row],[pledged]]/Table1[[#This Row],[goal]] *100,1)</f>
        <v>107.8</v>
      </c>
      <c r="G1191" s="13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ref="L1191" si="1226">(((J1191/60)/60)/24)+DATE(1970,1,1)</f>
        <v>42550.979108796295</v>
      </c>
      <c r="M1191" s="16">
        <f t="shared" si="1188"/>
        <v>42529.979108796295</v>
      </c>
      <c r="N1191" t="b">
        <v>0</v>
      </c>
      <c r="O1191">
        <v>86</v>
      </c>
      <c r="P1191" t="b">
        <v>1</v>
      </c>
      <c r="Q1191" t="s">
        <v>8283</v>
      </c>
      <c r="R1191">
        <f t="shared" si="1189"/>
        <v>112.79</v>
      </c>
      <c r="S1191" s="13" t="s">
        <v>8336</v>
      </c>
      <c r="T1191" t="s">
        <v>8337</v>
      </c>
      <c r="U1191">
        <f>YEAR(Table1[[#This Row],[Date Created Conversion]])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>ROUND(Table1[[#This Row],[pledged]]/Table1[[#This Row],[goal]] *100,1)</f>
        <v>135</v>
      </c>
      <c r="G1192" s="13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ref="L1192" si="1227">(((J1192/60)/60)/24)+DATE(1970,1,1)</f>
        <v>41882.665798611109</v>
      </c>
      <c r="M1192" s="16">
        <f t="shared" si="1188"/>
        <v>41852.665798611109</v>
      </c>
      <c r="N1192" t="b">
        <v>0</v>
      </c>
      <c r="O1192">
        <v>13</v>
      </c>
      <c r="P1192" t="b">
        <v>1</v>
      </c>
      <c r="Q1192" t="s">
        <v>8283</v>
      </c>
      <c r="R1192">
        <f t="shared" si="1189"/>
        <v>51.92</v>
      </c>
      <c r="S1192" s="13" t="s">
        <v>8336</v>
      </c>
      <c r="T1192" t="s">
        <v>8337</v>
      </c>
      <c r="U1192">
        <f>YEAR(Table1[[#This Row],[Date Created Conversion]])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>ROUND(Table1[[#This Row],[pledged]]/Table1[[#This Row],[goal]] *100,1)</f>
        <v>109.1</v>
      </c>
      <c r="G1193" s="1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ref="L1193" si="1228">(((J1193/60)/60)/24)+DATE(1970,1,1)</f>
        <v>42449.562037037031</v>
      </c>
      <c r="M1193" s="16">
        <f t="shared" si="1188"/>
        <v>42419.603703703702</v>
      </c>
      <c r="N1193" t="b">
        <v>0</v>
      </c>
      <c r="O1193">
        <v>33</v>
      </c>
      <c r="P1193" t="b">
        <v>1</v>
      </c>
      <c r="Q1193" t="s">
        <v>8283</v>
      </c>
      <c r="R1193">
        <f t="shared" si="1189"/>
        <v>89.24</v>
      </c>
      <c r="S1193" s="13" t="s">
        <v>8336</v>
      </c>
      <c r="T1193" t="s">
        <v>8337</v>
      </c>
      <c r="U1193">
        <f>YEAR(Table1[[#This Row],[Date Created Conversion]])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>ROUND(Table1[[#This Row],[pledged]]/Table1[[#This Row],[goal]] *100,1)</f>
        <v>290</v>
      </c>
      <c r="G1194" s="13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ref="L1194" si="1229">(((J1194/60)/60)/24)+DATE(1970,1,1)</f>
        <v>42777.506689814814</v>
      </c>
      <c r="M1194" s="16">
        <f t="shared" si="1188"/>
        <v>42747.506689814814</v>
      </c>
      <c r="N1194" t="b">
        <v>0</v>
      </c>
      <c r="O1194">
        <v>15</v>
      </c>
      <c r="P1194" t="b">
        <v>1</v>
      </c>
      <c r="Q1194" t="s">
        <v>8283</v>
      </c>
      <c r="R1194">
        <f t="shared" si="1189"/>
        <v>19.329999999999998</v>
      </c>
      <c r="S1194" s="13" t="s">
        <v>8336</v>
      </c>
      <c r="T1194" t="s">
        <v>8337</v>
      </c>
      <c r="U1194">
        <f>YEAR(Table1[[#This Row],[Date Created Conversion]])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>ROUND(Table1[[#This Row],[pledged]]/Table1[[#This Row],[goal]] *100,1)</f>
        <v>104</v>
      </c>
      <c r="G1195" s="13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ref="L1195" si="1230">(((J1195/60)/60)/24)+DATE(1970,1,1)</f>
        <v>42469.734409722223</v>
      </c>
      <c r="M1195" s="16">
        <f t="shared" si="1188"/>
        <v>42409.776076388895</v>
      </c>
      <c r="N1195" t="b">
        <v>0</v>
      </c>
      <c r="O1195">
        <v>273</v>
      </c>
      <c r="P1195" t="b">
        <v>1</v>
      </c>
      <c r="Q1195" t="s">
        <v>8283</v>
      </c>
      <c r="R1195">
        <f t="shared" si="1189"/>
        <v>79.97</v>
      </c>
      <c r="S1195" s="13" t="s">
        <v>8336</v>
      </c>
      <c r="T1195" t="s">
        <v>8337</v>
      </c>
      <c r="U1195">
        <f>YEAR(Table1[[#This Row],[Date Created Conversion]])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>ROUND(Table1[[#This Row],[pledged]]/Table1[[#This Row],[goal]] *100,1)</f>
        <v>322.2</v>
      </c>
      <c r="G1196" s="13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ref="L1196" si="1231">(((J1196/60)/60)/24)+DATE(1970,1,1)</f>
        <v>42102.488182870366</v>
      </c>
      <c r="M1196" s="16">
        <f t="shared" si="1188"/>
        <v>42072.488182870366</v>
      </c>
      <c r="N1196" t="b">
        <v>0</v>
      </c>
      <c r="O1196">
        <v>714</v>
      </c>
      <c r="P1196" t="b">
        <v>1</v>
      </c>
      <c r="Q1196" t="s">
        <v>8283</v>
      </c>
      <c r="R1196">
        <f t="shared" si="1189"/>
        <v>56.41</v>
      </c>
      <c r="S1196" s="13" t="s">
        <v>8336</v>
      </c>
      <c r="T1196" t="s">
        <v>8337</v>
      </c>
      <c r="U1196">
        <f>YEAR(Table1[[#This Row],[Date Created Conversion]])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>ROUND(Table1[[#This Row],[pledged]]/Table1[[#This Row],[goal]] *100,1)</f>
        <v>135</v>
      </c>
      <c r="G1197" s="13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ref="L1197" si="1232">(((J1197/60)/60)/24)+DATE(1970,1,1)</f>
        <v>42358.375</v>
      </c>
      <c r="M1197" s="16">
        <f t="shared" si="1188"/>
        <v>42298.34783564815</v>
      </c>
      <c r="N1197" t="b">
        <v>0</v>
      </c>
      <c r="O1197">
        <v>170</v>
      </c>
      <c r="P1197" t="b">
        <v>1</v>
      </c>
      <c r="Q1197" t="s">
        <v>8283</v>
      </c>
      <c r="R1197">
        <f t="shared" si="1189"/>
        <v>79.41</v>
      </c>
      <c r="S1197" s="13" t="s">
        <v>8336</v>
      </c>
      <c r="T1197" t="s">
        <v>8337</v>
      </c>
      <c r="U1197">
        <f>YEAR(Table1[[#This Row],[Date Created Conversion]])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>ROUND(Table1[[#This Row],[pledged]]/Table1[[#This Row],[goal]] *100,1)</f>
        <v>269.89999999999998</v>
      </c>
      <c r="G1198" s="13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ref="L1198" si="1233">(((J1198/60)/60)/24)+DATE(1970,1,1)</f>
        <v>42356.818738425922</v>
      </c>
      <c r="M1198" s="16">
        <f t="shared" si="1188"/>
        <v>42326.818738425922</v>
      </c>
      <c r="N1198" t="b">
        <v>0</v>
      </c>
      <c r="O1198">
        <v>512</v>
      </c>
      <c r="P1198" t="b">
        <v>1</v>
      </c>
      <c r="Q1198" t="s">
        <v>8283</v>
      </c>
      <c r="R1198">
        <f t="shared" si="1189"/>
        <v>76.44</v>
      </c>
      <c r="S1198" s="13" t="s">
        <v>8336</v>
      </c>
      <c r="T1198" t="s">
        <v>8337</v>
      </c>
      <c r="U1198">
        <f>YEAR(Table1[[#This Row],[Date Created Conversion]])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>ROUND(Table1[[#This Row],[pledged]]/Table1[[#This Row],[goal]] *100,1)</f>
        <v>253.3</v>
      </c>
      <c r="G1199" s="13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ref="L1199" si="1234">(((J1199/60)/60)/24)+DATE(1970,1,1)</f>
        <v>42534.249305555553</v>
      </c>
      <c r="M1199" s="16">
        <f t="shared" si="1188"/>
        <v>42503.66474537037</v>
      </c>
      <c r="N1199" t="b">
        <v>0</v>
      </c>
      <c r="O1199">
        <v>314</v>
      </c>
      <c r="P1199" t="b">
        <v>1</v>
      </c>
      <c r="Q1199" t="s">
        <v>8283</v>
      </c>
      <c r="R1199">
        <f t="shared" si="1189"/>
        <v>121</v>
      </c>
      <c r="S1199" s="13" t="s">
        <v>8336</v>
      </c>
      <c r="T1199" t="s">
        <v>8337</v>
      </c>
      <c r="U1199">
        <f>YEAR(Table1[[#This Row],[Date Created Conversion]])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>ROUND(Table1[[#This Row],[pledged]]/Table1[[#This Row],[goal]] *100,1)</f>
        <v>260.60000000000002</v>
      </c>
      <c r="G1200" s="13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ref="L1200" si="1235">(((J1200/60)/60)/24)+DATE(1970,1,1)</f>
        <v>42369.125</v>
      </c>
      <c r="M1200" s="16">
        <f t="shared" si="1188"/>
        <v>42333.619050925925</v>
      </c>
      <c r="N1200" t="b">
        <v>0</v>
      </c>
      <c r="O1200">
        <v>167</v>
      </c>
      <c r="P1200" t="b">
        <v>1</v>
      </c>
      <c r="Q1200" t="s">
        <v>8283</v>
      </c>
      <c r="R1200">
        <f t="shared" si="1189"/>
        <v>54.62</v>
      </c>
      <c r="S1200" s="13" t="s">
        <v>8336</v>
      </c>
      <c r="T1200" t="s">
        <v>8337</v>
      </c>
      <c r="U1200">
        <f>YEAR(Table1[[#This Row],[Date Created Conversion]])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>ROUND(Table1[[#This Row],[pledged]]/Table1[[#This Row],[goal]] *100,1)</f>
        <v>101.3</v>
      </c>
      <c r="G1201" s="13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ref="L1201" si="1236">(((J1201/60)/60)/24)+DATE(1970,1,1)</f>
        <v>42193.770833333328</v>
      </c>
      <c r="M1201" s="16">
        <f t="shared" si="1188"/>
        <v>42161.770833333328</v>
      </c>
      <c r="N1201" t="b">
        <v>0</v>
      </c>
      <c r="O1201">
        <v>9</v>
      </c>
      <c r="P1201" t="b">
        <v>1</v>
      </c>
      <c r="Q1201" t="s">
        <v>8283</v>
      </c>
      <c r="R1201">
        <f t="shared" si="1189"/>
        <v>299.22000000000003</v>
      </c>
      <c r="S1201" s="13" t="s">
        <v>8336</v>
      </c>
      <c r="T1201" t="s">
        <v>8337</v>
      </c>
      <c r="U1201">
        <f>YEAR(Table1[[#This Row],[Date Created Conversion]])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>ROUND(Table1[[#This Row],[pledged]]/Table1[[#This Row],[goal]] *100,1)</f>
        <v>125.6</v>
      </c>
      <c r="G1202" s="13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ref="L1202" si="1237">(((J1202/60)/60)/24)+DATE(1970,1,1)</f>
        <v>42110.477500000001</v>
      </c>
      <c r="M1202" s="16">
        <f t="shared" si="1188"/>
        <v>42089.477500000001</v>
      </c>
      <c r="N1202" t="b">
        <v>0</v>
      </c>
      <c r="O1202">
        <v>103</v>
      </c>
      <c r="P1202" t="b">
        <v>1</v>
      </c>
      <c r="Q1202" t="s">
        <v>8283</v>
      </c>
      <c r="R1202">
        <f t="shared" si="1189"/>
        <v>58.53</v>
      </c>
      <c r="S1202" s="13" t="s">
        <v>8336</v>
      </c>
      <c r="T1202" t="s">
        <v>8337</v>
      </c>
      <c r="U1202">
        <f>YEAR(Table1[[#This Row],[Date Created Conversion]])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>ROUND(Table1[[#This Row],[pledged]]/Table1[[#This Row],[goal]] *100,1)</f>
        <v>102.4</v>
      </c>
      <c r="G1203" s="1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ref="L1203" si="1238">(((J1203/60)/60)/24)+DATE(1970,1,1)</f>
        <v>42566.60701388889</v>
      </c>
      <c r="M1203" s="16">
        <f t="shared" si="1188"/>
        <v>42536.60701388889</v>
      </c>
      <c r="N1203" t="b">
        <v>0</v>
      </c>
      <c r="O1203">
        <v>111</v>
      </c>
      <c r="P1203" t="b">
        <v>1</v>
      </c>
      <c r="Q1203" t="s">
        <v>8283</v>
      </c>
      <c r="R1203">
        <f t="shared" si="1189"/>
        <v>55.37</v>
      </c>
      <c r="S1203" s="13" t="s">
        <v>8336</v>
      </c>
      <c r="T1203" t="s">
        <v>8337</v>
      </c>
      <c r="U1203">
        <f>YEAR(Table1[[#This Row],[Date Created Conversion]])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>ROUND(Table1[[#This Row],[pledged]]/Table1[[#This Row],[goal]] *100,1)</f>
        <v>199.2</v>
      </c>
      <c r="G1204" s="13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ref="L1204" si="1239">(((J1204/60)/60)/24)+DATE(1970,1,1)</f>
        <v>42182.288819444439</v>
      </c>
      <c r="M1204" s="16">
        <f t="shared" si="1188"/>
        <v>42152.288819444439</v>
      </c>
      <c r="N1204" t="b">
        <v>0</v>
      </c>
      <c r="O1204">
        <v>271</v>
      </c>
      <c r="P1204" t="b">
        <v>1</v>
      </c>
      <c r="Q1204" t="s">
        <v>8283</v>
      </c>
      <c r="R1204">
        <f t="shared" si="1189"/>
        <v>183.8</v>
      </c>
      <c r="S1204" s="13" t="s">
        <v>8336</v>
      </c>
      <c r="T1204" t="s">
        <v>8337</v>
      </c>
      <c r="U1204">
        <f>YEAR(Table1[[#This Row],[Date Created Conversion]])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>ROUND(Table1[[#This Row],[pledged]]/Table1[[#This Row],[goal]] *100,1)</f>
        <v>102.5</v>
      </c>
      <c r="G1205" s="13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ref="L1205" si="1240">(((J1205/60)/60)/24)+DATE(1970,1,1)</f>
        <v>42155.614895833336</v>
      </c>
      <c r="M1205" s="16">
        <f t="shared" si="1188"/>
        <v>42125.614895833336</v>
      </c>
      <c r="N1205" t="b">
        <v>0</v>
      </c>
      <c r="O1205">
        <v>101</v>
      </c>
      <c r="P1205" t="b">
        <v>1</v>
      </c>
      <c r="Q1205" t="s">
        <v>8283</v>
      </c>
      <c r="R1205">
        <f t="shared" si="1189"/>
        <v>165.35</v>
      </c>
      <c r="S1205" s="13" t="s">
        <v>8336</v>
      </c>
      <c r="T1205" t="s">
        <v>8337</v>
      </c>
      <c r="U1205">
        <f>YEAR(Table1[[#This Row],[Date Created Conversion]])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>ROUND(Table1[[#This Row],[pledged]]/Table1[[#This Row],[goal]] *100,1)</f>
        <v>102.9</v>
      </c>
      <c r="G1206" s="13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ref="L1206" si="1241">(((J1206/60)/60)/24)+DATE(1970,1,1)</f>
        <v>42342.208333333328</v>
      </c>
      <c r="M1206" s="16">
        <f t="shared" si="1188"/>
        <v>42297.748067129629</v>
      </c>
      <c r="N1206" t="b">
        <v>0</v>
      </c>
      <c r="O1206">
        <v>57</v>
      </c>
      <c r="P1206" t="b">
        <v>1</v>
      </c>
      <c r="Q1206" t="s">
        <v>8283</v>
      </c>
      <c r="R1206">
        <f t="shared" si="1189"/>
        <v>234.79</v>
      </c>
      <c r="S1206" s="13" t="s">
        <v>8336</v>
      </c>
      <c r="T1206" t="s">
        <v>8337</v>
      </c>
      <c r="U1206">
        <f>YEAR(Table1[[#This Row],[Date Created Conversion]])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>ROUND(Table1[[#This Row],[pledged]]/Table1[[#This Row],[goal]] *100,1)</f>
        <v>100.9</v>
      </c>
      <c r="G1207" s="13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ref="L1207" si="1242">(((J1207/60)/60)/24)+DATE(1970,1,1)</f>
        <v>42168.506377314814</v>
      </c>
      <c r="M1207" s="16">
        <f t="shared" si="1188"/>
        <v>42138.506377314814</v>
      </c>
      <c r="N1207" t="b">
        <v>0</v>
      </c>
      <c r="O1207">
        <v>62</v>
      </c>
      <c r="P1207" t="b">
        <v>1</v>
      </c>
      <c r="Q1207" t="s">
        <v>8283</v>
      </c>
      <c r="R1207">
        <f t="shared" si="1189"/>
        <v>211.48</v>
      </c>
      <c r="S1207" s="13" t="s">
        <v>8336</v>
      </c>
      <c r="T1207" t="s">
        <v>8337</v>
      </c>
      <c r="U1207">
        <f>YEAR(Table1[[#This Row],[Date Created Conversion]])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>ROUND(Table1[[#This Row],[pledged]]/Table1[[#This Row],[goal]] *100,1)</f>
        <v>115</v>
      </c>
      <c r="G1208" s="13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ref="L1208" si="1243">(((J1208/60)/60)/24)+DATE(1970,1,1)</f>
        <v>42805.561805555553</v>
      </c>
      <c r="M1208" s="16">
        <f t="shared" si="1188"/>
        <v>42772.776076388895</v>
      </c>
      <c r="N1208" t="b">
        <v>0</v>
      </c>
      <c r="O1208">
        <v>32</v>
      </c>
      <c r="P1208" t="b">
        <v>1</v>
      </c>
      <c r="Q1208" t="s">
        <v>8283</v>
      </c>
      <c r="R1208">
        <f t="shared" si="1189"/>
        <v>32.340000000000003</v>
      </c>
      <c r="S1208" s="13" t="s">
        <v>8336</v>
      </c>
      <c r="T1208" t="s">
        <v>8337</v>
      </c>
      <c r="U1208">
        <f>YEAR(Table1[[#This Row],[Date Created Conversion]])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>ROUND(Table1[[#This Row],[pledged]]/Table1[[#This Row],[goal]] *100,1)</f>
        <v>104.2</v>
      </c>
      <c r="G1209" s="13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ref="L1209" si="1244">(((J1209/60)/60)/24)+DATE(1970,1,1)</f>
        <v>42460.416666666672</v>
      </c>
      <c r="M1209" s="16">
        <f t="shared" si="1188"/>
        <v>42430.430243055554</v>
      </c>
      <c r="N1209" t="b">
        <v>0</v>
      </c>
      <c r="O1209">
        <v>141</v>
      </c>
      <c r="P1209" t="b">
        <v>1</v>
      </c>
      <c r="Q1209" t="s">
        <v>8283</v>
      </c>
      <c r="R1209">
        <f t="shared" si="1189"/>
        <v>123.38</v>
      </c>
      <c r="S1209" s="13" t="s">
        <v>8336</v>
      </c>
      <c r="T1209" t="s">
        <v>8337</v>
      </c>
      <c r="U1209">
        <f>YEAR(Table1[[#This Row],[Date Created Conversion]])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>ROUND(Table1[[#This Row],[pledged]]/Table1[[#This Row],[goal]] *100,1)</f>
        <v>155.30000000000001</v>
      </c>
      <c r="G1210" s="13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ref="L1210" si="1245">(((J1210/60)/60)/24)+DATE(1970,1,1)</f>
        <v>42453.667407407411</v>
      </c>
      <c r="M1210" s="16">
        <f t="shared" si="1188"/>
        <v>42423.709074074075</v>
      </c>
      <c r="N1210" t="b">
        <v>0</v>
      </c>
      <c r="O1210">
        <v>75</v>
      </c>
      <c r="P1210" t="b">
        <v>1</v>
      </c>
      <c r="Q1210" t="s">
        <v>8283</v>
      </c>
      <c r="R1210">
        <f t="shared" si="1189"/>
        <v>207.07</v>
      </c>
      <c r="S1210" s="13" t="s">
        <v>8336</v>
      </c>
      <c r="T1210" t="s">
        <v>8337</v>
      </c>
      <c r="U1210">
        <f>YEAR(Table1[[#This Row],[Date Created Conversion]])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>ROUND(Table1[[#This Row],[pledged]]/Table1[[#This Row],[goal]] *100,1)</f>
        <v>106</v>
      </c>
      <c r="G1211" s="13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ref="L1211" si="1246">(((J1211/60)/60)/24)+DATE(1970,1,1)</f>
        <v>42791.846122685187</v>
      </c>
      <c r="M1211" s="16">
        <f t="shared" si="1188"/>
        <v>42761.846122685187</v>
      </c>
      <c r="N1211" t="b">
        <v>0</v>
      </c>
      <c r="O1211">
        <v>46</v>
      </c>
      <c r="P1211" t="b">
        <v>1</v>
      </c>
      <c r="Q1211" t="s">
        <v>8283</v>
      </c>
      <c r="R1211">
        <f t="shared" si="1189"/>
        <v>138.26</v>
      </c>
      <c r="S1211" s="13" t="s">
        <v>8336</v>
      </c>
      <c r="T1211" t="s">
        <v>8337</v>
      </c>
      <c r="U1211">
        <f>YEAR(Table1[[#This Row],[Date Created Conversion]])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>ROUND(Table1[[#This Row],[pledged]]/Table1[[#This Row],[goal]] *100,1)</f>
        <v>254.3</v>
      </c>
      <c r="G1212" s="13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ref="L1212" si="1247">(((J1212/60)/60)/24)+DATE(1970,1,1)</f>
        <v>42155.875</v>
      </c>
      <c r="M1212" s="16">
        <f t="shared" si="1188"/>
        <v>42132.941805555558</v>
      </c>
      <c r="N1212" t="b">
        <v>0</v>
      </c>
      <c r="O1212">
        <v>103</v>
      </c>
      <c r="P1212" t="b">
        <v>1</v>
      </c>
      <c r="Q1212" t="s">
        <v>8283</v>
      </c>
      <c r="R1212">
        <f t="shared" si="1189"/>
        <v>493.82</v>
      </c>
      <c r="S1212" s="13" t="s">
        <v>8336</v>
      </c>
      <c r="T1212" t="s">
        <v>8337</v>
      </c>
      <c r="U1212">
        <f>YEAR(Table1[[#This Row],[Date Created Conversion]])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>ROUND(Table1[[#This Row],[pledged]]/Table1[[#This Row],[goal]] *100,1)</f>
        <v>101.1</v>
      </c>
      <c r="G1213" s="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ref="L1213" si="1248">(((J1213/60)/60)/24)+DATE(1970,1,1)</f>
        <v>42530.866446759261</v>
      </c>
      <c r="M1213" s="16">
        <f t="shared" si="1188"/>
        <v>42515.866446759261</v>
      </c>
      <c r="N1213" t="b">
        <v>0</v>
      </c>
      <c r="O1213">
        <v>6</v>
      </c>
      <c r="P1213" t="b">
        <v>1</v>
      </c>
      <c r="Q1213" t="s">
        <v>8283</v>
      </c>
      <c r="R1213">
        <f t="shared" si="1189"/>
        <v>168.5</v>
      </c>
      <c r="S1213" s="13" t="s">
        <v>8336</v>
      </c>
      <c r="T1213" t="s">
        <v>8337</v>
      </c>
      <c r="U1213">
        <f>YEAR(Table1[[#This Row],[Date Created Conversion]])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>ROUND(Table1[[#This Row],[pledged]]/Table1[[#This Row],[goal]] *100,1)</f>
        <v>129</v>
      </c>
      <c r="G1214" s="13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ref="L1214" si="1249">(((J1214/60)/60)/24)+DATE(1970,1,1)</f>
        <v>42335.041666666672</v>
      </c>
      <c r="M1214" s="16">
        <f t="shared" si="1188"/>
        <v>42318.950173611112</v>
      </c>
      <c r="N1214" t="b">
        <v>0</v>
      </c>
      <c r="O1214">
        <v>83</v>
      </c>
      <c r="P1214" t="b">
        <v>1</v>
      </c>
      <c r="Q1214" t="s">
        <v>8283</v>
      </c>
      <c r="R1214">
        <f t="shared" si="1189"/>
        <v>38.869999999999997</v>
      </c>
      <c r="S1214" s="13" t="s">
        <v>8336</v>
      </c>
      <c r="T1214" t="s">
        <v>8337</v>
      </c>
      <c r="U1214">
        <f>YEAR(Table1[[#This Row],[Date Created Conversion]])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>ROUND(Table1[[#This Row],[pledged]]/Table1[[#This Row],[goal]] *100,1)</f>
        <v>102.2</v>
      </c>
      <c r="G1215" s="13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ref="L1215" si="1250">(((J1215/60)/60)/24)+DATE(1970,1,1)</f>
        <v>42766.755787037036</v>
      </c>
      <c r="M1215" s="16">
        <f t="shared" si="1188"/>
        <v>42731.755787037036</v>
      </c>
      <c r="N1215" t="b">
        <v>0</v>
      </c>
      <c r="O1215">
        <v>108</v>
      </c>
      <c r="P1215" t="b">
        <v>1</v>
      </c>
      <c r="Q1215" t="s">
        <v>8283</v>
      </c>
      <c r="R1215">
        <f t="shared" si="1189"/>
        <v>61.53</v>
      </c>
      <c r="S1215" s="13" t="s">
        <v>8336</v>
      </c>
      <c r="T1215" t="s">
        <v>8337</v>
      </c>
      <c r="U1215">
        <f>YEAR(Table1[[#This Row],[Date Created Conversion]])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>ROUND(Table1[[#This Row],[pledged]]/Table1[[#This Row],[goal]] *100,1)</f>
        <v>131.80000000000001</v>
      </c>
      <c r="G1216" s="13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ref="L1216" si="1251">(((J1216/60)/60)/24)+DATE(1970,1,1)</f>
        <v>42164.840335648143</v>
      </c>
      <c r="M1216" s="16">
        <f t="shared" si="1188"/>
        <v>42104.840335648143</v>
      </c>
      <c r="N1216" t="b">
        <v>0</v>
      </c>
      <c r="O1216">
        <v>25</v>
      </c>
      <c r="P1216" t="b">
        <v>1</v>
      </c>
      <c r="Q1216" t="s">
        <v>8283</v>
      </c>
      <c r="R1216">
        <f t="shared" si="1189"/>
        <v>105.44</v>
      </c>
      <c r="S1216" s="13" t="s">
        <v>8336</v>
      </c>
      <c r="T1216" t="s">
        <v>8337</v>
      </c>
      <c r="U1216">
        <f>YEAR(Table1[[#This Row],[Date Created Conversion]])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>ROUND(Table1[[#This Row],[pledged]]/Table1[[#This Row],[goal]] *100,1)</f>
        <v>786.1</v>
      </c>
      <c r="G1217" s="13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ref="L1217" si="1252">(((J1217/60)/60)/24)+DATE(1970,1,1)</f>
        <v>41789.923101851848</v>
      </c>
      <c r="M1217" s="16">
        <f t="shared" si="1188"/>
        <v>41759.923101851848</v>
      </c>
      <c r="N1217" t="b">
        <v>0</v>
      </c>
      <c r="O1217">
        <v>549</v>
      </c>
      <c r="P1217" t="b">
        <v>1</v>
      </c>
      <c r="Q1217" t="s">
        <v>8283</v>
      </c>
      <c r="R1217">
        <f t="shared" si="1189"/>
        <v>71.59</v>
      </c>
      <c r="S1217" s="13" t="s">
        <v>8336</v>
      </c>
      <c r="T1217" t="s">
        <v>8337</v>
      </c>
      <c r="U1217">
        <f>YEAR(Table1[[#This Row],[Date Created Conversion]])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>ROUND(Table1[[#This Row],[pledged]]/Table1[[#This Row],[goal]] *100,1)</f>
        <v>145.69999999999999</v>
      </c>
      <c r="G1218" s="13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ref="L1218" si="1253">(((J1218/60)/60)/24)+DATE(1970,1,1)</f>
        <v>42279.960416666669</v>
      </c>
      <c r="M1218" s="16">
        <f t="shared" ref="M1218:M1281" si="1254">(((K1218/60)/60)/24)+DATE(1970,1,1)</f>
        <v>42247.616400462968</v>
      </c>
      <c r="N1218" t="b">
        <v>0</v>
      </c>
      <c r="O1218">
        <v>222</v>
      </c>
      <c r="P1218" t="b">
        <v>1</v>
      </c>
      <c r="Q1218" t="s">
        <v>8283</v>
      </c>
      <c r="R1218">
        <f t="shared" ref="R1218:R1281" si="1255">IFERROR(ROUND(E1218/O1218,2),0)</f>
        <v>91.88</v>
      </c>
      <c r="S1218" s="13" t="s">
        <v>8336</v>
      </c>
      <c r="T1218" t="s">
        <v>8337</v>
      </c>
      <c r="U1218">
        <f>YEAR(Table1[[#This Row],[Date Created Conversion]])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>ROUND(Table1[[#This Row],[pledged]]/Table1[[#This Row],[goal]] *100,1)</f>
        <v>102.6</v>
      </c>
      <c r="G1219" s="13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" si="1256">(((J1219/60)/60)/24)+DATE(1970,1,1)</f>
        <v>42565.809490740736</v>
      </c>
      <c r="M1219" s="16">
        <f t="shared" si="1254"/>
        <v>42535.809490740736</v>
      </c>
      <c r="N1219" t="b">
        <v>0</v>
      </c>
      <c r="O1219">
        <v>183</v>
      </c>
      <c r="P1219" t="b">
        <v>1</v>
      </c>
      <c r="Q1219" t="s">
        <v>8283</v>
      </c>
      <c r="R1219">
        <f t="shared" si="1255"/>
        <v>148.57</v>
      </c>
      <c r="S1219" s="13" t="s">
        <v>8336</v>
      </c>
      <c r="T1219" t="s">
        <v>8337</v>
      </c>
      <c r="U1219">
        <f>YEAR(Table1[[#This Row],[Date Created Conversion]])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>ROUND(Table1[[#This Row],[pledged]]/Table1[[#This Row],[goal]] *100,1)</f>
        <v>172.3</v>
      </c>
      <c r="G1220" s="13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ref="L1220" si="1257">(((J1220/60)/60)/24)+DATE(1970,1,1)</f>
        <v>42309.125</v>
      </c>
      <c r="M1220" s="16">
        <f t="shared" si="1254"/>
        <v>42278.662037037036</v>
      </c>
      <c r="N1220" t="b">
        <v>0</v>
      </c>
      <c r="O1220">
        <v>89</v>
      </c>
      <c r="P1220" t="b">
        <v>1</v>
      </c>
      <c r="Q1220" t="s">
        <v>8283</v>
      </c>
      <c r="R1220">
        <f t="shared" si="1255"/>
        <v>174.21</v>
      </c>
      <c r="S1220" s="13" t="s">
        <v>8336</v>
      </c>
      <c r="T1220" t="s">
        <v>8337</v>
      </c>
      <c r="U1220">
        <f>YEAR(Table1[[#This Row],[Date Created Conversion]])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>ROUND(Table1[[#This Row],[pledged]]/Table1[[#This Row],[goal]] *100,1)</f>
        <v>159.19999999999999</v>
      </c>
      <c r="G1221" s="13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ref="L1221" si="1258">(((J1221/60)/60)/24)+DATE(1970,1,1)</f>
        <v>42663.461956018517</v>
      </c>
      <c r="M1221" s="16">
        <f t="shared" si="1254"/>
        <v>42633.461956018517</v>
      </c>
      <c r="N1221" t="b">
        <v>0</v>
      </c>
      <c r="O1221">
        <v>253</v>
      </c>
      <c r="P1221" t="b">
        <v>1</v>
      </c>
      <c r="Q1221" t="s">
        <v>8283</v>
      </c>
      <c r="R1221">
        <f t="shared" si="1255"/>
        <v>102.86</v>
      </c>
      <c r="S1221" s="13" t="s">
        <v>8336</v>
      </c>
      <c r="T1221" t="s">
        <v>8337</v>
      </c>
      <c r="U1221">
        <f>YEAR(Table1[[#This Row],[Date Created Conversion]])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>ROUND(Table1[[#This Row],[pledged]]/Table1[[#This Row],[goal]] *100,1)</f>
        <v>103.8</v>
      </c>
      <c r="G1222" s="13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ref="L1222" si="1259">(((J1222/60)/60)/24)+DATE(1970,1,1)</f>
        <v>42241.628611111111</v>
      </c>
      <c r="M1222" s="16">
        <f t="shared" si="1254"/>
        <v>42211.628611111111</v>
      </c>
      <c r="N1222" t="b">
        <v>0</v>
      </c>
      <c r="O1222">
        <v>140</v>
      </c>
      <c r="P1222" t="b">
        <v>1</v>
      </c>
      <c r="Q1222" t="s">
        <v>8283</v>
      </c>
      <c r="R1222">
        <f t="shared" si="1255"/>
        <v>111.18</v>
      </c>
      <c r="S1222" s="13" t="s">
        <v>8336</v>
      </c>
      <c r="T1222" t="s">
        <v>8337</v>
      </c>
      <c r="U1222">
        <f>YEAR(Table1[[#This Row],[Date Created Conversion]])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>ROUND(Table1[[#This Row],[pledged]]/Table1[[#This Row],[goal]] *100,1)</f>
        <v>111.4</v>
      </c>
      <c r="G1223" s="1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ref="L1223" si="1260">(((J1223/60)/60)/24)+DATE(1970,1,1)</f>
        <v>42708</v>
      </c>
      <c r="M1223" s="16">
        <f t="shared" si="1254"/>
        <v>42680.47555555556</v>
      </c>
      <c r="N1223" t="b">
        <v>0</v>
      </c>
      <c r="O1223">
        <v>103</v>
      </c>
      <c r="P1223" t="b">
        <v>1</v>
      </c>
      <c r="Q1223" t="s">
        <v>8283</v>
      </c>
      <c r="R1223">
        <f t="shared" si="1255"/>
        <v>23.8</v>
      </c>
      <c r="S1223" s="13" t="s">
        <v>8336</v>
      </c>
      <c r="T1223" t="s">
        <v>8337</v>
      </c>
      <c r="U1223">
        <f>YEAR(Table1[[#This Row],[Date Created Conversion]])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>ROUND(Table1[[#This Row],[pledged]]/Table1[[#This Row],[goal]] *100,1)</f>
        <v>280.39999999999998</v>
      </c>
      <c r="G1224" s="13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ref="L1224" si="1261">(((J1224/60)/60)/24)+DATE(1970,1,1)</f>
        <v>42461.166666666672</v>
      </c>
      <c r="M1224" s="16">
        <f t="shared" si="1254"/>
        <v>42430.720451388886</v>
      </c>
      <c r="N1224" t="b">
        <v>0</v>
      </c>
      <c r="O1224">
        <v>138</v>
      </c>
      <c r="P1224" t="b">
        <v>1</v>
      </c>
      <c r="Q1224" t="s">
        <v>8283</v>
      </c>
      <c r="R1224">
        <f t="shared" si="1255"/>
        <v>81.27</v>
      </c>
      <c r="S1224" s="13" t="s">
        <v>8336</v>
      </c>
      <c r="T1224" t="s">
        <v>8337</v>
      </c>
      <c r="U1224">
        <f>YEAR(Table1[[#This Row],[Date Created Conversion]])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>ROUND(Table1[[#This Row],[pledged]]/Table1[[#This Row],[goal]] *100,1)</f>
        <v>112.1</v>
      </c>
      <c r="G1225" s="13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ref="L1225" si="1262">(((J1225/60)/60)/24)+DATE(1970,1,1)</f>
        <v>42684.218854166669</v>
      </c>
      <c r="M1225" s="16">
        <f t="shared" si="1254"/>
        <v>42654.177187499998</v>
      </c>
      <c r="N1225" t="b">
        <v>0</v>
      </c>
      <c r="O1225">
        <v>191</v>
      </c>
      <c r="P1225" t="b">
        <v>1</v>
      </c>
      <c r="Q1225" t="s">
        <v>8283</v>
      </c>
      <c r="R1225">
        <f t="shared" si="1255"/>
        <v>116.21</v>
      </c>
      <c r="S1225" s="13" t="s">
        <v>8336</v>
      </c>
      <c r="T1225" t="s">
        <v>8337</v>
      </c>
      <c r="U1225">
        <f>YEAR(Table1[[#This Row],[Date Created Conversion]])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>ROUND(Table1[[#This Row],[pledged]]/Table1[[#This Row],[goal]] *100,1)</f>
        <v>7.1</v>
      </c>
      <c r="G1226" s="13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ref="L1226" si="1263">(((J1226/60)/60)/24)+DATE(1970,1,1)</f>
        <v>41796.549791666665</v>
      </c>
      <c r="M1226" s="16">
        <f t="shared" si="1254"/>
        <v>41736.549791666665</v>
      </c>
      <c r="N1226" t="b">
        <v>0</v>
      </c>
      <c r="O1226">
        <v>18</v>
      </c>
      <c r="P1226" t="b">
        <v>0</v>
      </c>
      <c r="Q1226" t="s">
        <v>8284</v>
      </c>
      <c r="R1226">
        <f t="shared" si="1255"/>
        <v>58.89</v>
      </c>
      <c r="S1226" s="13" t="s">
        <v>8323</v>
      </c>
      <c r="T1226" t="s">
        <v>8338</v>
      </c>
      <c r="U1226">
        <f>YEAR(Table1[[#This Row],[Date Created Conversion]])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>ROUND(Table1[[#This Row],[pledged]]/Table1[[#This Row],[goal]] *100,1)</f>
        <v>4.4000000000000004</v>
      </c>
      <c r="G1227" s="13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ref="L1227" si="1264">(((J1227/60)/60)/24)+DATE(1970,1,1)</f>
        <v>41569.905995370369</v>
      </c>
      <c r="M1227" s="16">
        <f t="shared" si="1254"/>
        <v>41509.905995370369</v>
      </c>
      <c r="N1227" t="b">
        <v>0</v>
      </c>
      <c r="O1227">
        <v>3</v>
      </c>
      <c r="P1227" t="b">
        <v>0</v>
      </c>
      <c r="Q1227" t="s">
        <v>8284</v>
      </c>
      <c r="R1227">
        <f t="shared" si="1255"/>
        <v>44</v>
      </c>
      <c r="S1227" s="13" t="s">
        <v>8323</v>
      </c>
      <c r="T1227" t="s">
        <v>8338</v>
      </c>
      <c r="U1227">
        <f>YEAR(Table1[[#This Row],[Date Created Conversion]])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>ROUND(Table1[[#This Row],[pledged]]/Table1[[#This Row],[goal]] *100,1)</f>
        <v>3.9</v>
      </c>
      <c r="G1228" s="13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ref="L1228" si="1265">(((J1228/60)/60)/24)+DATE(1970,1,1)</f>
        <v>41750.041666666664</v>
      </c>
      <c r="M1228" s="16">
        <f t="shared" si="1254"/>
        <v>41715.874780092592</v>
      </c>
      <c r="N1228" t="b">
        <v>0</v>
      </c>
      <c r="O1228">
        <v>40</v>
      </c>
      <c r="P1228" t="b">
        <v>0</v>
      </c>
      <c r="Q1228" t="s">
        <v>8284</v>
      </c>
      <c r="R1228">
        <f t="shared" si="1255"/>
        <v>48.43</v>
      </c>
      <c r="S1228" s="13" t="s">
        <v>8323</v>
      </c>
      <c r="T1228" t="s">
        <v>8338</v>
      </c>
      <c r="U1228">
        <f>YEAR(Table1[[#This Row],[Date Created Conversion]])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>ROUND(Table1[[#This Row],[pledged]]/Table1[[#This Row],[goal]] *100,1)</f>
        <v>0</v>
      </c>
      <c r="G1229" s="13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ref="L1229" si="1266">(((J1229/60)/60)/24)+DATE(1970,1,1)</f>
        <v>41858.291666666664</v>
      </c>
      <c r="M1229" s="16">
        <f t="shared" si="1254"/>
        <v>41827.919166666667</v>
      </c>
      <c r="N1229" t="b">
        <v>0</v>
      </c>
      <c r="O1229">
        <v>0</v>
      </c>
      <c r="P1229" t="b">
        <v>0</v>
      </c>
      <c r="Q1229" t="s">
        <v>8284</v>
      </c>
      <c r="R1229">
        <f t="shared" si="1255"/>
        <v>0</v>
      </c>
      <c r="S1229" s="13" t="s">
        <v>8323</v>
      </c>
      <c r="T1229" t="s">
        <v>8338</v>
      </c>
      <c r="U1229">
        <f>YEAR(Table1[[#This Row],[Date Created Conversion]])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>ROUND(Table1[[#This Row],[pledged]]/Table1[[#This Row],[goal]] *100,1)</f>
        <v>29.3</v>
      </c>
      <c r="G1230" s="13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ref="L1230" si="1267">(((J1230/60)/60)/24)+DATE(1970,1,1)</f>
        <v>40814.729259259257</v>
      </c>
      <c r="M1230" s="16">
        <f t="shared" si="1254"/>
        <v>40754.729259259257</v>
      </c>
      <c r="N1230" t="b">
        <v>0</v>
      </c>
      <c r="O1230">
        <v>24</v>
      </c>
      <c r="P1230" t="b">
        <v>0</v>
      </c>
      <c r="Q1230" t="s">
        <v>8284</v>
      </c>
      <c r="R1230">
        <f t="shared" si="1255"/>
        <v>61.04</v>
      </c>
      <c r="S1230" s="13" t="s">
        <v>8323</v>
      </c>
      <c r="T1230" t="s">
        <v>8338</v>
      </c>
      <c r="U1230">
        <f>YEAR(Table1[[#This Row],[Date Created Conversion]])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>ROUND(Table1[[#This Row],[pledged]]/Table1[[#This Row],[goal]] *100,1)</f>
        <v>0.9</v>
      </c>
      <c r="G1231" s="13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ref="L1231" si="1268">(((J1231/60)/60)/24)+DATE(1970,1,1)</f>
        <v>41015.666666666664</v>
      </c>
      <c r="M1231" s="16">
        <f t="shared" si="1254"/>
        <v>40985.459803240738</v>
      </c>
      <c r="N1231" t="b">
        <v>0</v>
      </c>
      <c r="O1231">
        <v>1</v>
      </c>
      <c r="P1231" t="b">
        <v>0</v>
      </c>
      <c r="Q1231" t="s">
        <v>8284</v>
      </c>
      <c r="R1231">
        <f t="shared" si="1255"/>
        <v>25</v>
      </c>
      <c r="S1231" s="13" t="s">
        <v>8323</v>
      </c>
      <c r="T1231" t="s">
        <v>8338</v>
      </c>
      <c r="U1231">
        <f>YEAR(Table1[[#This Row],[Date Created Conversion]])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>ROUND(Table1[[#This Row],[pledged]]/Table1[[#This Row],[goal]] *100,1)</f>
        <v>0</v>
      </c>
      <c r="G1232" s="13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ref="L1232" si="1269">(((J1232/60)/60)/24)+DATE(1970,1,1)</f>
        <v>40598.972569444442</v>
      </c>
      <c r="M1232" s="16">
        <f t="shared" si="1254"/>
        <v>40568.972569444442</v>
      </c>
      <c r="N1232" t="b">
        <v>0</v>
      </c>
      <c r="O1232">
        <v>0</v>
      </c>
      <c r="P1232" t="b">
        <v>0</v>
      </c>
      <c r="Q1232" t="s">
        <v>8284</v>
      </c>
      <c r="R1232">
        <f t="shared" si="1255"/>
        <v>0</v>
      </c>
      <c r="S1232" s="13" t="s">
        <v>8323</v>
      </c>
      <c r="T1232" t="s">
        <v>8338</v>
      </c>
      <c r="U1232">
        <f>YEAR(Table1[[#This Row],[Date Created Conversion]])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>ROUND(Table1[[#This Row],[pledged]]/Table1[[#This Row],[goal]] *100,1)</f>
        <v>0</v>
      </c>
      <c r="G1233" s="1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ref="L1233" si="1270">(((J1233/60)/60)/24)+DATE(1970,1,1)</f>
        <v>42244.041666666672</v>
      </c>
      <c r="M1233" s="16">
        <f t="shared" si="1254"/>
        <v>42193.941759259258</v>
      </c>
      <c r="N1233" t="b">
        <v>0</v>
      </c>
      <c r="O1233">
        <v>0</v>
      </c>
      <c r="P1233" t="b">
        <v>0</v>
      </c>
      <c r="Q1233" t="s">
        <v>8284</v>
      </c>
      <c r="R1233">
        <f t="shared" si="1255"/>
        <v>0</v>
      </c>
      <c r="S1233" s="13" t="s">
        <v>8323</v>
      </c>
      <c r="T1233" t="s">
        <v>8338</v>
      </c>
      <c r="U1233">
        <f>YEAR(Table1[[#This Row],[Date Created Conversion]])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>ROUND(Table1[[#This Row],[pledged]]/Table1[[#This Row],[goal]] *100,1)</f>
        <v>0.8</v>
      </c>
      <c r="G1234" s="13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ref="L1234" si="1271">(((J1234/60)/60)/24)+DATE(1970,1,1)</f>
        <v>41553.848032407412</v>
      </c>
      <c r="M1234" s="16">
        <f t="shared" si="1254"/>
        <v>41506.848032407412</v>
      </c>
      <c r="N1234" t="b">
        <v>0</v>
      </c>
      <c r="O1234">
        <v>1</v>
      </c>
      <c r="P1234" t="b">
        <v>0</v>
      </c>
      <c r="Q1234" t="s">
        <v>8284</v>
      </c>
      <c r="R1234">
        <f t="shared" si="1255"/>
        <v>40</v>
      </c>
      <c r="S1234" s="13" t="s">
        <v>8323</v>
      </c>
      <c r="T1234" t="s">
        <v>8338</v>
      </c>
      <c r="U1234">
        <f>YEAR(Table1[[#This Row],[Date Created Conversion]])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>ROUND(Table1[[#This Row],[pledged]]/Table1[[#This Row],[goal]] *100,1)</f>
        <v>11.6</v>
      </c>
      <c r="G1235" s="13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ref="L1235" si="1272">(((J1235/60)/60)/24)+DATE(1970,1,1)</f>
        <v>40960.948773148149</v>
      </c>
      <c r="M1235" s="16">
        <f t="shared" si="1254"/>
        <v>40939.948773148149</v>
      </c>
      <c r="N1235" t="b">
        <v>0</v>
      </c>
      <c r="O1235">
        <v>6</v>
      </c>
      <c r="P1235" t="b">
        <v>0</v>
      </c>
      <c r="Q1235" t="s">
        <v>8284</v>
      </c>
      <c r="R1235">
        <f t="shared" si="1255"/>
        <v>19.329999999999998</v>
      </c>
      <c r="S1235" s="13" t="s">
        <v>8323</v>
      </c>
      <c r="T1235" t="s">
        <v>8338</v>
      </c>
      <c r="U1235">
        <f>YEAR(Table1[[#This Row],[Date Created Conversion]])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>ROUND(Table1[[#This Row],[pledged]]/Table1[[#This Row],[goal]] *100,1)</f>
        <v>0</v>
      </c>
      <c r="G1236" s="13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ref="L1236" si="1273">(((J1236/60)/60)/24)+DATE(1970,1,1)</f>
        <v>42037.788680555561</v>
      </c>
      <c r="M1236" s="16">
        <f t="shared" si="1254"/>
        <v>42007.788680555561</v>
      </c>
      <c r="N1236" t="b">
        <v>0</v>
      </c>
      <c r="O1236">
        <v>0</v>
      </c>
      <c r="P1236" t="b">
        <v>0</v>
      </c>
      <c r="Q1236" t="s">
        <v>8284</v>
      </c>
      <c r="R1236">
        <f t="shared" si="1255"/>
        <v>0</v>
      </c>
      <c r="S1236" s="13" t="s">
        <v>8323</v>
      </c>
      <c r="T1236" t="s">
        <v>8338</v>
      </c>
      <c r="U1236">
        <f>YEAR(Table1[[#This Row],[Date Created Conversion]])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>ROUND(Table1[[#This Row],[pledged]]/Table1[[#This Row],[goal]] *100,1)</f>
        <v>2.8</v>
      </c>
      <c r="G1237" s="13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ref="L1237" si="1274">(((J1237/60)/60)/24)+DATE(1970,1,1)</f>
        <v>41623.135405092595</v>
      </c>
      <c r="M1237" s="16">
        <f t="shared" si="1254"/>
        <v>41583.135405092595</v>
      </c>
      <c r="N1237" t="b">
        <v>0</v>
      </c>
      <c r="O1237">
        <v>6</v>
      </c>
      <c r="P1237" t="b">
        <v>0</v>
      </c>
      <c r="Q1237" t="s">
        <v>8284</v>
      </c>
      <c r="R1237">
        <f t="shared" si="1255"/>
        <v>35</v>
      </c>
      <c r="S1237" s="13" t="s">
        <v>8323</v>
      </c>
      <c r="T1237" t="s">
        <v>8338</v>
      </c>
      <c r="U1237">
        <f>YEAR(Table1[[#This Row],[Date Created Conversion]])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>ROUND(Table1[[#This Row],[pledged]]/Table1[[#This Row],[goal]] *100,1)</f>
        <v>0</v>
      </c>
      <c r="G1238" s="13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ref="L1238" si="1275">(((J1238/60)/60)/24)+DATE(1970,1,1)</f>
        <v>41118.666666666664</v>
      </c>
      <c r="M1238" s="16">
        <f t="shared" si="1254"/>
        <v>41110.680138888885</v>
      </c>
      <c r="N1238" t="b">
        <v>0</v>
      </c>
      <c r="O1238">
        <v>0</v>
      </c>
      <c r="P1238" t="b">
        <v>0</v>
      </c>
      <c r="Q1238" t="s">
        <v>8284</v>
      </c>
      <c r="R1238">
        <f t="shared" si="1255"/>
        <v>0</v>
      </c>
      <c r="S1238" s="13" t="s">
        <v>8323</v>
      </c>
      <c r="T1238" t="s">
        <v>8338</v>
      </c>
      <c r="U1238">
        <f>YEAR(Table1[[#This Row],[Date Created Conversion]])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>ROUND(Table1[[#This Row],[pledged]]/Table1[[#This Row],[goal]] *100,1)</f>
        <v>0</v>
      </c>
      <c r="G1239" s="13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ref="L1239" si="1276">(((J1239/60)/60)/24)+DATE(1970,1,1)</f>
        <v>41145.283159722225</v>
      </c>
      <c r="M1239" s="16">
        <f t="shared" si="1254"/>
        <v>41125.283159722225</v>
      </c>
      <c r="N1239" t="b">
        <v>0</v>
      </c>
      <c r="O1239">
        <v>0</v>
      </c>
      <c r="P1239" t="b">
        <v>0</v>
      </c>
      <c r="Q1239" t="s">
        <v>8284</v>
      </c>
      <c r="R1239">
        <f t="shared" si="1255"/>
        <v>0</v>
      </c>
      <c r="S1239" s="13" t="s">
        <v>8323</v>
      </c>
      <c r="T1239" t="s">
        <v>8338</v>
      </c>
      <c r="U1239">
        <f>YEAR(Table1[[#This Row],[Date Created Conversion]])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>ROUND(Table1[[#This Row],[pledged]]/Table1[[#This Row],[goal]] *100,1)</f>
        <v>17.8</v>
      </c>
      <c r="G1240" s="13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ref="L1240" si="1277">(((J1240/60)/60)/24)+DATE(1970,1,1)</f>
        <v>40761.61037037037</v>
      </c>
      <c r="M1240" s="16">
        <f t="shared" si="1254"/>
        <v>40731.61037037037</v>
      </c>
      <c r="N1240" t="b">
        <v>0</v>
      </c>
      <c r="O1240">
        <v>3</v>
      </c>
      <c r="P1240" t="b">
        <v>0</v>
      </c>
      <c r="Q1240" t="s">
        <v>8284</v>
      </c>
      <c r="R1240">
        <f t="shared" si="1255"/>
        <v>59.33</v>
      </c>
      <c r="S1240" s="13" t="s">
        <v>8323</v>
      </c>
      <c r="T1240" t="s">
        <v>8338</v>
      </c>
      <c r="U1240">
        <f>YEAR(Table1[[#This Row],[Date Created Conversion]])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>ROUND(Table1[[#This Row],[pledged]]/Table1[[#This Row],[goal]] *100,1)</f>
        <v>0</v>
      </c>
      <c r="G1241" s="13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ref="L1241" si="1278">(((J1241/60)/60)/24)+DATE(1970,1,1)</f>
        <v>40913.962581018517</v>
      </c>
      <c r="M1241" s="16">
        <f t="shared" si="1254"/>
        <v>40883.962581018517</v>
      </c>
      <c r="N1241" t="b">
        <v>0</v>
      </c>
      <c r="O1241">
        <v>0</v>
      </c>
      <c r="P1241" t="b">
        <v>0</v>
      </c>
      <c r="Q1241" t="s">
        <v>8284</v>
      </c>
      <c r="R1241">
        <f t="shared" si="1255"/>
        <v>0</v>
      </c>
      <c r="S1241" s="13" t="s">
        <v>8323</v>
      </c>
      <c r="T1241" t="s">
        <v>8338</v>
      </c>
      <c r="U1241">
        <f>YEAR(Table1[[#This Row],[Date Created Conversion]])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>ROUND(Table1[[#This Row],[pledged]]/Table1[[#This Row],[goal]] *100,1)</f>
        <v>3</v>
      </c>
      <c r="G1242" s="13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ref="L1242" si="1279">(((J1242/60)/60)/24)+DATE(1970,1,1)</f>
        <v>41467.910416666666</v>
      </c>
      <c r="M1242" s="16">
        <f t="shared" si="1254"/>
        <v>41409.040011574078</v>
      </c>
      <c r="N1242" t="b">
        <v>0</v>
      </c>
      <c r="O1242">
        <v>8</v>
      </c>
      <c r="P1242" t="b">
        <v>0</v>
      </c>
      <c r="Q1242" t="s">
        <v>8284</v>
      </c>
      <c r="R1242">
        <f t="shared" si="1255"/>
        <v>30.13</v>
      </c>
      <c r="S1242" s="13" t="s">
        <v>8323</v>
      </c>
      <c r="T1242" t="s">
        <v>8338</v>
      </c>
      <c r="U1242">
        <f>YEAR(Table1[[#This Row],[Date Created Conversion]])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>ROUND(Table1[[#This Row],[pledged]]/Table1[[#This Row],[goal]] *100,1)</f>
        <v>50.7</v>
      </c>
      <c r="G1243" s="1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ref="L1243" si="1280">(((J1243/60)/60)/24)+DATE(1970,1,1)</f>
        <v>41946.249305555553</v>
      </c>
      <c r="M1243" s="16">
        <f t="shared" si="1254"/>
        <v>41923.837731481479</v>
      </c>
      <c r="N1243" t="b">
        <v>0</v>
      </c>
      <c r="O1243">
        <v>34</v>
      </c>
      <c r="P1243" t="b">
        <v>0</v>
      </c>
      <c r="Q1243" t="s">
        <v>8284</v>
      </c>
      <c r="R1243">
        <f t="shared" si="1255"/>
        <v>74.62</v>
      </c>
      <c r="S1243" s="13" t="s">
        <v>8323</v>
      </c>
      <c r="T1243" t="s">
        <v>8338</v>
      </c>
      <c r="U1243">
        <f>YEAR(Table1[[#This Row],[Date Created Conversion]])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>ROUND(Table1[[#This Row],[pledged]]/Table1[[#This Row],[goal]] *100,1)</f>
        <v>0.5</v>
      </c>
      <c r="G1244" s="13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ref="L1244" si="1281">(((J1244/60)/60)/24)+DATE(1970,1,1)</f>
        <v>40797.554166666669</v>
      </c>
      <c r="M1244" s="16">
        <f t="shared" si="1254"/>
        <v>40782.165532407409</v>
      </c>
      <c r="N1244" t="b">
        <v>0</v>
      </c>
      <c r="O1244">
        <v>1</v>
      </c>
      <c r="P1244" t="b">
        <v>0</v>
      </c>
      <c r="Q1244" t="s">
        <v>8284</v>
      </c>
      <c r="R1244">
        <f t="shared" si="1255"/>
        <v>5</v>
      </c>
      <c r="S1244" s="13" t="s">
        <v>8323</v>
      </c>
      <c r="T1244" t="s">
        <v>8338</v>
      </c>
      <c r="U1244">
        <f>YEAR(Table1[[#This Row],[Date Created Conversion]])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>ROUND(Table1[[#This Row],[pledged]]/Table1[[#This Row],[goal]] *100,1)</f>
        <v>14.1</v>
      </c>
      <c r="G1245" s="13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ref="L1245" si="1282">(((J1245/60)/60)/24)+DATE(1970,1,1)</f>
        <v>40732.875</v>
      </c>
      <c r="M1245" s="16">
        <f t="shared" si="1254"/>
        <v>40671.879293981481</v>
      </c>
      <c r="N1245" t="b">
        <v>0</v>
      </c>
      <c r="O1245">
        <v>38</v>
      </c>
      <c r="P1245" t="b">
        <v>0</v>
      </c>
      <c r="Q1245" t="s">
        <v>8284</v>
      </c>
      <c r="R1245">
        <f t="shared" si="1255"/>
        <v>44.5</v>
      </c>
      <c r="S1245" s="13" t="s">
        <v>8323</v>
      </c>
      <c r="T1245" t="s">
        <v>8338</v>
      </c>
      <c r="U1245">
        <f>YEAR(Table1[[#This Row],[Date Created Conversion]])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>ROUND(Table1[[#This Row],[pledged]]/Table1[[#This Row],[goal]] *100,1)</f>
        <v>103.8</v>
      </c>
      <c r="G1246" s="13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ref="L1246" si="1283">(((J1246/60)/60)/24)+DATE(1970,1,1)</f>
        <v>41386.875</v>
      </c>
      <c r="M1246" s="16">
        <f t="shared" si="1254"/>
        <v>41355.825497685182</v>
      </c>
      <c r="N1246" t="b">
        <v>1</v>
      </c>
      <c r="O1246">
        <v>45</v>
      </c>
      <c r="P1246" t="b">
        <v>1</v>
      </c>
      <c r="Q1246" t="s">
        <v>8274</v>
      </c>
      <c r="R1246">
        <f t="shared" si="1255"/>
        <v>46.13</v>
      </c>
      <c r="S1246" s="13" t="s">
        <v>8323</v>
      </c>
      <c r="T1246" t="s">
        <v>8324</v>
      </c>
      <c r="U1246">
        <f>YEAR(Table1[[#This Row],[Date Created Conversion]])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>ROUND(Table1[[#This Row],[pledged]]/Table1[[#This Row],[goal]] *100,1)</f>
        <v>120.3</v>
      </c>
      <c r="G1247" s="13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ref="L1247" si="1284">(((J1247/60)/60)/24)+DATE(1970,1,1)</f>
        <v>41804.599930555552</v>
      </c>
      <c r="M1247" s="16">
        <f t="shared" si="1254"/>
        <v>41774.599930555552</v>
      </c>
      <c r="N1247" t="b">
        <v>1</v>
      </c>
      <c r="O1247">
        <v>17</v>
      </c>
      <c r="P1247" t="b">
        <v>1</v>
      </c>
      <c r="Q1247" t="s">
        <v>8274</v>
      </c>
      <c r="R1247">
        <f t="shared" si="1255"/>
        <v>141.47</v>
      </c>
      <c r="S1247" s="13" t="s">
        <v>8323</v>
      </c>
      <c r="T1247" t="s">
        <v>8324</v>
      </c>
      <c r="U1247">
        <f>YEAR(Table1[[#This Row],[Date Created Conversion]])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>ROUND(Table1[[#This Row],[pledged]]/Table1[[#This Row],[goal]] *100,1)</f>
        <v>117</v>
      </c>
      <c r="G1248" s="13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ref="L1248" si="1285">(((J1248/60)/60)/24)+DATE(1970,1,1)</f>
        <v>40883.085057870368</v>
      </c>
      <c r="M1248" s="16">
        <f t="shared" si="1254"/>
        <v>40838.043391203704</v>
      </c>
      <c r="N1248" t="b">
        <v>1</v>
      </c>
      <c r="O1248">
        <v>31</v>
      </c>
      <c r="P1248" t="b">
        <v>1</v>
      </c>
      <c r="Q1248" t="s">
        <v>8274</v>
      </c>
      <c r="R1248">
        <f t="shared" si="1255"/>
        <v>75.48</v>
      </c>
      <c r="S1248" s="13" t="s">
        <v>8323</v>
      </c>
      <c r="T1248" t="s">
        <v>8324</v>
      </c>
      <c r="U1248">
        <f>YEAR(Table1[[#This Row],[Date Created Conversion]])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>ROUND(Table1[[#This Row],[pledged]]/Table1[[#This Row],[goal]] *100,1)</f>
        <v>122.1</v>
      </c>
      <c r="G1249" s="13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ref="L1249" si="1286">(((J1249/60)/60)/24)+DATE(1970,1,1)</f>
        <v>41400.292303240742</v>
      </c>
      <c r="M1249" s="16">
        <f t="shared" si="1254"/>
        <v>41370.292303240742</v>
      </c>
      <c r="N1249" t="b">
        <v>1</v>
      </c>
      <c r="O1249">
        <v>50</v>
      </c>
      <c r="P1249" t="b">
        <v>1</v>
      </c>
      <c r="Q1249" t="s">
        <v>8274</v>
      </c>
      <c r="R1249">
        <f t="shared" si="1255"/>
        <v>85.5</v>
      </c>
      <c r="S1249" s="13" t="s">
        <v>8323</v>
      </c>
      <c r="T1249" t="s">
        <v>8324</v>
      </c>
      <c r="U1249">
        <f>YEAR(Table1[[#This Row],[Date Created Conversion]])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>ROUND(Table1[[#This Row],[pledged]]/Table1[[#This Row],[goal]] *100,1)</f>
        <v>151.6</v>
      </c>
      <c r="G1250" s="13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ref="L1250" si="1287">(((J1250/60)/60)/24)+DATE(1970,1,1)</f>
        <v>41803.290972222225</v>
      </c>
      <c r="M1250" s="16">
        <f t="shared" si="1254"/>
        <v>41767.656863425924</v>
      </c>
      <c r="N1250" t="b">
        <v>1</v>
      </c>
      <c r="O1250">
        <v>59</v>
      </c>
      <c r="P1250" t="b">
        <v>1</v>
      </c>
      <c r="Q1250" t="s">
        <v>8274</v>
      </c>
      <c r="R1250">
        <f t="shared" si="1255"/>
        <v>64.25</v>
      </c>
      <c r="S1250" s="13" t="s">
        <v>8323</v>
      </c>
      <c r="T1250" t="s">
        <v>8324</v>
      </c>
      <c r="U1250">
        <f>YEAR(Table1[[#This Row],[Date Created Conversion]])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>ROUND(Table1[[#This Row],[pledged]]/Table1[[#This Row],[goal]] *100,1)</f>
        <v>104.4</v>
      </c>
      <c r="G1251" s="13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ref="L1251" si="1288">(((J1251/60)/60)/24)+DATE(1970,1,1)</f>
        <v>41097.74086805556</v>
      </c>
      <c r="M1251" s="16">
        <f t="shared" si="1254"/>
        <v>41067.74086805556</v>
      </c>
      <c r="N1251" t="b">
        <v>1</v>
      </c>
      <c r="O1251">
        <v>81</v>
      </c>
      <c r="P1251" t="b">
        <v>1</v>
      </c>
      <c r="Q1251" t="s">
        <v>8274</v>
      </c>
      <c r="R1251">
        <f t="shared" si="1255"/>
        <v>64.47</v>
      </c>
      <c r="S1251" s="13" t="s">
        <v>8323</v>
      </c>
      <c r="T1251" t="s">
        <v>8324</v>
      </c>
      <c r="U1251">
        <f>YEAR(Table1[[#This Row],[Date Created Conversion]])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>ROUND(Table1[[#This Row],[pledged]]/Table1[[#This Row],[goal]] *100,1)</f>
        <v>200.2</v>
      </c>
      <c r="G1252" s="13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ref="L1252" si="1289">(((J1252/60)/60)/24)+DATE(1970,1,1)</f>
        <v>41888.64271990741</v>
      </c>
      <c r="M1252" s="16">
        <f t="shared" si="1254"/>
        <v>41843.64271990741</v>
      </c>
      <c r="N1252" t="b">
        <v>1</v>
      </c>
      <c r="O1252">
        <v>508</v>
      </c>
      <c r="P1252" t="b">
        <v>1</v>
      </c>
      <c r="Q1252" t="s">
        <v>8274</v>
      </c>
      <c r="R1252">
        <f t="shared" si="1255"/>
        <v>118.2</v>
      </c>
      <c r="S1252" s="13" t="s">
        <v>8323</v>
      </c>
      <c r="T1252" t="s">
        <v>8324</v>
      </c>
      <c r="U1252">
        <f>YEAR(Table1[[#This Row],[Date Created Conversion]])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>ROUND(Table1[[#This Row],[pledged]]/Table1[[#This Row],[goal]] *100,1)</f>
        <v>101.8</v>
      </c>
      <c r="G1253" s="1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ref="L1253" si="1290">(((J1253/60)/60)/24)+DATE(1970,1,1)</f>
        <v>40811.814432870371</v>
      </c>
      <c r="M1253" s="16">
        <f t="shared" si="1254"/>
        <v>40751.814432870371</v>
      </c>
      <c r="N1253" t="b">
        <v>1</v>
      </c>
      <c r="O1253">
        <v>74</v>
      </c>
      <c r="P1253" t="b">
        <v>1</v>
      </c>
      <c r="Q1253" t="s">
        <v>8274</v>
      </c>
      <c r="R1253">
        <f t="shared" si="1255"/>
        <v>82.54</v>
      </c>
      <c r="S1253" s="13" t="s">
        <v>8323</v>
      </c>
      <c r="T1253" t="s">
        <v>8324</v>
      </c>
      <c r="U1253">
        <f>YEAR(Table1[[#This Row],[Date Created Conversion]])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>ROUND(Table1[[#This Row],[pledged]]/Table1[[#This Row],[goal]] *100,1)</f>
        <v>137.69999999999999</v>
      </c>
      <c r="G1254" s="13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ref="L1254" si="1291">(((J1254/60)/60)/24)+DATE(1970,1,1)</f>
        <v>41571.988067129627</v>
      </c>
      <c r="M1254" s="16">
        <f t="shared" si="1254"/>
        <v>41543.988067129627</v>
      </c>
      <c r="N1254" t="b">
        <v>1</v>
      </c>
      <c r="O1254">
        <v>141</v>
      </c>
      <c r="P1254" t="b">
        <v>1</v>
      </c>
      <c r="Q1254" t="s">
        <v>8274</v>
      </c>
      <c r="R1254">
        <f t="shared" si="1255"/>
        <v>34.17</v>
      </c>
      <c r="S1254" s="13" t="s">
        <v>8323</v>
      </c>
      <c r="T1254" t="s">
        <v>8324</v>
      </c>
      <c r="U1254">
        <f>YEAR(Table1[[#This Row],[Date Created Conversion]])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>ROUND(Table1[[#This Row],[pledged]]/Table1[[#This Row],[goal]] *100,1)</f>
        <v>303833.2</v>
      </c>
      <c r="G1255" s="13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ref="L1255" si="1292">(((J1255/60)/60)/24)+DATE(1970,1,1)</f>
        <v>41885.783645833333</v>
      </c>
      <c r="M1255" s="16">
        <f t="shared" si="1254"/>
        <v>41855.783645833333</v>
      </c>
      <c r="N1255" t="b">
        <v>1</v>
      </c>
      <c r="O1255">
        <v>711</v>
      </c>
      <c r="P1255" t="b">
        <v>1</v>
      </c>
      <c r="Q1255" t="s">
        <v>8274</v>
      </c>
      <c r="R1255">
        <f t="shared" si="1255"/>
        <v>42.73</v>
      </c>
      <c r="S1255" s="13" t="s">
        <v>8323</v>
      </c>
      <c r="T1255" t="s">
        <v>8324</v>
      </c>
      <c r="U1255">
        <f>YEAR(Table1[[#This Row],[Date Created Conversion]])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>ROUND(Table1[[#This Row],[pledged]]/Table1[[#This Row],[goal]] *100,1)</f>
        <v>198.9</v>
      </c>
      <c r="G1256" s="13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ref="L1256" si="1293">(((J1256/60)/60)/24)+DATE(1970,1,1)</f>
        <v>40544.207638888889</v>
      </c>
      <c r="M1256" s="16">
        <f t="shared" si="1254"/>
        <v>40487.621365740742</v>
      </c>
      <c r="N1256" t="b">
        <v>1</v>
      </c>
      <c r="O1256">
        <v>141</v>
      </c>
      <c r="P1256" t="b">
        <v>1</v>
      </c>
      <c r="Q1256" t="s">
        <v>8274</v>
      </c>
      <c r="R1256">
        <f t="shared" si="1255"/>
        <v>94.49</v>
      </c>
      <c r="S1256" s="13" t="s">
        <v>8323</v>
      </c>
      <c r="T1256" t="s">
        <v>8324</v>
      </c>
      <c r="U1256">
        <f>YEAR(Table1[[#This Row],[Date Created Conversion]])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>ROUND(Table1[[#This Row],[pledged]]/Table1[[#This Row],[goal]] *100,1)</f>
        <v>202.4</v>
      </c>
      <c r="G1257" s="13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ref="L1257" si="1294">(((J1257/60)/60)/24)+DATE(1970,1,1)</f>
        <v>41609.887175925927</v>
      </c>
      <c r="M1257" s="16">
        <f t="shared" si="1254"/>
        <v>41579.845509259263</v>
      </c>
      <c r="N1257" t="b">
        <v>1</v>
      </c>
      <c r="O1257">
        <v>109</v>
      </c>
      <c r="P1257" t="b">
        <v>1</v>
      </c>
      <c r="Q1257" t="s">
        <v>8274</v>
      </c>
      <c r="R1257">
        <f t="shared" si="1255"/>
        <v>55.7</v>
      </c>
      <c r="S1257" s="13" t="s">
        <v>8323</v>
      </c>
      <c r="T1257" t="s">
        <v>8324</v>
      </c>
      <c r="U1257">
        <f>YEAR(Table1[[#This Row],[Date Created Conversion]])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>ROUND(Table1[[#This Row],[pledged]]/Table1[[#This Row],[goal]] *100,1)</f>
        <v>118</v>
      </c>
      <c r="G1258" s="13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ref="L1258" si="1295">(((J1258/60)/60)/24)+DATE(1970,1,1)</f>
        <v>40951.919340277782</v>
      </c>
      <c r="M1258" s="16">
        <f t="shared" si="1254"/>
        <v>40921.919340277782</v>
      </c>
      <c r="N1258" t="b">
        <v>1</v>
      </c>
      <c r="O1258">
        <v>361</v>
      </c>
      <c r="P1258" t="b">
        <v>1</v>
      </c>
      <c r="Q1258" t="s">
        <v>8274</v>
      </c>
      <c r="R1258">
        <f t="shared" si="1255"/>
        <v>98.03</v>
      </c>
      <c r="S1258" s="13" t="s">
        <v>8323</v>
      </c>
      <c r="T1258" t="s">
        <v>8324</v>
      </c>
      <c r="U1258">
        <f>YEAR(Table1[[#This Row],[Date Created Conversion]])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>ROUND(Table1[[#This Row],[pledged]]/Table1[[#This Row],[goal]] *100,1)</f>
        <v>294.7</v>
      </c>
      <c r="G1259" s="13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ref="L1259" si="1296">(((J1259/60)/60)/24)+DATE(1970,1,1)</f>
        <v>40636.043865740743</v>
      </c>
      <c r="M1259" s="16">
        <f t="shared" si="1254"/>
        <v>40587.085532407407</v>
      </c>
      <c r="N1259" t="b">
        <v>1</v>
      </c>
      <c r="O1259">
        <v>176</v>
      </c>
      <c r="P1259" t="b">
        <v>1</v>
      </c>
      <c r="Q1259" t="s">
        <v>8274</v>
      </c>
      <c r="R1259">
        <f t="shared" si="1255"/>
        <v>92.1</v>
      </c>
      <c r="S1259" s="13" t="s">
        <v>8323</v>
      </c>
      <c r="T1259" t="s">
        <v>8324</v>
      </c>
      <c r="U1259">
        <f>YEAR(Table1[[#This Row],[Date Created Conversion]])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>ROUND(Table1[[#This Row],[pledged]]/Table1[[#This Row],[goal]] *100,1)</f>
        <v>213.1</v>
      </c>
      <c r="G1260" s="13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ref="L1260" si="1297">(((J1260/60)/60)/24)+DATE(1970,1,1)</f>
        <v>41517.611250000002</v>
      </c>
      <c r="M1260" s="16">
        <f t="shared" si="1254"/>
        <v>41487.611250000002</v>
      </c>
      <c r="N1260" t="b">
        <v>1</v>
      </c>
      <c r="O1260">
        <v>670</v>
      </c>
      <c r="P1260" t="b">
        <v>1</v>
      </c>
      <c r="Q1260" t="s">
        <v>8274</v>
      </c>
      <c r="R1260">
        <f t="shared" si="1255"/>
        <v>38.18</v>
      </c>
      <c r="S1260" s="13" t="s">
        <v>8323</v>
      </c>
      <c r="T1260" t="s">
        <v>8324</v>
      </c>
      <c r="U1260">
        <f>YEAR(Table1[[#This Row],[Date Created Conversion]])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>ROUND(Table1[[#This Row],[pledged]]/Table1[[#This Row],[goal]] *100,1)</f>
        <v>104.2</v>
      </c>
      <c r="G1261" s="13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ref="L1261" si="1298">(((J1261/60)/60)/24)+DATE(1970,1,1)</f>
        <v>41799.165972222225</v>
      </c>
      <c r="M1261" s="16">
        <f t="shared" si="1254"/>
        <v>41766.970648148148</v>
      </c>
      <c r="N1261" t="b">
        <v>1</v>
      </c>
      <c r="O1261">
        <v>96</v>
      </c>
      <c r="P1261" t="b">
        <v>1</v>
      </c>
      <c r="Q1261" t="s">
        <v>8274</v>
      </c>
      <c r="R1261">
        <f t="shared" si="1255"/>
        <v>27.15</v>
      </c>
      <c r="S1261" s="13" t="s">
        <v>8323</v>
      </c>
      <c r="T1261" t="s">
        <v>8324</v>
      </c>
      <c r="U1261">
        <f>YEAR(Table1[[#This Row],[Date Created Conversion]])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>ROUND(Table1[[#This Row],[pledged]]/Table1[[#This Row],[goal]] *100,1)</f>
        <v>113.7</v>
      </c>
      <c r="G1262" s="13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ref="L1262" si="1299">(((J1262/60)/60)/24)+DATE(1970,1,1)</f>
        <v>41696.842824074076</v>
      </c>
      <c r="M1262" s="16">
        <f t="shared" si="1254"/>
        <v>41666.842824074076</v>
      </c>
      <c r="N1262" t="b">
        <v>1</v>
      </c>
      <c r="O1262">
        <v>74</v>
      </c>
      <c r="P1262" t="b">
        <v>1</v>
      </c>
      <c r="Q1262" t="s">
        <v>8274</v>
      </c>
      <c r="R1262">
        <f t="shared" si="1255"/>
        <v>50.69</v>
      </c>
      <c r="S1262" s="13" t="s">
        <v>8323</v>
      </c>
      <c r="T1262" t="s">
        <v>8324</v>
      </c>
      <c r="U1262">
        <f>YEAR(Table1[[#This Row],[Date Created Conversion]])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>ROUND(Table1[[#This Row],[pledged]]/Table1[[#This Row],[goal]] *100,1)</f>
        <v>101.3</v>
      </c>
      <c r="G1263" s="1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ref="L1263" si="1300">(((J1263/60)/60)/24)+DATE(1970,1,1)</f>
        <v>41668.342905092592</v>
      </c>
      <c r="M1263" s="16">
        <f t="shared" si="1254"/>
        <v>41638.342905092592</v>
      </c>
      <c r="N1263" t="b">
        <v>1</v>
      </c>
      <c r="O1263">
        <v>52</v>
      </c>
      <c r="P1263" t="b">
        <v>1</v>
      </c>
      <c r="Q1263" t="s">
        <v>8274</v>
      </c>
      <c r="R1263">
        <f t="shared" si="1255"/>
        <v>38.94</v>
      </c>
      <c r="S1263" s="13" t="s">
        <v>8323</v>
      </c>
      <c r="T1263" t="s">
        <v>8324</v>
      </c>
      <c r="U1263">
        <f>YEAR(Table1[[#This Row],[Date Created Conversion]])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>ROUND(Table1[[#This Row],[pledged]]/Table1[[#This Row],[goal]] *100,1)</f>
        <v>125.4</v>
      </c>
      <c r="G1264" s="13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ref="L1264" si="1301">(((J1264/60)/60)/24)+DATE(1970,1,1)</f>
        <v>41686.762638888889</v>
      </c>
      <c r="M1264" s="16">
        <f t="shared" si="1254"/>
        <v>41656.762638888889</v>
      </c>
      <c r="N1264" t="b">
        <v>1</v>
      </c>
      <c r="O1264">
        <v>105</v>
      </c>
      <c r="P1264" t="b">
        <v>1</v>
      </c>
      <c r="Q1264" t="s">
        <v>8274</v>
      </c>
      <c r="R1264">
        <f t="shared" si="1255"/>
        <v>77.64</v>
      </c>
      <c r="S1264" s="13" t="s">
        <v>8323</v>
      </c>
      <c r="T1264" t="s">
        <v>8324</v>
      </c>
      <c r="U1264">
        <f>YEAR(Table1[[#This Row],[Date Created Conversion]])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>ROUND(Table1[[#This Row],[pledged]]/Table1[[#This Row],[goal]] *100,1)</f>
        <v>119</v>
      </c>
      <c r="G1265" s="13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ref="L1265" si="1302">(((J1265/60)/60)/24)+DATE(1970,1,1)</f>
        <v>41727.041666666664</v>
      </c>
      <c r="M1265" s="16">
        <f t="shared" si="1254"/>
        <v>41692.084143518521</v>
      </c>
      <c r="N1265" t="b">
        <v>1</v>
      </c>
      <c r="O1265">
        <v>41</v>
      </c>
      <c r="P1265" t="b">
        <v>1</v>
      </c>
      <c r="Q1265" t="s">
        <v>8274</v>
      </c>
      <c r="R1265">
        <f t="shared" si="1255"/>
        <v>43.54</v>
      </c>
      <c r="S1265" s="13" t="s">
        <v>8323</v>
      </c>
      <c r="T1265" t="s">
        <v>8324</v>
      </c>
      <c r="U1265">
        <f>YEAR(Table1[[#This Row],[Date Created Conversion]])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>ROUND(Table1[[#This Row],[pledged]]/Table1[[#This Row],[goal]] *100,1)</f>
        <v>166.5</v>
      </c>
      <c r="G1266" s="13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ref="L1266" si="1303">(((J1266/60)/60)/24)+DATE(1970,1,1)</f>
        <v>41576.662997685184</v>
      </c>
      <c r="M1266" s="16">
        <f t="shared" si="1254"/>
        <v>41547.662997685184</v>
      </c>
      <c r="N1266" t="b">
        <v>1</v>
      </c>
      <c r="O1266">
        <v>34</v>
      </c>
      <c r="P1266" t="b">
        <v>1</v>
      </c>
      <c r="Q1266" t="s">
        <v>8274</v>
      </c>
      <c r="R1266">
        <f t="shared" si="1255"/>
        <v>31.82</v>
      </c>
      <c r="S1266" s="13" t="s">
        <v>8323</v>
      </c>
      <c r="T1266" t="s">
        <v>8324</v>
      </c>
      <c r="U1266">
        <f>YEAR(Table1[[#This Row],[Date Created Conversion]])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>ROUND(Table1[[#This Row],[pledged]]/Table1[[#This Row],[goal]] *100,1)</f>
        <v>119.1</v>
      </c>
      <c r="G1267" s="13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ref="L1267" si="1304">(((J1267/60)/60)/24)+DATE(1970,1,1)</f>
        <v>40512.655266203699</v>
      </c>
      <c r="M1267" s="16">
        <f t="shared" si="1254"/>
        <v>40465.655266203699</v>
      </c>
      <c r="N1267" t="b">
        <v>1</v>
      </c>
      <c r="O1267">
        <v>66</v>
      </c>
      <c r="P1267" t="b">
        <v>1</v>
      </c>
      <c r="Q1267" t="s">
        <v>8274</v>
      </c>
      <c r="R1267">
        <f t="shared" si="1255"/>
        <v>63.18</v>
      </c>
      <c r="S1267" s="13" t="s">
        <v>8323</v>
      </c>
      <c r="T1267" t="s">
        <v>8324</v>
      </c>
      <c r="U1267">
        <f>YEAR(Table1[[#This Row],[Date Created Conversion]])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>ROUND(Table1[[#This Row],[pledged]]/Table1[[#This Row],[goal]] *100,1)</f>
        <v>100.5</v>
      </c>
      <c r="G1268" s="13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ref="L1268" si="1305">(((J1268/60)/60)/24)+DATE(1970,1,1)</f>
        <v>41650.87667824074</v>
      </c>
      <c r="M1268" s="16">
        <f t="shared" si="1254"/>
        <v>41620.87667824074</v>
      </c>
      <c r="N1268" t="b">
        <v>1</v>
      </c>
      <c r="O1268">
        <v>50</v>
      </c>
      <c r="P1268" t="b">
        <v>1</v>
      </c>
      <c r="Q1268" t="s">
        <v>8274</v>
      </c>
      <c r="R1268">
        <f t="shared" si="1255"/>
        <v>190.9</v>
      </c>
      <c r="S1268" s="13" t="s">
        <v>8323</v>
      </c>
      <c r="T1268" t="s">
        <v>8324</v>
      </c>
      <c r="U1268">
        <f>YEAR(Table1[[#This Row],[Date Created Conversion]])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>ROUND(Table1[[#This Row],[pledged]]/Table1[[#This Row],[goal]] *100,1)</f>
        <v>101.8</v>
      </c>
      <c r="G1269" s="13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ref="L1269" si="1306">(((J1269/60)/60)/24)+DATE(1970,1,1)</f>
        <v>41479.585162037038</v>
      </c>
      <c r="M1269" s="16">
        <f t="shared" si="1254"/>
        <v>41449.585162037038</v>
      </c>
      <c r="N1269" t="b">
        <v>1</v>
      </c>
      <c r="O1269">
        <v>159</v>
      </c>
      <c r="P1269" t="b">
        <v>1</v>
      </c>
      <c r="Q1269" t="s">
        <v>8274</v>
      </c>
      <c r="R1269">
        <f t="shared" si="1255"/>
        <v>140.86000000000001</v>
      </c>
      <c r="S1269" s="13" t="s">
        <v>8323</v>
      </c>
      <c r="T1269" t="s">
        <v>8324</v>
      </c>
      <c r="U1269">
        <f>YEAR(Table1[[#This Row],[Date Created Conversion]])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>ROUND(Table1[[#This Row],[pledged]]/Table1[[#This Row],[goal]] *100,1)</f>
        <v>116.7</v>
      </c>
      <c r="G1270" s="13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ref="L1270" si="1307">(((J1270/60)/60)/24)+DATE(1970,1,1)</f>
        <v>41537.845451388886</v>
      </c>
      <c r="M1270" s="16">
        <f t="shared" si="1254"/>
        <v>41507.845451388886</v>
      </c>
      <c r="N1270" t="b">
        <v>1</v>
      </c>
      <c r="O1270">
        <v>182</v>
      </c>
      <c r="P1270" t="b">
        <v>1</v>
      </c>
      <c r="Q1270" t="s">
        <v>8274</v>
      </c>
      <c r="R1270">
        <f t="shared" si="1255"/>
        <v>76.92</v>
      </c>
      <c r="S1270" s="13" t="s">
        <v>8323</v>
      </c>
      <c r="T1270" t="s">
        <v>8324</v>
      </c>
      <c r="U1270">
        <f>YEAR(Table1[[#This Row],[Date Created Conversion]])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>ROUND(Table1[[#This Row],[pledged]]/Table1[[#This Row],[goal]] *100,1)</f>
        <v>108.6</v>
      </c>
      <c r="G1271" s="13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ref="L1271" si="1308">(((J1271/60)/60)/24)+DATE(1970,1,1)</f>
        <v>42476</v>
      </c>
      <c r="M1271" s="16">
        <f t="shared" si="1254"/>
        <v>42445.823055555549</v>
      </c>
      <c r="N1271" t="b">
        <v>1</v>
      </c>
      <c r="O1271">
        <v>206</v>
      </c>
      <c r="P1271" t="b">
        <v>1</v>
      </c>
      <c r="Q1271" t="s">
        <v>8274</v>
      </c>
      <c r="R1271">
        <f t="shared" si="1255"/>
        <v>99.16</v>
      </c>
      <c r="S1271" s="13" t="s">
        <v>8323</v>
      </c>
      <c r="T1271" t="s">
        <v>8324</v>
      </c>
      <c r="U1271">
        <f>YEAR(Table1[[#This Row],[Date Created Conversion]])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>ROUND(Table1[[#This Row],[pledged]]/Table1[[#This Row],[goal]] *100,1)</f>
        <v>114.7</v>
      </c>
      <c r="G1272" s="13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ref="L1272" si="1309">(((J1272/60)/60)/24)+DATE(1970,1,1)</f>
        <v>40993.815300925926</v>
      </c>
      <c r="M1272" s="16">
        <f t="shared" si="1254"/>
        <v>40933.856967592597</v>
      </c>
      <c r="N1272" t="b">
        <v>1</v>
      </c>
      <c r="O1272">
        <v>169</v>
      </c>
      <c r="P1272" t="b">
        <v>1</v>
      </c>
      <c r="Q1272" t="s">
        <v>8274</v>
      </c>
      <c r="R1272">
        <f t="shared" si="1255"/>
        <v>67.88</v>
      </c>
      <c r="S1272" s="13" t="s">
        <v>8323</v>
      </c>
      <c r="T1272" t="s">
        <v>8324</v>
      </c>
      <c r="U1272">
        <f>YEAR(Table1[[#This Row],[Date Created Conversion]])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>ROUND(Table1[[#This Row],[pledged]]/Table1[[#This Row],[goal]] *100,1)</f>
        <v>101.8</v>
      </c>
      <c r="G1273" s="1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ref="L1273" si="1310">(((J1273/60)/60)/24)+DATE(1970,1,1)</f>
        <v>41591.725219907406</v>
      </c>
      <c r="M1273" s="16">
        <f t="shared" si="1254"/>
        <v>41561.683553240742</v>
      </c>
      <c r="N1273" t="b">
        <v>1</v>
      </c>
      <c r="O1273">
        <v>31</v>
      </c>
      <c r="P1273" t="b">
        <v>1</v>
      </c>
      <c r="Q1273" t="s">
        <v>8274</v>
      </c>
      <c r="R1273">
        <f t="shared" si="1255"/>
        <v>246.29</v>
      </c>
      <c r="S1273" s="13" t="s">
        <v>8323</v>
      </c>
      <c r="T1273" t="s">
        <v>8324</v>
      </c>
      <c r="U1273">
        <f>YEAR(Table1[[#This Row],[Date Created Conversion]])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>ROUND(Table1[[#This Row],[pledged]]/Table1[[#This Row],[goal]] *100,1)</f>
        <v>106</v>
      </c>
      <c r="G1274" s="13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ref="L1274" si="1311">(((J1274/60)/60)/24)+DATE(1970,1,1)</f>
        <v>40344.166666666664</v>
      </c>
      <c r="M1274" s="16">
        <f t="shared" si="1254"/>
        <v>40274.745127314818</v>
      </c>
      <c r="N1274" t="b">
        <v>1</v>
      </c>
      <c r="O1274">
        <v>28</v>
      </c>
      <c r="P1274" t="b">
        <v>1</v>
      </c>
      <c r="Q1274" t="s">
        <v>8274</v>
      </c>
      <c r="R1274">
        <f t="shared" si="1255"/>
        <v>189.29</v>
      </c>
      <c r="S1274" s="13" t="s">
        <v>8323</v>
      </c>
      <c r="T1274" t="s">
        <v>8324</v>
      </c>
      <c r="U1274">
        <f>YEAR(Table1[[#This Row],[Date Created Conversion]])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>ROUND(Table1[[#This Row],[pledged]]/Table1[[#This Row],[goal]] *100,1)</f>
        <v>103.5</v>
      </c>
      <c r="G1275" s="13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ref="L1275" si="1312">(((J1275/60)/60)/24)+DATE(1970,1,1)</f>
        <v>41882.730219907404</v>
      </c>
      <c r="M1275" s="16">
        <f t="shared" si="1254"/>
        <v>41852.730219907404</v>
      </c>
      <c r="N1275" t="b">
        <v>1</v>
      </c>
      <c r="O1275">
        <v>54</v>
      </c>
      <c r="P1275" t="b">
        <v>1</v>
      </c>
      <c r="Q1275" t="s">
        <v>8274</v>
      </c>
      <c r="R1275">
        <f t="shared" si="1255"/>
        <v>76.67</v>
      </c>
      <c r="S1275" s="13" t="s">
        <v>8323</v>
      </c>
      <c r="T1275" t="s">
        <v>8324</v>
      </c>
      <c r="U1275">
        <f>YEAR(Table1[[#This Row],[Date Created Conversion]])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>ROUND(Table1[[#This Row],[pledged]]/Table1[[#This Row],[goal]] *100,1)</f>
        <v>155</v>
      </c>
      <c r="G1276" s="13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ref="L1276" si="1313">(((J1276/60)/60)/24)+DATE(1970,1,1)</f>
        <v>41151.690104166664</v>
      </c>
      <c r="M1276" s="16">
        <f t="shared" si="1254"/>
        <v>41116.690104166664</v>
      </c>
      <c r="N1276" t="b">
        <v>1</v>
      </c>
      <c r="O1276">
        <v>467</v>
      </c>
      <c r="P1276" t="b">
        <v>1</v>
      </c>
      <c r="Q1276" t="s">
        <v>8274</v>
      </c>
      <c r="R1276">
        <f t="shared" si="1255"/>
        <v>82.96</v>
      </c>
      <c r="S1276" s="13" t="s">
        <v>8323</v>
      </c>
      <c r="T1276" t="s">
        <v>8324</v>
      </c>
      <c r="U1276">
        <f>YEAR(Table1[[#This Row],[Date Created Conversion]])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>ROUND(Table1[[#This Row],[pledged]]/Table1[[#This Row],[goal]] *100,1)</f>
        <v>162.1</v>
      </c>
      <c r="G1277" s="13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ref="L1277" si="1314">(((J1277/60)/60)/24)+DATE(1970,1,1)</f>
        <v>41493.867905092593</v>
      </c>
      <c r="M1277" s="16">
        <f t="shared" si="1254"/>
        <v>41458.867905092593</v>
      </c>
      <c r="N1277" t="b">
        <v>1</v>
      </c>
      <c r="O1277">
        <v>389</v>
      </c>
      <c r="P1277" t="b">
        <v>1</v>
      </c>
      <c r="Q1277" t="s">
        <v>8274</v>
      </c>
      <c r="R1277">
        <f t="shared" si="1255"/>
        <v>62.52</v>
      </c>
      <c r="S1277" s="13" t="s">
        <v>8323</v>
      </c>
      <c r="T1277" t="s">
        <v>8324</v>
      </c>
      <c r="U1277">
        <f>YEAR(Table1[[#This Row],[Date Created Conversion]])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>ROUND(Table1[[#This Row],[pledged]]/Table1[[#This Row],[goal]] *100,1)</f>
        <v>104.4</v>
      </c>
      <c r="G1278" s="13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ref="L1278" si="1315">(((J1278/60)/60)/24)+DATE(1970,1,1)</f>
        <v>40057.166666666664</v>
      </c>
      <c r="M1278" s="16">
        <f t="shared" si="1254"/>
        <v>40007.704247685186</v>
      </c>
      <c r="N1278" t="b">
        <v>1</v>
      </c>
      <c r="O1278">
        <v>68</v>
      </c>
      <c r="P1278" t="b">
        <v>1</v>
      </c>
      <c r="Q1278" t="s">
        <v>8274</v>
      </c>
      <c r="R1278">
        <f t="shared" si="1255"/>
        <v>46.07</v>
      </c>
      <c r="S1278" s="13" t="s">
        <v>8323</v>
      </c>
      <c r="T1278" t="s">
        <v>8324</v>
      </c>
      <c r="U1278">
        <f>YEAR(Table1[[#This Row],[Date Created Conversion]])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>ROUND(Table1[[#This Row],[pledged]]/Table1[[#This Row],[goal]] *100,1)</f>
        <v>106.1</v>
      </c>
      <c r="G1279" s="13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ref="L1279" si="1316">(((J1279/60)/60)/24)+DATE(1970,1,1)</f>
        <v>41156.561886574076</v>
      </c>
      <c r="M1279" s="16">
        <f t="shared" si="1254"/>
        <v>41121.561886574076</v>
      </c>
      <c r="N1279" t="b">
        <v>1</v>
      </c>
      <c r="O1279">
        <v>413</v>
      </c>
      <c r="P1279" t="b">
        <v>1</v>
      </c>
      <c r="Q1279" t="s">
        <v>8274</v>
      </c>
      <c r="R1279">
        <f t="shared" si="1255"/>
        <v>38.54</v>
      </c>
      <c r="S1279" s="13" t="s">
        <v>8323</v>
      </c>
      <c r="T1279" t="s">
        <v>8324</v>
      </c>
      <c r="U1279">
        <f>YEAR(Table1[[#This Row],[Date Created Conversion]])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>ROUND(Table1[[#This Row],[pledged]]/Table1[[#This Row],[goal]] *100,1)</f>
        <v>154.9</v>
      </c>
      <c r="G1280" s="13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ref="L1280" si="1317">(((J1280/60)/60)/24)+DATE(1970,1,1)</f>
        <v>41815.083333333336</v>
      </c>
      <c r="M1280" s="16">
        <f t="shared" si="1254"/>
        <v>41786.555162037039</v>
      </c>
      <c r="N1280" t="b">
        <v>1</v>
      </c>
      <c r="O1280">
        <v>190</v>
      </c>
      <c r="P1280" t="b">
        <v>1</v>
      </c>
      <c r="Q1280" t="s">
        <v>8274</v>
      </c>
      <c r="R1280">
        <f t="shared" si="1255"/>
        <v>53.01</v>
      </c>
      <c r="S1280" s="13" t="s">
        <v>8323</v>
      </c>
      <c r="T1280" t="s">
        <v>8324</v>
      </c>
      <c r="U1280">
        <f>YEAR(Table1[[#This Row],[Date Created Conversion]])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>ROUND(Table1[[#This Row],[pledged]]/Table1[[#This Row],[goal]] *100,1)</f>
        <v>110.8</v>
      </c>
      <c r="G1281" s="13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ref="L1281" si="1318">(((J1281/60)/60)/24)+DATE(1970,1,1)</f>
        <v>41722.057523148149</v>
      </c>
      <c r="M1281" s="16">
        <f t="shared" si="1254"/>
        <v>41682.099189814813</v>
      </c>
      <c r="N1281" t="b">
        <v>1</v>
      </c>
      <c r="O1281">
        <v>189</v>
      </c>
      <c r="P1281" t="b">
        <v>1</v>
      </c>
      <c r="Q1281" t="s">
        <v>8274</v>
      </c>
      <c r="R1281">
        <f t="shared" si="1255"/>
        <v>73.36</v>
      </c>
      <c r="S1281" s="13" t="s">
        <v>8323</v>
      </c>
      <c r="T1281" t="s">
        <v>8324</v>
      </c>
      <c r="U1281">
        <f>YEAR(Table1[[#This Row],[Date Created Conversion]])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>ROUND(Table1[[#This Row],[pledged]]/Table1[[#This Row],[goal]] *100,1)</f>
        <v>110.9</v>
      </c>
      <c r="G1282" s="13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ref="L1282" si="1319">(((J1282/60)/60)/24)+DATE(1970,1,1)</f>
        <v>40603.757569444446</v>
      </c>
      <c r="M1282" s="16">
        <f t="shared" ref="M1282:M1345" si="1320">(((K1282/60)/60)/24)+DATE(1970,1,1)</f>
        <v>40513.757569444446</v>
      </c>
      <c r="N1282" t="b">
        <v>1</v>
      </c>
      <c r="O1282">
        <v>130</v>
      </c>
      <c r="P1282" t="b">
        <v>1</v>
      </c>
      <c r="Q1282" t="s">
        <v>8274</v>
      </c>
      <c r="R1282">
        <f t="shared" ref="R1282:R1345" si="1321">IFERROR(ROUND(E1282/O1282,2),0)</f>
        <v>127.98</v>
      </c>
      <c r="S1282" s="13" t="s">
        <v>8323</v>
      </c>
      <c r="T1282" t="s">
        <v>8324</v>
      </c>
      <c r="U1282">
        <f>YEAR(Table1[[#This Row],[Date Created Conversion]])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>ROUND(Table1[[#This Row],[pledged]]/Table1[[#This Row],[goal]] *100,1)</f>
        <v>110.7</v>
      </c>
      <c r="G1283" s="1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" si="1322">(((J1283/60)/60)/24)+DATE(1970,1,1)</f>
        <v>41483.743472222224</v>
      </c>
      <c r="M1283" s="16">
        <f t="shared" si="1320"/>
        <v>41463.743472222224</v>
      </c>
      <c r="N1283" t="b">
        <v>1</v>
      </c>
      <c r="O1283">
        <v>74</v>
      </c>
      <c r="P1283" t="b">
        <v>1</v>
      </c>
      <c r="Q1283" t="s">
        <v>8274</v>
      </c>
      <c r="R1283">
        <f t="shared" si="1321"/>
        <v>104.73</v>
      </c>
      <c r="S1283" s="13" t="s">
        <v>8323</v>
      </c>
      <c r="T1283" t="s">
        <v>8324</v>
      </c>
      <c r="U1283">
        <f>YEAR(Table1[[#This Row],[Date Created Conversion]])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>ROUND(Table1[[#This Row],[pledged]]/Table1[[#This Row],[goal]] *100,1)</f>
        <v>123.6</v>
      </c>
      <c r="G1284" s="13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ref="L1284" si="1323">(((J1284/60)/60)/24)+DATE(1970,1,1)</f>
        <v>41617.207638888889</v>
      </c>
      <c r="M1284" s="16">
        <f t="shared" si="1320"/>
        <v>41586.475173611114</v>
      </c>
      <c r="N1284" t="b">
        <v>1</v>
      </c>
      <c r="O1284">
        <v>274</v>
      </c>
      <c r="P1284" t="b">
        <v>1</v>
      </c>
      <c r="Q1284" t="s">
        <v>8274</v>
      </c>
      <c r="R1284">
        <f t="shared" si="1321"/>
        <v>67.67</v>
      </c>
      <c r="S1284" s="13" t="s">
        <v>8323</v>
      </c>
      <c r="T1284" t="s">
        <v>8324</v>
      </c>
      <c r="U1284">
        <f>YEAR(Table1[[#This Row],[Date Created Conversion]])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>ROUND(Table1[[#This Row],[pledged]]/Table1[[#This Row],[goal]] *100,1)</f>
        <v>211.1</v>
      </c>
      <c r="G1285" s="13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ref="L1285" si="1324">(((J1285/60)/60)/24)+DATE(1970,1,1)</f>
        <v>41344.166666666664</v>
      </c>
      <c r="M1285" s="16">
        <f t="shared" si="1320"/>
        <v>41320.717465277776</v>
      </c>
      <c r="N1285" t="b">
        <v>1</v>
      </c>
      <c r="O1285">
        <v>22</v>
      </c>
      <c r="P1285" t="b">
        <v>1</v>
      </c>
      <c r="Q1285" t="s">
        <v>8274</v>
      </c>
      <c r="R1285">
        <f t="shared" si="1321"/>
        <v>95.93</v>
      </c>
      <c r="S1285" s="13" t="s">
        <v>8323</v>
      </c>
      <c r="T1285" t="s">
        <v>8324</v>
      </c>
      <c r="U1285">
        <f>YEAR(Table1[[#This Row],[Date Created Conversion]])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>
        <f>ROUND(Table1[[#This Row],[pledged]]/Table1[[#This Row],[goal]] *100,1)</f>
        <v>101</v>
      </c>
      <c r="G1286" s="13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ref="L1286" si="1325">(((J1286/60)/60)/24)+DATE(1970,1,1)</f>
        <v>42735.707638888889</v>
      </c>
      <c r="M1286" s="16">
        <f t="shared" si="1320"/>
        <v>42712.23474537037</v>
      </c>
      <c r="N1286" t="b">
        <v>0</v>
      </c>
      <c r="O1286">
        <v>31</v>
      </c>
      <c r="P1286" t="b">
        <v>1</v>
      </c>
      <c r="Q1286" t="s">
        <v>8269</v>
      </c>
      <c r="R1286">
        <f t="shared" si="1321"/>
        <v>65.16</v>
      </c>
      <c r="S1286" s="13" t="s">
        <v>8315</v>
      </c>
      <c r="T1286" t="s">
        <v>8316</v>
      </c>
      <c r="U1286">
        <f>YEAR(Table1[[#This Row],[Date Created Conversion]])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>
        <f>ROUND(Table1[[#This Row],[pledged]]/Table1[[#This Row],[goal]] *100,1)</f>
        <v>101.7</v>
      </c>
      <c r="G1287" s="13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ref="L1287" si="1326">(((J1287/60)/60)/24)+DATE(1970,1,1)</f>
        <v>42175.583043981482</v>
      </c>
      <c r="M1287" s="16">
        <f t="shared" si="1320"/>
        <v>42160.583043981482</v>
      </c>
      <c r="N1287" t="b">
        <v>0</v>
      </c>
      <c r="O1287">
        <v>63</v>
      </c>
      <c r="P1287" t="b">
        <v>1</v>
      </c>
      <c r="Q1287" t="s">
        <v>8269</v>
      </c>
      <c r="R1287">
        <f t="shared" si="1321"/>
        <v>32.270000000000003</v>
      </c>
      <c r="S1287" s="13" t="s">
        <v>8315</v>
      </c>
      <c r="T1287" t="s">
        <v>8316</v>
      </c>
      <c r="U1287">
        <f>YEAR(Table1[[#This Row],[Date Created Conversion]])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>
        <f>ROUND(Table1[[#This Row],[pledged]]/Table1[[#This Row],[goal]] *100,1)</f>
        <v>108.3</v>
      </c>
      <c r="G1288" s="13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ref="L1288" si="1327">(((J1288/60)/60)/24)+DATE(1970,1,1)</f>
        <v>42052.583333333328</v>
      </c>
      <c r="M1288" s="16">
        <f t="shared" si="1320"/>
        <v>42039.384571759263</v>
      </c>
      <c r="N1288" t="b">
        <v>0</v>
      </c>
      <c r="O1288">
        <v>20</v>
      </c>
      <c r="P1288" t="b">
        <v>1</v>
      </c>
      <c r="Q1288" t="s">
        <v>8269</v>
      </c>
      <c r="R1288">
        <f t="shared" si="1321"/>
        <v>81.25</v>
      </c>
      <c r="S1288" s="13" t="s">
        <v>8315</v>
      </c>
      <c r="T1288" t="s">
        <v>8316</v>
      </c>
      <c r="U1288">
        <f>YEAR(Table1[[#This Row],[Date Created Conversion]])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>
        <f>ROUND(Table1[[#This Row],[pledged]]/Table1[[#This Row],[goal]] *100,1)</f>
        <v>242</v>
      </c>
      <c r="G1289" s="13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ref="L1289" si="1328">(((J1289/60)/60)/24)+DATE(1970,1,1)</f>
        <v>42167.621018518519</v>
      </c>
      <c r="M1289" s="16">
        <f t="shared" si="1320"/>
        <v>42107.621018518519</v>
      </c>
      <c r="N1289" t="b">
        <v>0</v>
      </c>
      <c r="O1289">
        <v>25</v>
      </c>
      <c r="P1289" t="b">
        <v>1</v>
      </c>
      <c r="Q1289" t="s">
        <v>8269</v>
      </c>
      <c r="R1289">
        <f t="shared" si="1321"/>
        <v>24.2</v>
      </c>
      <c r="S1289" s="13" t="s">
        <v>8315</v>
      </c>
      <c r="T1289" t="s">
        <v>8316</v>
      </c>
      <c r="U1289">
        <f>YEAR(Table1[[#This Row],[Date Created Conversion]])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>
        <f>ROUND(Table1[[#This Row],[pledged]]/Table1[[#This Row],[goal]] *100,1)</f>
        <v>100.5</v>
      </c>
      <c r="G1290" s="13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ref="L1290" si="1329">(((J1290/60)/60)/24)+DATE(1970,1,1)</f>
        <v>42592.166666666672</v>
      </c>
      <c r="M1290" s="16">
        <f t="shared" si="1320"/>
        <v>42561.154664351852</v>
      </c>
      <c r="N1290" t="b">
        <v>0</v>
      </c>
      <c r="O1290">
        <v>61</v>
      </c>
      <c r="P1290" t="b">
        <v>1</v>
      </c>
      <c r="Q1290" t="s">
        <v>8269</v>
      </c>
      <c r="R1290">
        <f t="shared" si="1321"/>
        <v>65.87</v>
      </c>
      <c r="S1290" s="13" t="s">
        <v>8315</v>
      </c>
      <c r="T1290" t="s">
        <v>8316</v>
      </c>
      <c r="U1290">
        <f>YEAR(Table1[[#This Row],[Date Created Conversion]])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>
        <f>ROUND(Table1[[#This Row],[pledged]]/Table1[[#This Row],[goal]] *100,1)</f>
        <v>125.1</v>
      </c>
      <c r="G1291" s="13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ref="L1291" si="1330">(((J1291/60)/60)/24)+DATE(1970,1,1)</f>
        <v>42739.134780092587</v>
      </c>
      <c r="M1291" s="16">
        <f t="shared" si="1320"/>
        <v>42709.134780092587</v>
      </c>
      <c r="N1291" t="b">
        <v>0</v>
      </c>
      <c r="O1291">
        <v>52</v>
      </c>
      <c r="P1291" t="b">
        <v>1</v>
      </c>
      <c r="Q1291" t="s">
        <v>8269</v>
      </c>
      <c r="R1291">
        <f t="shared" si="1321"/>
        <v>36.08</v>
      </c>
      <c r="S1291" s="13" t="s">
        <v>8315</v>
      </c>
      <c r="T1291" t="s">
        <v>8316</v>
      </c>
      <c r="U1291">
        <f>YEAR(Table1[[#This Row],[Date Created Conversion]])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>
        <f>ROUND(Table1[[#This Row],[pledged]]/Table1[[#This Row],[goal]] *100,1)</f>
        <v>108.6</v>
      </c>
      <c r="G1292" s="13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ref="L1292" si="1331">(((J1292/60)/60)/24)+DATE(1970,1,1)</f>
        <v>42117.290972222225</v>
      </c>
      <c r="M1292" s="16">
        <f t="shared" si="1320"/>
        <v>42086.614942129629</v>
      </c>
      <c r="N1292" t="b">
        <v>0</v>
      </c>
      <c r="O1292">
        <v>86</v>
      </c>
      <c r="P1292" t="b">
        <v>1</v>
      </c>
      <c r="Q1292" t="s">
        <v>8269</v>
      </c>
      <c r="R1292">
        <f t="shared" si="1321"/>
        <v>44.19</v>
      </c>
      <c r="S1292" s="13" t="s">
        <v>8315</v>
      </c>
      <c r="T1292" t="s">
        <v>8316</v>
      </c>
      <c r="U1292">
        <f>YEAR(Table1[[#This Row],[Date Created Conversion]])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>
        <f>ROUND(Table1[[#This Row],[pledged]]/Table1[[#This Row],[goal]] *100,1)</f>
        <v>145.69999999999999</v>
      </c>
      <c r="G1293" s="1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ref="L1293" si="1332">(((J1293/60)/60)/24)+DATE(1970,1,1)</f>
        <v>42101.291666666672</v>
      </c>
      <c r="M1293" s="16">
        <f t="shared" si="1320"/>
        <v>42064.652673611112</v>
      </c>
      <c r="N1293" t="b">
        <v>0</v>
      </c>
      <c r="O1293">
        <v>42</v>
      </c>
      <c r="P1293" t="b">
        <v>1</v>
      </c>
      <c r="Q1293" t="s">
        <v>8269</v>
      </c>
      <c r="R1293">
        <f t="shared" si="1321"/>
        <v>104.07</v>
      </c>
      <c r="S1293" s="13" t="s">
        <v>8315</v>
      </c>
      <c r="T1293" t="s">
        <v>8316</v>
      </c>
      <c r="U1293">
        <f>YEAR(Table1[[#This Row],[Date Created Conversion]])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>
        <f>ROUND(Table1[[#This Row],[pledged]]/Table1[[#This Row],[goal]] *100,1)</f>
        <v>110</v>
      </c>
      <c r="G1294" s="13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ref="L1294" si="1333">(((J1294/60)/60)/24)+DATE(1970,1,1)</f>
        <v>42283.957638888889</v>
      </c>
      <c r="M1294" s="16">
        <f t="shared" si="1320"/>
        <v>42256.764212962968</v>
      </c>
      <c r="N1294" t="b">
        <v>0</v>
      </c>
      <c r="O1294">
        <v>52</v>
      </c>
      <c r="P1294" t="b">
        <v>1</v>
      </c>
      <c r="Q1294" t="s">
        <v>8269</v>
      </c>
      <c r="R1294">
        <f t="shared" si="1321"/>
        <v>35.96</v>
      </c>
      <c r="S1294" s="13" t="s">
        <v>8315</v>
      </c>
      <c r="T1294" t="s">
        <v>8316</v>
      </c>
      <c r="U1294">
        <f>YEAR(Table1[[#This Row],[Date Created Conversion]])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>
        <f>ROUND(Table1[[#This Row],[pledged]]/Table1[[#This Row],[goal]] *100,1)</f>
        <v>102.2</v>
      </c>
      <c r="G1295" s="13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ref="L1295" si="1334">(((J1295/60)/60)/24)+DATE(1970,1,1)</f>
        <v>42322.742719907401</v>
      </c>
      <c r="M1295" s="16">
        <f t="shared" si="1320"/>
        <v>42292.701053240744</v>
      </c>
      <c r="N1295" t="b">
        <v>0</v>
      </c>
      <c r="O1295">
        <v>120</v>
      </c>
      <c r="P1295" t="b">
        <v>1</v>
      </c>
      <c r="Q1295" t="s">
        <v>8269</v>
      </c>
      <c r="R1295">
        <f t="shared" si="1321"/>
        <v>127.79</v>
      </c>
      <c r="S1295" s="13" t="s">
        <v>8315</v>
      </c>
      <c r="T1295" t="s">
        <v>8316</v>
      </c>
      <c r="U1295">
        <f>YEAR(Table1[[#This Row],[Date Created Conversion]])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>
        <f>ROUND(Table1[[#This Row],[pledged]]/Table1[[#This Row],[goal]] *100,1)</f>
        <v>122</v>
      </c>
      <c r="G1296" s="13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ref="L1296" si="1335">(((J1296/60)/60)/24)+DATE(1970,1,1)</f>
        <v>42296.458333333328</v>
      </c>
      <c r="M1296" s="16">
        <f t="shared" si="1320"/>
        <v>42278.453668981485</v>
      </c>
      <c r="N1296" t="b">
        <v>0</v>
      </c>
      <c r="O1296">
        <v>22</v>
      </c>
      <c r="P1296" t="b">
        <v>1</v>
      </c>
      <c r="Q1296" t="s">
        <v>8269</v>
      </c>
      <c r="R1296">
        <f t="shared" si="1321"/>
        <v>27.73</v>
      </c>
      <c r="S1296" s="13" t="s">
        <v>8315</v>
      </c>
      <c r="T1296" t="s">
        <v>8316</v>
      </c>
      <c r="U1296">
        <f>YEAR(Table1[[#This Row],[Date Created Conversion]])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>
        <f>ROUND(Table1[[#This Row],[pledged]]/Table1[[#This Row],[goal]] *100,1)</f>
        <v>102</v>
      </c>
      <c r="G1297" s="13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ref="L1297" si="1336">(((J1297/60)/60)/24)+DATE(1970,1,1)</f>
        <v>42214.708333333328</v>
      </c>
      <c r="M1297" s="16">
        <f t="shared" si="1320"/>
        <v>42184.572881944448</v>
      </c>
      <c r="N1297" t="b">
        <v>0</v>
      </c>
      <c r="O1297">
        <v>64</v>
      </c>
      <c r="P1297" t="b">
        <v>1</v>
      </c>
      <c r="Q1297" t="s">
        <v>8269</v>
      </c>
      <c r="R1297">
        <f t="shared" si="1321"/>
        <v>39.83</v>
      </c>
      <c r="S1297" s="13" t="s">
        <v>8315</v>
      </c>
      <c r="T1297" t="s">
        <v>8316</v>
      </c>
      <c r="U1297">
        <f>YEAR(Table1[[#This Row],[Date Created Conversion]])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>
        <f>ROUND(Table1[[#This Row],[pledged]]/Table1[[#This Row],[goal]] *100,1)</f>
        <v>141.19999999999999</v>
      </c>
      <c r="G1298" s="13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ref="L1298" si="1337">(((J1298/60)/60)/24)+DATE(1970,1,1)</f>
        <v>42443.008946759262</v>
      </c>
      <c r="M1298" s="16">
        <f t="shared" si="1320"/>
        <v>42423.050613425927</v>
      </c>
      <c r="N1298" t="b">
        <v>0</v>
      </c>
      <c r="O1298">
        <v>23</v>
      </c>
      <c r="P1298" t="b">
        <v>1</v>
      </c>
      <c r="Q1298" t="s">
        <v>8269</v>
      </c>
      <c r="R1298">
        <f t="shared" si="1321"/>
        <v>52.17</v>
      </c>
      <c r="S1298" s="13" t="s">
        <v>8315</v>
      </c>
      <c r="T1298" t="s">
        <v>8316</v>
      </c>
      <c r="U1298">
        <f>YEAR(Table1[[#This Row],[Date Created Conversion]])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>
        <f>ROUND(Table1[[#This Row],[pledged]]/Table1[[#This Row],[goal]] *100,1)</f>
        <v>109.5</v>
      </c>
      <c r="G1299" s="13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ref="L1299" si="1338">(((J1299/60)/60)/24)+DATE(1970,1,1)</f>
        <v>42491.747199074074</v>
      </c>
      <c r="M1299" s="16">
        <f t="shared" si="1320"/>
        <v>42461.747199074074</v>
      </c>
      <c r="N1299" t="b">
        <v>0</v>
      </c>
      <c r="O1299">
        <v>238</v>
      </c>
      <c r="P1299" t="b">
        <v>1</v>
      </c>
      <c r="Q1299" t="s">
        <v>8269</v>
      </c>
      <c r="R1299">
        <f t="shared" si="1321"/>
        <v>92.04</v>
      </c>
      <c r="S1299" s="13" t="s">
        <v>8315</v>
      </c>
      <c r="T1299" t="s">
        <v>8316</v>
      </c>
      <c r="U1299">
        <f>YEAR(Table1[[#This Row],[Date Created Conversion]])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>
        <f>ROUND(Table1[[#This Row],[pledged]]/Table1[[#This Row],[goal]] *100,1)</f>
        <v>104.7</v>
      </c>
      <c r="G1300" s="13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ref="L1300" si="1339">(((J1300/60)/60)/24)+DATE(1970,1,1)</f>
        <v>42488.680925925932</v>
      </c>
      <c r="M1300" s="16">
        <f t="shared" si="1320"/>
        <v>42458.680925925932</v>
      </c>
      <c r="N1300" t="b">
        <v>0</v>
      </c>
      <c r="O1300">
        <v>33</v>
      </c>
      <c r="P1300" t="b">
        <v>1</v>
      </c>
      <c r="Q1300" t="s">
        <v>8269</v>
      </c>
      <c r="R1300">
        <f t="shared" si="1321"/>
        <v>63.42</v>
      </c>
      <c r="S1300" s="13" t="s">
        <v>8315</v>
      </c>
      <c r="T1300" t="s">
        <v>8316</v>
      </c>
      <c r="U1300">
        <f>YEAR(Table1[[#This Row],[Date Created Conversion]])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>
        <f>ROUND(Table1[[#This Row],[pledged]]/Table1[[#This Row],[goal]] *100,1)</f>
        <v>124</v>
      </c>
      <c r="G1301" s="13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ref="L1301" si="1340">(((J1301/60)/60)/24)+DATE(1970,1,1)</f>
        <v>42199.814340277779</v>
      </c>
      <c r="M1301" s="16">
        <f t="shared" si="1320"/>
        <v>42169.814340277779</v>
      </c>
      <c r="N1301" t="b">
        <v>0</v>
      </c>
      <c r="O1301">
        <v>32</v>
      </c>
      <c r="P1301" t="b">
        <v>1</v>
      </c>
      <c r="Q1301" t="s">
        <v>8269</v>
      </c>
      <c r="R1301">
        <f t="shared" si="1321"/>
        <v>135.63</v>
      </c>
      <c r="S1301" s="13" t="s">
        <v>8315</v>
      </c>
      <c r="T1301" t="s">
        <v>8316</v>
      </c>
      <c r="U1301">
        <f>YEAR(Table1[[#This Row],[Date Created Conversion]])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>
        <f>ROUND(Table1[[#This Row],[pledged]]/Table1[[#This Row],[goal]] *100,1)</f>
        <v>135</v>
      </c>
      <c r="G1302" s="13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ref="L1302" si="1341">(((J1302/60)/60)/24)+DATE(1970,1,1)</f>
        <v>42522.789583333331</v>
      </c>
      <c r="M1302" s="16">
        <f t="shared" si="1320"/>
        <v>42483.675208333334</v>
      </c>
      <c r="N1302" t="b">
        <v>0</v>
      </c>
      <c r="O1302">
        <v>24</v>
      </c>
      <c r="P1302" t="b">
        <v>1</v>
      </c>
      <c r="Q1302" t="s">
        <v>8269</v>
      </c>
      <c r="R1302">
        <f t="shared" si="1321"/>
        <v>168.75</v>
      </c>
      <c r="S1302" s="13" t="s">
        <v>8315</v>
      </c>
      <c r="T1302" t="s">
        <v>8316</v>
      </c>
      <c r="U1302">
        <f>YEAR(Table1[[#This Row],[Date Created Conversion]])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>
        <f>ROUND(Table1[[#This Row],[pledged]]/Table1[[#This Row],[goal]] *100,1)</f>
        <v>102.8</v>
      </c>
      <c r="G1303" s="1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ref="L1303" si="1342">(((J1303/60)/60)/24)+DATE(1970,1,1)</f>
        <v>42206.125</v>
      </c>
      <c r="M1303" s="16">
        <f t="shared" si="1320"/>
        <v>42195.749745370369</v>
      </c>
      <c r="N1303" t="b">
        <v>0</v>
      </c>
      <c r="O1303">
        <v>29</v>
      </c>
      <c r="P1303" t="b">
        <v>1</v>
      </c>
      <c r="Q1303" t="s">
        <v>8269</v>
      </c>
      <c r="R1303">
        <f t="shared" si="1321"/>
        <v>70.86</v>
      </c>
      <c r="S1303" s="13" t="s">
        <v>8315</v>
      </c>
      <c r="T1303" t="s">
        <v>8316</v>
      </c>
      <c r="U1303">
        <f>YEAR(Table1[[#This Row],[Date Created Conversion]])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>
        <f>ROUND(Table1[[#This Row],[pledged]]/Table1[[#This Row],[goal]] *100,1)</f>
        <v>100</v>
      </c>
      <c r="G1304" s="13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ref="L1304" si="1343">(((J1304/60)/60)/24)+DATE(1970,1,1)</f>
        <v>42705.099664351852</v>
      </c>
      <c r="M1304" s="16">
        <f t="shared" si="1320"/>
        <v>42675.057997685188</v>
      </c>
      <c r="N1304" t="b">
        <v>0</v>
      </c>
      <c r="O1304">
        <v>50</v>
      </c>
      <c r="P1304" t="b">
        <v>1</v>
      </c>
      <c r="Q1304" t="s">
        <v>8269</v>
      </c>
      <c r="R1304">
        <f t="shared" si="1321"/>
        <v>50</v>
      </c>
      <c r="S1304" s="13" t="s">
        <v>8315</v>
      </c>
      <c r="T1304" t="s">
        <v>8316</v>
      </c>
      <c r="U1304">
        <f>YEAR(Table1[[#This Row],[Date Created Conversion]])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>
        <f>ROUND(Table1[[#This Row],[pledged]]/Table1[[#This Row],[goal]] *100,1)</f>
        <v>130.30000000000001</v>
      </c>
      <c r="G1305" s="13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ref="L1305" si="1344">(((J1305/60)/60)/24)+DATE(1970,1,1)</f>
        <v>42582.458333333328</v>
      </c>
      <c r="M1305" s="16">
        <f t="shared" si="1320"/>
        <v>42566.441203703704</v>
      </c>
      <c r="N1305" t="b">
        <v>0</v>
      </c>
      <c r="O1305">
        <v>108</v>
      </c>
      <c r="P1305" t="b">
        <v>1</v>
      </c>
      <c r="Q1305" t="s">
        <v>8269</v>
      </c>
      <c r="R1305">
        <f t="shared" si="1321"/>
        <v>42.21</v>
      </c>
      <c r="S1305" s="13" t="s">
        <v>8315</v>
      </c>
      <c r="T1305" t="s">
        <v>8316</v>
      </c>
      <c r="U1305">
        <f>YEAR(Table1[[#This Row],[Date Created Conversion]])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>ROUND(Table1[[#This Row],[pledged]]/Table1[[#This Row],[goal]] *100,1)</f>
        <v>39.6</v>
      </c>
      <c r="G1306" s="13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ref="L1306" si="1345">(((J1306/60)/60)/24)+DATE(1970,1,1)</f>
        <v>42807.152835648143</v>
      </c>
      <c r="M1306" s="16">
        <f t="shared" si="1320"/>
        <v>42747.194502314815</v>
      </c>
      <c r="N1306" t="b">
        <v>0</v>
      </c>
      <c r="O1306">
        <v>104</v>
      </c>
      <c r="P1306" t="b">
        <v>0</v>
      </c>
      <c r="Q1306" t="s">
        <v>8271</v>
      </c>
      <c r="R1306">
        <f t="shared" si="1321"/>
        <v>152.41</v>
      </c>
      <c r="S1306" s="13" t="s">
        <v>8317</v>
      </c>
      <c r="T1306" t="s">
        <v>8319</v>
      </c>
      <c r="U1306">
        <f>YEAR(Table1[[#This Row],[Date Created Conversion]])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>ROUND(Table1[[#This Row],[pledged]]/Table1[[#This Row],[goal]] *100,1)</f>
        <v>26</v>
      </c>
      <c r="G1307" s="13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ref="L1307" si="1346">(((J1307/60)/60)/24)+DATE(1970,1,1)</f>
        <v>42572.729166666672</v>
      </c>
      <c r="M1307" s="16">
        <f t="shared" si="1320"/>
        <v>42543.665601851855</v>
      </c>
      <c r="N1307" t="b">
        <v>0</v>
      </c>
      <c r="O1307">
        <v>86</v>
      </c>
      <c r="P1307" t="b">
        <v>0</v>
      </c>
      <c r="Q1307" t="s">
        <v>8271</v>
      </c>
      <c r="R1307">
        <f t="shared" si="1321"/>
        <v>90.62</v>
      </c>
      <c r="S1307" s="13" t="s">
        <v>8317</v>
      </c>
      <c r="T1307" t="s">
        <v>8319</v>
      </c>
      <c r="U1307">
        <f>YEAR(Table1[[#This Row],[Date Created Conversion]])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>ROUND(Table1[[#This Row],[pledged]]/Table1[[#This Row],[goal]] *100,1)</f>
        <v>65.2</v>
      </c>
      <c r="G1308" s="13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ref="L1308" si="1347">(((J1308/60)/60)/24)+DATE(1970,1,1)</f>
        <v>41977.457569444443</v>
      </c>
      <c r="M1308" s="16">
        <f t="shared" si="1320"/>
        <v>41947.457569444443</v>
      </c>
      <c r="N1308" t="b">
        <v>0</v>
      </c>
      <c r="O1308">
        <v>356</v>
      </c>
      <c r="P1308" t="b">
        <v>0</v>
      </c>
      <c r="Q1308" t="s">
        <v>8271</v>
      </c>
      <c r="R1308">
        <f t="shared" si="1321"/>
        <v>201.6</v>
      </c>
      <c r="S1308" s="13" t="s">
        <v>8317</v>
      </c>
      <c r="T1308" t="s">
        <v>8319</v>
      </c>
      <c r="U1308">
        <f>YEAR(Table1[[#This Row],[Date Created Conversion]])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>ROUND(Table1[[#This Row],[pledged]]/Table1[[#This Row],[goal]] *100,1)</f>
        <v>11.5</v>
      </c>
      <c r="G1309" s="13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ref="L1309" si="1348">(((J1309/60)/60)/24)+DATE(1970,1,1)</f>
        <v>42417.503229166665</v>
      </c>
      <c r="M1309" s="16">
        <f t="shared" si="1320"/>
        <v>42387.503229166665</v>
      </c>
      <c r="N1309" t="b">
        <v>0</v>
      </c>
      <c r="O1309">
        <v>45</v>
      </c>
      <c r="P1309" t="b">
        <v>0</v>
      </c>
      <c r="Q1309" t="s">
        <v>8271</v>
      </c>
      <c r="R1309">
        <f t="shared" si="1321"/>
        <v>127.93</v>
      </c>
      <c r="S1309" s="13" t="s">
        <v>8317</v>
      </c>
      <c r="T1309" t="s">
        <v>8319</v>
      </c>
      <c r="U1309">
        <f>YEAR(Table1[[#This Row],[Date Created Conversion]])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>ROUND(Table1[[#This Row],[pledged]]/Table1[[#This Row],[goal]] *100,1)</f>
        <v>11.4</v>
      </c>
      <c r="G1310" s="13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ref="L1310" si="1349">(((J1310/60)/60)/24)+DATE(1970,1,1)</f>
        <v>42651.613564814819</v>
      </c>
      <c r="M1310" s="16">
        <f t="shared" si="1320"/>
        <v>42611.613564814819</v>
      </c>
      <c r="N1310" t="b">
        <v>0</v>
      </c>
      <c r="O1310">
        <v>38</v>
      </c>
      <c r="P1310" t="b">
        <v>0</v>
      </c>
      <c r="Q1310" t="s">
        <v>8271</v>
      </c>
      <c r="R1310">
        <f t="shared" si="1321"/>
        <v>29.89</v>
      </c>
      <c r="S1310" s="13" t="s">
        <v>8317</v>
      </c>
      <c r="T1310" t="s">
        <v>8319</v>
      </c>
      <c r="U1310">
        <f>YEAR(Table1[[#This Row],[Date Created Conversion]])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>ROUND(Table1[[#This Row],[pledged]]/Table1[[#This Row],[goal]] *100,1)</f>
        <v>112</v>
      </c>
      <c r="G1311" s="13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ref="L1311" si="1350">(((J1311/60)/60)/24)+DATE(1970,1,1)</f>
        <v>42292.882731481484</v>
      </c>
      <c r="M1311" s="16">
        <f t="shared" si="1320"/>
        <v>42257.882731481484</v>
      </c>
      <c r="N1311" t="b">
        <v>0</v>
      </c>
      <c r="O1311">
        <v>35</v>
      </c>
      <c r="P1311" t="b">
        <v>0</v>
      </c>
      <c r="Q1311" t="s">
        <v>8271</v>
      </c>
      <c r="R1311">
        <f t="shared" si="1321"/>
        <v>367.97</v>
      </c>
      <c r="S1311" s="13" t="s">
        <v>8317</v>
      </c>
      <c r="T1311" t="s">
        <v>8319</v>
      </c>
      <c r="U1311">
        <f>YEAR(Table1[[#This Row],[Date Created Conversion]])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>ROUND(Table1[[#This Row],[pledged]]/Table1[[#This Row],[goal]] *100,1)</f>
        <v>15.5</v>
      </c>
      <c r="G1312" s="13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ref="L1312" si="1351">(((J1312/60)/60)/24)+DATE(1970,1,1)</f>
        <v>42601.667245370365</v>
      </c>
      <c r="M1312" s="16">
        <f t="shared" si="1320"/>
        <v>42556.667245370365</v>
      </c>
      <c r="N1312" t="b">
        <v>0</v>
      </c>
      <c r="O1312">
        <v>24</v>
      </c>
      <c r="P1312" t="b">
        <v>0</v>
      </c>
      <c r="Q1312" t="s">
        <v>8271</v>
      </c>
      <c r="R1312">
        <f t="shared" si="1321"/>
        <v>129.16999999999999</v>
      </c>
      <c r="S1312" s="13" t="s">
        <v>8317</v>
      </c>
      <c r="T1312" t="s">
        <v>8319</v>
      </c>
      <c r="U1312">
        <f>YEAR(Table1[[#This Row],[Date Created Conversion]])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>ROUND(Table1[[#This Row],[pledged]]/Table1[[#This Row],[goal]] *100,1)</f>
        <v>32</v>
      </c>
      <c r="G1313" s="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ref="L1313" si="1352">(((J1313/60)/60)/24)+DATE(1970,1,1)</f>
        <v>42704.843969907408</v>
      </c>
      <c r="M1313" s="16">
        <f t="shared" si="1320"/>
        <v>42669.802303240736</v>
      </c>
      <c r="N1313" t="b">
        <v>0</v>
      </c>
      <c r="O1313">
        <v>100</v>
      </c>
      <c r="P1313" t="b">
        <v>0</v>
      </c>
      <c r="Q1313" t="s">
        <v>8271</v>
      </c>
      <c r="R1313">
        <f t="shared" si="1321"/>
        <v>800.7</v>
      </c>
      <c r="S1313" s="13" t="s">
        <v>8317</v>
      </c>
      <c r="T1313" t="s">
        <v>8319</v>
      </c>
      <c r="U1313">
        <f>YEAR(Table1[[#This Row],[Date Created Conversion]])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>ROUND(Table1[[#This Row],[pledged]]/Table1[[#This Row],[goal]] *100,1)</f>
        <v>0.6</v>
      </c>
      <c r="G1314" s="13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ref="L1314" si="1353">(((J1314/60)/60)/24)+DATE(1970,1,1)</f>
        <v>42112.702800925923</v>
      </c>
      <c r="M1314" s="16">
        <f t="shared" si="1320"/>
        <v>42082.702800925923</v>
      </c>
      <c r="N1314" t="b">
        <v>0</v>
      </c>
      <c r="O1314">
        <v>1</v>
      </c>
      <c r="P1314" t="b">
        <v>0</v>
      </c>
      <c r="Q1314" t="s">
        <v>8271</v>
      </c>
      <c r="R1314">
        <f t="shared" si="1321"/>
        <v>28</v>
      </c>
      <c r="S1314" s="13" t="s">
        <v>8317</v>
      </c>
      <c r="T1314" t="s">
        <v>8319</v>
      </c>
      <c r="U1314">
        <f>YEAR(Table1[[#This Row],[Date Created Conversion]])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>ROUND(Table1[[#This Row],[pledged]]/Table1[[#This Row],[goal]] *100,1)</f>
        <v>31.1</v>
      </c>
      <c r="G1315" s="13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ref="L1315" si="1354">(((J1315/60)/60)/24)+DATE(1970,1,1)</f>
        <v>42432.709652777776</v>
      </c>
      <c r="M1315" s="16">
        <f t="shared" si="1320"/>
        <v>42402.709652777776</v>
      </c>
      <c r="N1315" t="b">
        <v>0</v>
      </c>
      <c r="O1315">
        <v>122</v>
      </c>
      <c r="P1315" t="b">
        <v>0</v>
      </c>
      <c r="Q1315" t="s">
        <v>8271</v>
      </c>
      <c r="R1315">
        <f t="shared" si="1321"/>
        <v>102.02</v>
      </c>
      <c r="S1315" s="13" t="s">
        <v>8317</v>
      </c>
      <c r="T1315" t="s">
        <v>8319</v>
      </c>
      <c r="U1315">
        <f>YEAR(Table1[[#This Row],[Date Created Conversion]])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>ROUND(Table1[[#This Row],[pledged]]/Table1[[#This Row],[goal]] *100,1)</f>
        <v>1.1000000000000001</v>
      </c>
      <c r="G1316" s="13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ref="L1316" si="1355">(((J1316/60)/60)/24)+DATE(1970,1,1)</f>
        <v>42664.669675925921</v>
      </c>
      <c r="M1316" s="16">
        <f t="shared" si="1320"/>
        <v>42604.669675925921</v>
      </c>
      <c r="N1316" t="b">
        <v>0</v>
      </c>
      <c r="O1316">
        <v>11</v>
      </c>
      <c r="P1316" t="b">
        <v>0</v>
      </c>
      <c r="Q1316" t="s">
        <v>8271</v>
      </c>
      <c r="R1316">
        <f t="shared" si="1321"/>
        <v>184.36</v>
      </c>
      <c r="S1316" s="13" t="s">
        <v>8317</v>
      </c>
      <c r="T1316" t="s">
        <v>8319</v>
      </c>
      <c r="U1316">
        <f>YEAR(Table1[[#This Row],[Date Created Conversion]])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>ROUND(Table1[[#This Row],[pledged]]/Table1[[#This Row],[goal]] *100,1)</f>
        <v>40.4</v>
      </c>
      <c r="G1317" s="13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ref="L1317" si="1356">(((J1317/60)/60)/24)+DATE(1970,1,1)</f>
        <v>42314.041666666672</v>
      </c>
      <c r="M1317" s="16">
        <f t="shared" si="1320"/>
        <v>42278.498240740737</v>
      </c>
      <c r="N1317" t="b">
        <v>0</v>
      </c>
      <c r="O1317">
        <v>248</v>
      </c>
      <c r="P1317" t="b">
        <v>0</v>
      </c>
      <c r="Q1317" t="s">
        <v>8271</v>
      </c>
      <c r="R1317">
        <f t="shared" si="1321"/>
        <v>162.91999999999999</v>
      </c>
      <c r="S1317" s="13" t="s">
        <v>8317</v>
      </c>
      <c r="T1317" t="s">
        <v>8319</v>
      </c>
      <c r="U1317">
        <f>YEAR(Table1[[#This Row],[Date Created Conversion]])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>ROUND(Table1[[#This Row],[pledged]]/Table1[[#This Row],[goal]] *100,1)</f>
        <v>0</v>
      </c>
      <c r="G1318" s="13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ref="L1318" si="1357">(((J1318/60)/60)/24)+DATE(1970,1,1)</f>
        <v>42428.961909722217</v>
      </c>
      <c r="M1318" s="16">
        <f t="shared" si="1320"/>
        <v>42393.961909722217</v>
      </c>
      <c r="N1318" t="b">
        <v>0</v>
      </c>
      <c r="O1318">
        <v>1</v>
      </c>
      <c r="P1318" t="b">
        <v>0</v>
      </c>
      <c r="Q1318" t="s">
        <v>8271</v>
      </c>
      <c r="R1318">
        <f t="shared" si="1321"/>
        <v>1</v>
      </c>
      <c r="S1318" s="13" t="s">
        <v>8317</v>
      </c>
      <c r="T1318" t="s">
        <v>8319</v>
      </c>
      <c r="U1318">
        <f>YEAR(Table1[[#This Row],[Date Created Conversion]])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>ROUND(Table1[[#This Row],[pledged]]/Table1[[#This Row],[goal]] *100,1)</f>
        <v>5.7</v>
      </c>
      <c r="G1319" s="13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ref="L1319" si="1358">(((J1319/60)/60)/24)+DATE(1970,1,1)</f>
        <v>42572.583333333328</v>
      </c>
      <c r="M1319" s="16">
        <f t="shared" si="1320"/>
        <v>42520.235486111109</v>
      </c>
      <c r="N1319" t="b">
        <v>0</v>
      </c>
      <c r="O1319">
        <v>19</v>
      </c>
      <c r="P1319" t="b">
        <v>0</v>
      </c>
      <c r="Q1319" t="s">
        <v>8271</v>
      </c>
      <c r="R1319">
        <f t="shared" si="1321"/>
        <v>603.53</v>
      </c>
      <c r="S1319" s="13" t="s">
        <v>8317</v>
      </c>
      <c r="T1319" t="s">
        <v>8319</v>
      </c>
      <c r="U1319">
        <f>YEAR(Table1[[#This Row],[Date Created Conversion]])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>ROUND(Table1[[#This Row],[pledged]]/Table1[[#This Row],[goal]] *100,1)</f>
        <v>15.3</v>
      </c>
      <c r="G1320" s="13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ref="L1320" si="1359">(((J1320/60)/60)/24)+DATE(1970,1,1)</f>
        <v>42015.043657407412</v>
      </c>
      <c r="M1320" s="16">
        <f t="shared" si="1320"/>
        <v>41985.043657407412</v>
      </c>
      <c r="N1320" t="b">
        <v>0</v>
      </c>
      <c r="O1320">
        <v>135</v>
      </c>
      <c r="P1320" t="b">
        <v>0</v>
      </c>
      <c r="Q1320" t="s">
        <v>8271</v>
      </c>
      <c r="R1320">
        <f t="shared" si="1321"/>
        <v>45.41</v>
      </c>
      <c r="S1320" s="13" t="s">
        <v>8317</v>
      </c>
      <c r="T1320" t="s">
        <v>8319</v>
      </c>
      <c r="U1320">
        <f>YEAR(Table1[[#This Row],[Date Created Conversion]])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>ROUND(Table1[[#This Row],[pledged]]/Table1[[#This Row],[goal]] *100,1)</f>
        <v>15.1</v>
      </c>
      <c r="G1321" s="13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ref="L1321" si="1360">(((J1321/60)/60)/24)+DATE(1970,1,1)</f>
        <v>41831.666666666664</v>
      </c>
      <c r="M1321" s="16">
        <f t="shared" si="1320"/>
        <v>41816.812094907407</v>
      </c>
      <c r="N1321" t="b">
        <v>0</v>
      </c>
      <c r="O1321">
        <v>9</v>
      </c>
      <c r="P1321" t="b">
        <v>0</v>
      </c>
      <c r="Q1321" t="s">
        <v>8271</v>
      </c>
      <c r="R1321">
        <f t="shared" si="1321"/>
        <v>97.33</v>
      </c>
      <c r="S1321" s="13" t="s">
        <v>8317</v>
      </c>
      <c r="T1321" t="s">
        <v>8319</v>
      </c>
      <c r="U1321">
        <f>YEAR(Table1[[#This Row],[Date Created Conversion]])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>ROUND(Table1[[#This Row],[pledged]]/Table1[[#This Row],[goal]] *100,1)</f>
        <v>0.5</v>
      </c>
      <c r="G1322" s="13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ref="L1322" si="1361">(((J1322/60)/60)/24)+DATE(1970,1,1)</f>
        <v>42734.958333333328</v>
      </c>
      <c r="M1322" s="16">
        <f t="shared" si="1320"/>
        <v>42705.690347222218</v>
      </c>
      <c r="N1322" t="b">
        <v>0</v>
      </c>
      <c r="O1322">
        <v>3</v>
      </c>
      <c r="P1322" t="b">
        <v>0</v>
      </c>
      <c r="Q1322" t="s">
        <v>8271</v>
      </c>
      <c r="R1322">
        <f t="shared" si="1321"/>
        <v>167.67</v>
      </c>
      <c r="S1322" s="13" t="s">
        <v>8317</v>
      </c>
      <c r="T1322" t="s">
        <v>8319</v>
      </c>
      <c r="U1322">
        <f>YEAR(Table1[[#This Row],[Date Created Conversion]])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>ROUND(Table1[[#This Row],[pledged]]/Table1[[#This Row],[goal]] *100,1)</f>
        <v>1.3</v>
      </c>
      <c r="G1323" s="1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ref="L1323" si="1362">(((J1323/60)/60)/24)+DATE(1970,1,1)</f>
        <v>42727.74927083333</v>
      </c>
      <c r="M1323" s="16">
        <f t="shared" si="1320"/>
        <v>42697.74927083333</v>
      </c>
      <c r="N1323" t="b">
        <v>0</v>
      </c>
      <c r="O1323">
        <v>7</v>
      </c>
      <c r="P1323" t="b">
        <v>0</v>
      </c>
      <c r="Q1323" t="s">
        <v>8271</v>
      </c>
      <c r="R1323">
        <f t="shared" si="1321"/>
        <v>859.86</v>
      </c>
      <c r="S1323" s="13" t="s">
        <v>8317</v>
      </c>
      <c r="T1323" t="s">
        <v>8319</v>
      </c>
      <c r="U1323">
        <f>YEAR(Table1[[#This Row],[Date Created Conversion]])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>ROUND(Table1[[#This Row],[pledged]]/Table1[[#This Row],[goal]] *100,1)</f>
        <v>0.3</v>
      </c>
      <c r="G1324" s="13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ref="L1324" si="1363">(((J1324/60)/60)/24)+DATE(1970,1,1)</f>
        <v>42145.656539351854</v>
      </c>
      <c r="M1324" s="16">
        <f t="shared" si="1320"/>
        <v>42115.656539351854</v>
      </c>
      <c r="N1324" t="b">
        <v>0</v>
      </c>
      <c r="O1324">
        <v>4</v>
      </c>
      <c r="P1324" t="b">
        <v>0</v>
      </c>
      <c r="Q1324" t="s">
        <v>8271</v>
      </c>
      <c r="R1324">
        <f t="shared" si="1321"/>
        <v>26.5</v>
      </c>
      <c r="S1324" s="13" t="s">
        <v>8317</v>
      </c>
      <c r="T1324" t="s">
        <v>8319</v>
      </c>
      <c r="U1324">
        <f>YEAR(Table1[[#This Row],[Date Created Conversion]])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>ROUND(Table1[[#This Row],[pledged]]/Table1[[#This Row],[goal]] *100,1)</f>
        <v>8.9</v>
      </c>
      <c r="G1325" s="13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ref="L1325" si="1364">(((J1325/60)/60)/24)+DATE(1970,1,1)</f>
        <v>42486.288194444445</v>
      </c>
      <c r="M1325" s="16">
        <f t="shared" si="1320"/>
        <v>42451.698449074072</v>
      </c>
      <c r="N1325" t="b">
        <v>0</v>
      </c>
      <c r="O1325">
        <v>44</v>
      </c>
      <c r="P1325" t="b">
        <v>0</v>
      </c>
      <c r="Q1325" t="s">
        <v>8271</v>
      </c>
      <c r="R1325">
        <f t="shared" si="1321"/>
        <v>30.27</v>
      </c>
      <c r="S1325" s="13" t="s">
        <v>8317</v>
      </c>
      <c r="T1325" t="s">
        <v>8319</v>
      </c>
      <c r="U1325">
        <f>YEAR(Table1[[#This Row],[Date Created Conversion]])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>ROUND(Table1[[#This Row],[pledged]]/Table1[[#This Row],[goal]] *100,1)</f>
        <v>9.8000000000000007</v>
      </c>
      <c r="G1326" s="13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ref="L1326" si="1365">(((J1326/60)/60)/24)+DATE(1970,1,1)</f>
        <v>42656.633703703701</v>
      </c>
      <c r="M1326" s="16">
        <f t="shared" si="1320"/>
        <v>42626.633703703701</v>
      </c>
      <c r="N1326" t="b">
        <v>0</v>
      </c>
      <c r="O1326">
        <v>90</v>
      </c>
      <c r="P1326" t="b">
        <v>0</v>
      </c>
      <c r="Q1326" t="s">
        <v>8271</v>
      </c>
      <c r="R1326">
        <f t="shared" si="1321"/>
        <v>54.67</v>
      </c>
      <c r="S1326" s="13" t="s">
        <v>8317</v>
      </c>
      <c r="T1326" t="s">
        <v>8319</v>
      </c>
      <c r="U1326">
        <f>YEAR(Table1[[#This Row],[Date Created Conversion]])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>ROUND(Table1[[#This Row],[pledged]]/Table1[[#This Row],[goal]] *100,1)</f>
        <v>2.4</v>
      </c>
      <c r="G1327" s="13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ref="L1327" si="1366">(((J1327/60)/60)/24)+DATE(1970,1,1)</f>
        <v>42734.086053240739</v>
      </c>
      <c r="M1327" s="16">
        <f t="shared" si="1320"/>
        <v>42704.086053240739</v>
      </c>
      <c r="N1327" t="b">
        <v>0</v>
      </c>
      <c r="O1327">
        <v>8</v>
      </c>
      <c r="P1327" t="b">
        <v>0</v>
      </c>
      <c r="Q1327" t="s">
        <v>8271</v>
      </c>
      <c r="R1327">
        <f t="shared" si="1321"/>
        <v>60.75</v>
      </c>
      <c r="S1327" s="13" t="s">
        <v>8317</v>
      </c>
      <c r="T1327" t="s">
        <v>8319</v>
      </c>
      <c r="U1327">
        <f>YEAR(Table1[[#This Row],[Date Created Conversion]])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>ROUND(Table1[[#This Row],[pledged]]/Table1[[#This Row],[goal]] *100,1)</f>
        <v>1.1000000000000001</v>
      </c>
      <c r="G1328" s="13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ref="L1328" si="1367">(((J1328/60)/60)/24)+DATE(1970,1,1)</f>
        <v>42019.791990740734</v>
      </c>
      <c r="M1328" s="16">
        <f t="shared" si="1320"/>
        <v>41974.791990740734</v>
      </c>
      <c r="N1328" t="b">
        <v>0</v>
      </c>
      <c r="O1328">
        <v>11</v>
      </c>
      <c r="P1328" t="b">
        <v>0</v>
      </c>
      <c r="Q1328" t="s">
        <v>8271</v>
      </c>
      <c r="R1328">
        <f t="shared" si="1321"/>
        <v>102.73</v>
      </c>
      <c r="S1328" s="13" t="s">
        <v>8317</v>
      </c>
      <c r="T1328" t="s">
        <v>8319</v>
      </c>
      <c r="U1328">
        <f>YEAR(Table1[[#This Row],[Date Created Conversion]])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>ROUND(Table1[[#This Row],[pledged]]/Table1[[#This Row],[goal]] *100,1)</f>
        <v>3.6</v>
      </c>
      <c r="G1329" s="13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ref="L1329" si="1368">(((J1329/60)/60)/24)+DATE(1970,1,1)</f>
        <v>42153.678645833337</v>
      </c>
      <c r="M1329" s="16">
        <f t="shared" si="1320"/>
        <v>42123.678645833337</v>
      </c>
      <c r="N1329" t="b">
        <v>0</v>
      </c>
      <c r="O1329">
        <v>41</v>
      </c>
      <c r="P1329" t="b">
        <v>0</v>
      </c>
      <c r="Q1329" t="s">
        <v>8271</v>
      </c>
      <c r="R1329">
        <f t="shared" si="1321"/>
        <v>41.59</v>
      </c>
      <c r="S1329" s="13" t="s">
        <v>8317</v>
      </c>
      <c r="T1329" t="s">
        <v>8319</v>
      </c>
      <c r="U1329">
        <f>YEAR(Table1[[#This Row],[Date Created Conversion]])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>ROUND(Table1[[#This Row],[pledged]]/Table1[[#This Row],[goal]] *100,1)</f>
        <v>2.2999999999999998</v>
      </c>
      <c r="G1330" s="13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ref="L1330" si="1369">(((J1330/60)/60)/24)+DATE(1970,1,1)</f>
        <v>42657.642754629633</v>
      </c>
      <c r="M1330" s="16">
        <f t="shared" si="1320"/>
        <v>42612.642754629633</v>
      </c>
      <c r="N1330" t="b">
        <v>0</v>
      </c>
      <c r="O1330">
        <v>15</v>
      </c>
      <c r="P1330" t="b">
        <v>0</v>
      </c>
      <c r="Q1330" t="s">
        <v>8271</v>
      </c>
      <c r="R1330">
        <f t="shared" si="1321"/>
        <v>116.53</v>
      </c>
      <c r="S1330" s="13" t="s">
        <v>8317</v>
      </c>
      <c r="T1330" t="s">
        <v>8319</v>
      </c>
      <c r="U1330">
        <f>YEAR(Table1[[#This Row],[Date Created Conversion]])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>ROUND(Table1[[#This Row],[pledged]]/Table1[[#This Row],[goal]] *100,1)</f>
        <v>0.8</v>
      </c>
      <c r="G1331" s="13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ref="L1331" si="1370">(((J1331/60)/60)/24)+DATE(1970,1,1)</f>
        <v>41975.263252314813</v>
      </c>
      <c r="M1331" s="16">
        <f t="shared" si="1320"/>
        <v>41935.221585648149</v>
      </c>
      <c r="N1331" t="b">
        <v>0</v>
      </c>
      <c r="O1331">
        <v>9</v>
      </c>
      <c r="P1331" t="b">
        <v>0</v>
      </c>
      <c r="Q1331" t="s">
        <v>8271</v>
      </c>
      <c r="R1331">
        <f t="shared" si="1321"/>
        <v>45.33</v>
      </c>
      <c r="S1331" s="13" t="s">
        <v>8317</v>
      </c>
      <c r="T1331" t="s">
        <v>8319</v>
      </c>
      <c r="U1331">
        <f>YEAR(Table1[[#This Row],[Date Created Conversion]])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>ROUND(Table1[[#This Row],[pledged]]/Table1[[#This Row],[goal]] *100,1)</f>
        <v>22.5</v>
      </c>
      <c r="G1332" s="13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ref="L1332" si="1371">(((J1332/60)/60)/24)+DATE(1970,1,1)</f>
        <v>42553.166666666672</v>
      </c>
      <c r="M1332" s="16">
        <f t="shared" si="1320"/>
        <v>42522.276724537034</v>
      </c>
      <c r="N1332" t="b">
        <v>0</v>
      </c>
      <c r="O1332">
        <v>50</v>
      </c>
      <c r="P1332" t="b">
        <v>0</v>
      </c>
      <c r="Q1332" t="s">
        <v>8271</v>
      </c>
      <c r="R1332">
        <f t="shared" si="1321"/>
        <v>157.46</v>
      </c>
      <c r="S1332" s="13" t="s">
        <v>8317</v>
      </c>
      <c r="T1332" t="s">
        <v>8319</v>
      </c>
      <c r="U1332">
        <f>YEAR(Table1[[#This Row],[Date Created Conversion]])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>ROUND(Table1[[#This Row],[pledged]]/Table1[[#This Row],[goal]] *100,1)</f>
        <v>1.4</v>
      </c>
      <c r="G1333" s="1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ref="L1333" si="1372">(((J1333/60)/60)/24)+DATE(1970,1,1)</f>
        <v>42599.50409722222</v>
      </c>
      <c r="M1333" s="16">
        <f t="shared" si="1320"/>
        <v>42569.50409722222</v>
      </c>
      <c r="N1333" t="b">
        <v>0</v>
      </c>
      <c r="O1333">
        <v>34</v>
      </c>
      <c r="P1333" t="b">
        <v>0</v>
      </c>
      <c r="Q1333" t="s">
        <v>8271</v>
      </c>
      <c r="R1333">
        <f t="shared" si="1321"/>
        <v>100.5</v>
      </c>
      <c r="S1333" s="13" t="s">
        <v>8317</v>
      </c>
      <c r="T1333" t="s">
        <v>8319</v>
      </c>
      <c r="U1333">
        <f>YEAR(Table1[[#This Row],[Date Created Conversion]])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>ROUND(Table1[[#This Row],[pledged]]/Table1[[#This Row],[goal]] *100,1)</f>
        <v>0</v>
      </c>
      <c r="G1334" s="13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ref="L1334" si="1373">(((J1334/60)/60)/24)+DATE(1970,1,1)</f>
        <v>42762.060277777782</v>
      </c>
      <c r="M1334" s="16">
        <f t="shared" si="1320"/>
        <v>42732.060277777782</v>
      </c>
      <c r="N1334" t="b">
        <v>0</v>
      </c>
      <c r="O1334">
        <v>0</v>
      </c>
      <c r="P1334" t="b">
        <v>0</v>
      </c>
      <c r="Q1334" t="s">
        <v>8271</v>
      </c>
      <c r="R1334">
        <f t="shared" si="1321"/>
        <v>0</v>
      </c>
      <c r="S1334" s="13" t="s">
        <v>8317</v>
      </c>
      <c r="T1334" t="s">
        <v>8319</v>
      </c>
      <c r="U1334">
        <f>YEAR(Table1[[#This Row],[Date Created Conversion]])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>ROUND(Table1[[#This Row],[pledged]]/Table1[[#This Row],[goal]] *100,1)</f>
        <v>0</v>
      </c>
      <c r="G1335" s="13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ref="L1335" si="1374">(((J1335/60)/60)/24)+DATE(1970,1,1)</f>
        <v>41836.106770833336</v>
      </c>
      <c r="M1335" s="16">
        <f t="shared" si="1320"/>
        <v>41806.106770833336</v>
      </c>
      <c r="N1335" t="b">
        <v>0</v>
      </c>
      <c r="O1335">
        <v>0</v>
      </c>
      <c r="P1335" t="b">
        <v>0</v>
      </c>
      <c r="Q1335" t="s">
        <v>8271</v>
      </c>
      <c r="R1335">
        <f t="shared" si="1321"/>
        <v>0</v>
      </c>
      <c r="S1335" s="13" t="s">
        <v>8317</v>
      </c>
      <c r="T1335" t="s">
        <v>8319</v>
      </c>
      <c r="U1335">
        <f>YEAR(Table1[[#This Row],[Date Created Conversion]])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>ROUND(Table1[[#This Row],[pledged]]/Table1[[#This Row],[goal]] *100,1)</f>
        <v>10.8</v>
      </c>
      <c r="G1336" s="13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ref="L1336" si="1375">(((J1336/60)/60)/24)+DATE(1970,1,1)</f>
        <v>42440.774155092593</v>
      </c>
      <c r="M1336" s="16">
        <f t="shared" si="1320"/>
        <v>42410.774155092593</v>
      </c>
      <c r="N1336" t="b">
        <v>0</v>
      </c>
      <c r="O1336">
        <v>276</v>
      </c>
      <c r="P1336" t="b">
        <v>0</v>
      </c>
      <c r="Q1336" t="s">
        <v>8271</v>
      </c>
      <c r="R1336">
        <f t="shared" si="1321"/>
        <v>51.82</v>
      </c>
      <c r="S1336" s="13" t="s">
        <v>8317</v>
      </c>
      <c r="T1336" t="s">
        <v>8319</v>
      </c>
      <c r="U1336">
        <f>YEAR(Table1[[#This Row],[Date Created Conversion]])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>ROUND(Table1[[#This Row],[pledged]]/Table1[[#This Row],[goal]] *100,1)</f>
        <v>19.8</v>
      </c>
      <c r="G1337" s="13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ref="L1337" si="1376">(((J1337/60)/60)/24)+DATE(1970,1,1)</f>
        <v>42343.936365740738</v>
      </c>
      <c r="M1337" s="16">
        <f t="shared" si="1320"/>
        <v>42313.936365740738</v>
      </c>
      <c r="N1337" t="b">
        <v>0</v>
      </c>
      <c r="O1337">
        <v>16</v>
      </c>
      <c r="P1337" t="b">
        <v>0</v>
      </c>
      <c r="Q1337" t="s">
        <v>8271</v>
      </c>
      <c r="R1337">
        <f t="shared" si="1321"/>
        <v>308.75</v>
      </c>
      <c r="S1337" s="13" t="s">
        <v>8317</v>
      </c>
      <c r="T1337" t="s">
        <v>8319</v>
      </c>
      <c r="U1337">
        <f>YEAR(Table1[[#This Row],[Date Created Conversion]])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>ROUND(Table1[[#This Row],[pledged]]/Table1[[#This Row],[goal]] *100,1)</f>
        <v>84.9</v>
      </c>
      <c r="G1338" s="13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ref="L1338" si="1377">(((J1338/60)/60)/24)+DATE(1970,1,1)</f>
        <v>41990.863750000004</v>
      </c>
      <c r="M1338" s="16">
        <f t="shared" si="1320"/>
        <v>41955.863750000004</v>
      </c>
      <c r="N1338" t="b">
        <v>0</v>
      </c>
      <c r="O1338">
        <v>224</v>
      </c>
      <c r="P1338" t="b">
        <v>0</v>
      </c>
      <c r="Q1338" t="s">
        <v>8271</v>
      </c>
      <c r="R1338">
        <f t="shared" si="1321"/>
        <v>379.23</v>
      </c>
      <c r="S1338" s="13" t="s">
        <v>8317</v>
      </c>
      <c r="T1338" t="s">
        <v>8319</v>
      </c>
      <c r="U1338">
        <f>YEAR(Table1[[#This Row],[Date Created Conversion]])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>ROUND(Table1[[#This Row],[pledged]]/Table1[[#This Row],[goal]] *100,1)</f>
        <v>49.4</v>
      </c>
      <c r="G1339" s="13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ref="L1339" si="1378">(((J1339/60)/60)/24)+DATE(1970,1,1)</f>
        <v>42797.577303240745</v>
      </c>
      <c r="M1339" s="16">
        <f t="shared" si="1320"/>
        <v>42767.577303240745</v>
      </c>
      <c r="N1339" t="b">
        <v>0</v>
      </c>
      <c r="O1339">
        <v>140</v>
      </c>
      <c r="P1339" t="b">
        <v>0</v>
      </c>
      <c r="Q1339" t="s">
        <v>8271</v>
      </c>
      <c r="R1339">
        <f t="shared" si="1321"/>
        <v>176.36</v>
      </c>
      <c r="S1339" s="13" t="s">
        <v>8317</v>
      </c>
      <c r="T1339" t="s">
        <v>8319</v>
      </c>
      <c r="U1339">
        <f>YEAR(Table1[[#This Row],[Date Created Conversion]])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>ROUND(Table1[[#This Row],[pledged]]/Table1[[#This Row],[goal]] *100,1)</f>
        <v>3.3</v>
      </c>
      <c r="G1340" s="13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ref="L1340" si="1379">(((J1340/60)/60)/24)+DATE(1970,1,1)</f>
        <v>42218.803622685184</v>
      </c>
      <c r="M1340" s="16">
        <f t="shared" si="1320"/>
        <v>42188.803622685184</v>
      </c>
      <c r="N1340" t="b">
        <v>0</v>
      </c>
      <c r="O1340">
        <v>15</v>
      </c>
      <c r="P1340" t="b">
        <v>0</v>
      </c>
      <c r="Q1340" t="s">
        <v>8271</v>
      </c>
      <c r="R1340">
        <f t="shared" si="1321"/>
        <v>66.069999999999993</v>
      </c>
      <c r="S1340" s="13" t="s">
        <v>8317</v>
      </c>
      <c r="T1340" t="s">
        <v>8319</v>
      </c>
      <c r="U1340">
        <f>YEAR(Table1[[#This Row],[Date Created Conversion]])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>ROUND(Table1[[#This Row],[pledged]]/Table1[[#This Row],[goal]] *100,1)</f>
        <v>6.6</v>
      </c>
      <c r="G1341" s="13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ref="L1341" si="1380">(((J1341/60)/60)/24)+DATE(1970,1,1)</f>
        <v>41981.688831018517</v>
      </c>
      <c r="M1341" s="16">
        <f t="shared" si="1320"/>
        <v>41936.647164351853</v>
      </c>
      <c r="N1341" t="b">
        <v>0</v>
      </c>
      <c r="O1341">
        <v>37</v>
      </c>
      <c r="P1341" t="b">
        <v>0</v>
      </c>
      <c r="Q1341" t="s">
        <v>8271</v>
      </c>
      <c r="R1341">
        <f t="shared" si="1321"/>
        <v>89.65</v>
      </c>
      <c r="S1341" s="13" t="s">
        <v>8317</v>
      </c>
      <c r="T1341" t="s">
        <v>8319</v>
      </c>
      <c r="U1341">
        <f>YEAR(Table1[[#This Row],[Date Created Conversion]])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>ROUND(Table1[[#This Row],[pledged]]/Table1[[#This Row],[goal]] *100,1)</f>
        <v>0</v>
      </c>
      <c r="G1342" s="13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ref="L1342" si="1381">(((J1342/60)/60)/24)+DATE(1970,1,1)</f>
        <v>41866.595520833333</v>
      </c>
      <c r="M1342" s="16">
        <f t="shared" si="1320"/>
        <v>41836.595520833333</v>
      </c>
      <c r="N1342" t="b">
        <v>0</v>
      </c>
      <c r="O1342">
        <v>0</v>
      </c>
      <c r="P1342" t="b">
        <v>0</v>
      </c>
      <c r="Q1342" t="s">
        <v>8271</v>
      </c>
      <c r="R1342">
        <f t="shared" si="1321"/>
        <v>0</v>
      </c>
      <c r="S1342" s="13" t="s">
        <v>8317</v>
      </c>
      <c r="T1342" t="s">
        <v>8319</v>
      </c>
      <c r="U1342">
        <f>YEAR(Table1[[#This Row],[Date Created Conversion]])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>ROUND(Table1[[#This Row],[pledged]]/Table1[[#This Row],[goal]] *100,1)</f>
        <v>70.400000000000006</v>
      </c>
      <c r="G1343" s="1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ref="L1343" si="1382">(((J1343/60)/60)/24)+DATE(1970,1,1)</f>
        <v>42644.624039351853</v>
      </c>
      <c r="M1343" s="16">
        <f t="shared" si="1320"/>
        <v>42612.624039351853</v>
      </c>
      <c r="N1343" t="b">
        <v>0</v>
      </c>
      <c r="O1343">
        <v>46</v>
      </c>
      <c r="P1343" t="b">
        <v>0</v>
      </c>
      <c r="Q1343" t="s">
        <v>8271</v>
      </c>
      <c r="R1343">
        <f t="shared" si="1321"/>
        <v>382.39</v>
      </c>
      <c r="S1343" s="13" t="s">
        <v>8317</v>
      </c>
      <c r="T1343" t="s">
        <v>8319</v>
      </c>
      <c r="U1343">
        <f>YEAR(Table1[[#This Row],[Date Created Conversion]])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>ROUND(Table1[[#This Row],[pledged]]/Table1[[#This Row],[goal]] *100,1)</f>
        <v>0.2</v>
      </c>
      <c r="G1344" s="13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ref="L1344" si="1383">(((J1344/60)/60)/24)+DATE(1970,1,1)</f>
        <v>42202.816423611104</v>
      </c>
      <c r="M1344" s="16">
        <f t="shared" si="1320"/>
        <v>42172.816423611104</v>
      </c>
      <c r="N1344" t="b">
        <v>0</v>
      </c>
      <c r="O1344">
        <v>1</v>
      </c>
      <c r="P1344" t="b">
        <v>0</v>
      </c>
      <c r="Q1344" t="s">
        <v>8271</v>
      </c>
      <c r="R1344">
        <f t="shared" si="1321"/>
        <v>100</v>
      </c>
      <c r="S1344" s="13" t="s">
        <v>8317</v>
      </c>
      <c r="T1344" t="s">
        <v>8319</v>
      </c>
      <c r="U1344">
        <f>YEAR(Table1[[#This Row],[Date Created Conversion]])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>ROUND(Table1[[#This Row],[pledged]]/Table1[[#This Row],[goal]] *100,1)</f>
        <v>102.3</v>
      </c>
      <c r="G1345" s="13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ref="L1345" si="1384">(((J1345/60)/60)/24)+DATE(1970,1,1)</f>
        <v>42601.165972222225</v>
      </c>
      <c r="M1345" s="16">
        <f t="shared" si="1320"/>
        <v>42542.526423611111</v>
      </c>
      <c r="N1345" t="b">
        <v>0</v>
      </c>
      <c r="O1345">
        <v>323</v>
      </c>
      <c r="P1345" t="b">
        <v>0</v>
      </c>
      <c r="Q1345" t="s">
        <v>8271</v>
      </c>
      <c r="R1345">
        <f t="shared" si="1321"/>
        <v>158.36000000000001</v>
      </c>
      <c r="S1345" s="13" t="s">
        <v>8317</v>
      </c>
      <c r="T1345" t="s">
        <v>8319</v>
      </c>
      <c r="U1345">
        <f>YEAR(Table1[[#This Row],[Date Created Conversion]])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>ROUND(Table1[[#This Row],[pledged]]/Table1[[#This Row],[goal]] *100,1)</f>
        <v>377.7</v>
      </c>
      <c r="G1346" s="13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ref="L1346" si="1385">(((J1346/60)/60)/24)+DATE(1970,1,1)</f>
        <v>42551.789803240739</v>
      </c>
      <c r="M1346" s="16">
        <f t="shared" ref="M1346:M1409" si="1386">(((K1346/60)/60)/24)+DATE(1970,1,1)</f>
        <v>42522.789803240739</v>
      </c>
      <c r="N1346" t="b">
        <v>0</v>
      </c>
      <c r="O1346">
        <v>139</v>
      </c>
      <c r="P1346" t="b">
        <v>1</v>
      </c>
      <c r="Q1346" t="s">
        <v>8272</v>
      </c>
      <c r="R1346">
        <f t="shared" ref="R1346:R1409" si="1387">IFERROR(ROUND(E1346/O1346,2),0)</f>
        <v>40.76</v>
      </c>
      <c r="S1346" s="13" t="s">
        <v>8320</v>
      </c>
      <c r="T1346" t="s">
        <v>8321</v>
      </c>
      <c r="U1346">
        <f>YEAR(Table1[[#This Row],[Date Created Conversion]])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>ROUND(Table1[[#This Row],[pledged]]/Table1[[#This Row],[goal]] *100,1)</f>
        <v>125</v>
      </c>
      <c r="G1347" s="13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" si="1388">(((J1347/60)/60)/24)+DATE(1970,1,1)</f>
        <v>41834.814340277779</v>
      </c>
      <c r="M1347" s="16">
        <f t="shared" si="1386"/>
        <v>41799.814340277779</v>
      </c>
      <c r="N1347" t="b">
        <v>0</v>
      </c>
      <c r="O1347">
        <v>7</v>
      </c>
      <c r="P1347" t="b">
        <v>1</v>
      </c>
      <c r="Q1347" t="s">
        <v>8272</v>
      </c>
      <c r="R1347">
        <f t="shared" si="1387"/>
        <v>53.57</v>
      </c>
      <c r="S1347" s="13" t="s">
        <v>8320</v>
      </c>
      <c r="T1347" t="s">
        <v>8321</v>
      </c>
      <c r="U1347">
        <f>YEAR(Table1[[#This Row],[Date Created Conversion]])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>ROUND(Table1[[#This Row],[pledged]]/Table1[[#This Row],[goal]] *100,1)</f>
        <v>147.30000000000001</v>
      </c>
      <c r="G1348" s="13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ref="L1348" si="1389">(((J1348/60)/60)/24)+DATE(1970,1,1)</f>
        <v>41452.075821759259</v>
      </c>
      <c r="M1348" s="16">
        <f t="shared" si="1386"/>
        <v>41422.075821759259</v>
      </c>
      <c r="N1348" t="b">
        <v>0</v>
      </c>
      <c r="O1348">
        <v>149</v>
      </c>
      <c r="P1348" t="b">
        <v>1</v>
      </c>
      <c r="Q1348" t="s">
        <v>8272</v>
      </c>
      <c r="R1348">
        <f t="shared" si="1387"/>
        <v>48.45</v>
      </c>
      <c r="S1348" s="13" t="s">
        <v>8320</v>
      </c>
      <c r="T1348" t="s">
        <v>8321</v>
      </c>
      <c r="U1348">
        <f>YEAR(Table1[[#This Row],[Date Created Conversion]])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>ROUND(Table1[[#This Row],[pledged]]/Table1[[#This Row],[goal]] *100,1)</f>
        <v>102.2</v>
      </c>
      <c r="G1349" s="13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ref="L1349" si="1390">(((J1349/60)/60)/24)+DATE(1970,1,1)</f>
        <v>42070.638020833328</v>
      </c>
      <c r="M1349" s="16">
        <f t="shared" si="1386"/>
        <v>42040.638020833328</v>
      </c>
      <c r="N1349" t="b">
        <v>0</v>
      </c>
      <c r="O1349">
        <v>31</v>
      </c>
      <c r="P1349" t="b">
        <v>1</v>
      </c>
      <c r="Q1349" t="s">
        <v>8272</v>
      </c>
      <c r="R1349">
        <f t="shared" si="1387"/>
        <v>82.42</v>
      </c>
      <c r="S1349" s="13" t="s">
        <v>8320</v>
      </c>
      <c r="T1349" t="s">
        <v>8321</v>
      </c>
      <c r="U1349">
        <f>YEAR(Table1[[#This Row],[Date Created Conversion]])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>ROUND(Table1[[#This Row],[pledged]]/Table1[[#This Row],[goal]] *100,1)</f>
        <v>101.9</v>
      </c>
      <c r="G1350" s="13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ref="L1350" si="1391">(((J1350/60)/60)/24)+DATE(1970,1,1)</f>
        <v>41991.506168981476</v>
      </c>
      <c r="M1350" s="16">
        <f t="shared" si="1386"/>
        <v>41963.506168981476</v>
      </c>
      <c r="N1350" t="b">
        <v>0</v>
      </c>
      <c r="O1350">
        <v>26</v>
      </c>
      <c r="P1350" t="b">
        <v>1</v>
      </c>
      <c r="Q1350" t="s">
        <v>8272</v>
      </c>
      <c r="R1350">
        <f t="shared" si="1387"/>
        <v>230.19</v>
      </c>
      <c r="S1350" s="13" t="s">
        <v>8320</v>
      </c>
      <c r="T1350" t="s">
        <v>8321</v>
      </c>
      <c r="U1350">
        <f>YEAR(Table1[[#This Row],[Date Created Conversion]])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>ROUND(Table1[[#This Row],[pledged]]/Table1[[#This Row],[goal]] *100,1)</f>
        <v>204.2</v>
      </c>
      <c r="G1351" s="13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ref="L1351" si="1392">(((J1351/60)/60)/24)+DATE(1970,1,1)</f>
        <v>42354.290972222225</v>
      </c>
      <c r="M1351" s="16">
        <f t="shared" si="1386"/>
        <v>42317.33258101852</v>
      </c>
      <c r="N1351" t="b">
        <v>0</v>
      </c>
      <c r="O1351">
        <v>172</v>
      </c>
      <c r="P1351" t="b">
        <v>1</v>
      </c>
      <c r="Q1351" t="s">
        <v>8272</v>
      </c>
      <c r="R1351">
        <f t="shared" si="1387"/>
        <v>59.36</v>
      </c>
      <c r="S1351" s="13" t="s">
        <v>8320</v>
      </c>
      <c r="T1351" t="s">
        <v>8321</v>
      </c>
      <c r="U1351">
        <f>YEAR(Table1[[#This Row],[Date Created Conversion]])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>ROUND(Table1[[#This Row],[pledged]]/Table1[[#This Row],[goal]] *100,1)</f>
        <v>104.1</v>
      </c>
      <c r="G1352" s="13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ref="L1352" si="1393">(((J1352/60)/60)/24)+DATE(1970,1,1)</f>
        <v>42364.013124999998</v>
      </c>
      <c r="M1352" s="16">
        <f t="shared" si="1386"/>
        <v>42334.013124999998</v>
      </c>
      <c r="N1352" t="b">
        <v>0</v>
      </c>
      <c r="O1352">
        <v>78</v>
      </c>
      <c r="P1352" t="b">
        <v>1</v>
      </c>
      <c r="Q1352" t="s">
        <v>8272</v>
      </c>
      <c r="R1352">
        <f t="shared" si="1387"/>
        <v>66.7</v>
      </c>
      <c r="S1352" s="13" t="s">
        <v>8320</v>
      </c>
      <c r="T1352" t="s">
        <v>8321</v>
      </c>
      <c r="U1352">
        <f>YEAR(Table1[[#This Row],[Date Created Conversion]])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>ROUND(Table1[[#This Row],[pledged]]/Table1[[#This Row],[goal]] *100,1)</f>
        <v>101.3</v>
      </c>
      <c r="G1353" s="1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ref="L1353" si="1394">(((J1353/60)/60)/24)+DATE(1970,1,1)</f>
        <v>42412.74009259259</v>
      </c>
      <c r="M1353" s="16">
        <f t="shared" si="1386"/>
        <v>42382.74009259259</v>
      </c>
      <c r="N1353" t="b">
        <v>0</v>
      </c>
      <c r="O1353">
        <v>120</v>
      </c>
      <c r="P1353" t="b">
        <v>1</v>
      </c>
      <c r="Q1353" t="s">
        <v>8272</v>
      </c>
      <c r="R1353">
        <f t="shared" si="1387"/>
        <v>168.78</v>
      </c>
      <c r="S1353" s="13" t="s">
        <v>8320</v>
      </c>
      <c r="T1353" t="s">
        <v>8321</v>
      </c>
      <c r="U1353">
        <f>YEAR(Table1[[#This Row],[Date Created Conversion]])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>ROUND(Table1[[#This Row],[pledged]]/Table1[[#This Row],[goal]] *100,1)</f>
        <v>136.1</v>
      </c>
      <c r="G1354" s="13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ref="L1354" si="1395">(((J1354/60)/60)/24)+DATE(1970,1,1)</f>
        <v>42252.165972222225</v>
      </c>
      <c r="M1354" s="16">
        <f t="shared" si="1386"/>
        <v>42200.578310185185</v>
      </c>
      <c r="N1354" t="b">
        <v>0</v>
      </c>
      <c r="O1354">
        <v>227</v>
      </c>
      <c r="P1354" t="b">
        <v>1</v>
      </c>
      <c r="Q1354" t="s">
        <v>8272</v>
      </c>
      <c r="R1354">
        <f t="shared" si="1387"/>
        <v>59.97</v>
      </c>
      <c r="S1354" s="13" t="s">
        <v>8320</v>
      </c>
      <c r="T1354" t="s">
        <v>8321</v>
      </c>
      <c r="U1354">
        <f>YEAR(Table1[[#This Row],[Date Created Conversion]])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>ROUND(Table1[[#This Row],[pledged]]/Table1[[#This Row],[goal]] *100,1)</f>
        <v>133.6</v>
      </c>
      <c r="G1355" s="13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ref="L1355" si="1396">(((J1355/60)/60)/24)+DATE(1970,1,1)</f>
        <v>41344</v>
      </c>
      <c r="M1355" s="16">
        <f t="shared" si="1386"/>
        <v>41309.11791666667</v>
      </c>
      <c r="N1355" t="b">
        <v>0</v>
      </c>
      <c r="O1355">
        <v>42</v>
      </c>
      <c r="P1355" t="b">
        <v>1</v>
      </c>
      <c r="Q1355" t="s">
        <v>8272</v>
      </c>
      <c r="R1355">
        <f t="shared" si="1387"/>
        <v>31.81</v>
      </c>
      <c r="S1355" s="13" t="s">
        <v>8320</v>
      </c>
      <c r="T1355" t="s">
        <v>8321</v>
      </c>
      <c r="U1355">
        <f>YEAR(Table1[[#This Row],[Date Created Conversion]])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>ROUND(Table1[[#This Row],[pledged]]/Table1[[#This Row],[goal]] *100,1)</f>
        <v>130.30000000000001</v>
      </c>
      <c r="G1356" s="13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ref="L1356" si="1397">(((J1356/60)/60)/24)+DATE(1970,1,1)</f>
        <v>42532.807627314818</v>
      </c>
      <c r="M1356" s="16">
        <f t="shared" si="1386"/>
        <v>42502.807627314818</v>
      </c>
      <c r="N1356" t="b">
        <v>0</v>
      </c>
      <c r="O1356">
        <v>64</v>
      </c>
      <c r="P1356" t="b">
        <v>1</v>
      </c>
      <c r="Q1356" t="s">
        <v>8272</v>
      </c>
      <c r="R1356">
        <f t="shared" si="1387"/>
        <v>24.42</v>
      </c>
      <c r="S1356" s="13" t="s">
        <v>8320</v>
      </c>
      <c r="T1356" t="s">
        <v>8321</v>
      </c>
      <c r="U1356">
        <f>YEAR(Table1[[#This Row],[Date Created Conversion]])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>ROUND(Table1[[#This Row],[pledged]]/Table1[[#This Row],[goal]] *100,1)</f>
        <v>122.7</v>
      </c>
      <c r="G1357" s="13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ref="L1357" si="1398">(((J1357/60)/60)/24)+DATE(1970,1,1)</f>
        <v>41243.416666666664</v>
      </c>
      <c r="M1357" s="16">
        <f t="shared" si="1386"/>
        <v>41213.254687499997</v>
      </c>
      <c r="N1357" t="b">
        <v>0</v>
      </c>
      <c r="O1357">
        <v>121</v>
      </c>
      <c r="P1357" t="b">
        <v>1</v>
      </c>
      <c r="Q1357" t="s">
        <v>8272</v>
      </c>
      <c r="R1357">
        <f t="shared" si="1387"/>
        <v>25.35</v>
      </c>
      <c r="S1357" s="13" t="s">
        <v>8320</v>
      </c>
      <c r="T1357" t="s">
        <v>8321</v>
      </c>
      <c r="U1357">
        <f>YEAR(Table1[[#This Row],[Date Created Conversion]])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>ROUND(Table1[[#This Row],[pledged]]/Table1[[#This Row],[goal]] *100,1)</f>
        <v>182.8</v>
      </c>
      <c r="G1358" s="13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ref="L1358" si="1399">(((J1358/60)/60)/24)+DATE(1970,1,1)</f>
        <v>41460.038888888892</v>
      </c>
      <c r="M1358" s="16">
        <f t="shared" si="1386"/>
        <v>41430.038888888892</v>
      </c>
      <c r="N1358" t="b">
        <v>0</v>
      </c>
      <c r="O1358">
        <v>87</v>
      </c>
      <c r="P1358" t="b">
        <v>1</v>
      </c>
      <c r="Q1358" t="s">
        <v>8272</v>
      </c>
      <c r="R1358">
        <f t="shared" si="1387"/>
        <v>71.44</v>
      </c>
      <c r="S1358" s="13" t="s">
        <v>8320</v>
      </c>
      <c r="T1358" t="s">
        <v>8321</v>
      </c>
      <c r="U1358">
        <f>YEAR(Table1[[#This Row],[Date Created Conversion]])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>ROUND(Table1[[#This Row],[pledged]]/Table1[[#This Row],[goal]] *100,1)</f>
        <v>125.3</v>
      </c>
      <c r="G1359" s="13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ref="L1359" si="1400">(((J1359/60)/60)/24)+DATE(1970,1,1)</f>
        <v>41334.249305555553</v>
      </c>
      <c r="M1359" s="16">
        <f t="shared" si="1386"/>
        <v>41304.962233796294</v>
      </c>
      <c r="N1359" t="b">
        <v>0</v>
      </c>
      <c r="O1359">
        <v>65</v>
      </c>
      <c r="P1359" t="b">
        <v>1</v>
      </c>
      <c r="Q1359" t="s">
        <v>8272</v>
      </c>
      <c r="R1359">
        <f t="shared" si="1387"/>
        <v>38.549999999999997</v>
      </c>
      <c r="S1359" s="13" t="s">
        <v>8320</v>
      </c>
      <c r="T1359" t="s">
        <v>8321</v>
      </c>
      <c r="U1359">
        <f>YEAR(Table1[[#This Row],[Date Created Conversion]])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>ROUND(Table1[[#This Row],[pledged]]/Table1[[#This Row],[goal]] *100,1)</f>
        <v>111.7</v>
      </c>
      <c r="G1360" s="13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ref="L1360" si="1401">(((J1360/60)/60)/24)+DATE(1970,1,1)</f>
        <v>40719.570868055554</v>
      </c>
      <c r="M1360" s="16">
        <f t="shared" si="1386"/>
        <v>40689.570868055554</v>
      </c>
      <c r="N1360" t="b">
        <v>0</v>
      </c>
      <c r="O1360">
        <v>49</v>
      </c>
      <c r="P1360" t="b">
        <v>1</v>
      </c>
      <c r="Q1360" t="s">
        <v>8272</v>
      </c>
      <c r="R1360">
        <f t="shared" si="1387"/>
        <v>68.37</v>
      </c>
      <c r="S1360" s="13" t="s">
        <v>8320</v>
      </c>
      <c r="T1360" t="s">
        <v>8321</v>
      </c>
      <c r="U1360">
        <f>YEAR(Table1[[#This Row],[Date Created Conversion]])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>ROUND(Table1[[#This Row],[pledged]]/Table1[[#This Row],[goal]] *100,1)</f>
        <v>115.8</v>
      </c>
      <c r="G1361" s="13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ref="L1361" si="1402">(((J1361/60)/60)/24)+DATE(1970,1,1)</f>
        <v>40730.814699074072</v>
      </c>
      <c r="M1361" s="16">
        <f t="shared" si="1386"/>
        <v>40668.814699074072</v>
      </c>
      <c r="N1361" t="b">
        <v>0</v>
      </c>
      <c r="O1361">
        <v>19</v>
      </c>
      <c r="P1361" t="b">
        <v>1</v>
      </c>
      <c r="Q1361" t="s">
        <v>8272</v>
      </c>
      <c r="R1361">
        <f t="shared" si="1387"/>
        <v>40.21</v>
      </c>
      <c r="S1361" s="13" t="s">
        <v>8320</v>
      </c>
      <c r="T1361" t="s">
        <v>8321</v>
      </c>
      <c r="U1361">
        <f>YEAR(Table1[[#This Row],[Date Created Conversion]])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>ROUND(Table1[[#This Row],[pledged]]/Table1[[#This Row],[goal]] *100,1)</f>
        <v>173.2</v>
      </c>
      <c r="G1362" s="13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ref="L1362" si="1403">(((J1362/60)/60)/24)+DATE(1970,1,1)</f>
        <v>41123.900694444441</v>
      </c>
      <c r="M1362" s="16">
        <f t="shared" si="1386"/>
        <v>41095.900694444441</v>
      </c>
      <c r="N1362" t="b">
        <v>0</v>
      </c>
      <c r="O1362">
        <v>81</v>
      </c>
      <c r="P1362" t="b">
        <v>1</v>
      </c>
      <c r="Q1362" t="s">
        <v>8272</v>
      </c>
      <c r="R1362">
        <f t="shared" si="1387"/>
        <v>32.07</v>
      </c>
      <c r="S1362" s="13" t="s">
        <v>8320</v>
      </c>
      <c r="T1362" t="s">
        <v>8321</v>
      </c>
      <c r="U1362">
        <f>YEAR(Table1[[#This Row],[Date Created Conversion]])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>ROUND(Table1[[#This Row],[pledged]]/Table1[[#This Row],[goal]] *100,1)</f>
        <v>126</v>
      </c>
      <c r="G1363" s="1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ref="L1363" si="1404">(((J1363/60)/60)/24)+DATE(1970,1,1)</f>
        <v>41811.717268518521</v>
      </c>
      <c r="M1363" s="16">
        <f t="shared" si="1386"/>
        <v>41781.717268518521</v>
      </c>
      <c r="N1363" t="b">
        <v>0</v>
      </c>
      <c r="O1363">
        <v>264</v>
      </c>
      <c r="P1363" t="b">
        <v>1</v>
      </c>
      <c r="Q1363" t="s">
        <v>8272</v>
      </c>
      <c r="R1363">
        <f t="shared" si="1387"/>
        <v>28.63</v>
      </c>
      <c r="S1363" s="13" t="s">
        <v>8320</v>
      </c>
      <c r="T1363" t="s">
        <v>8321</v>
      </c>
      <c r="U1363">
        <f>YEAR(Table1[[#This Row],[Date Created Conversion]])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>ROUND(Table1[[#This Row],[pledged]]/Table1[[#This Row],[goal]] *100,1)</f>
        <v>109.1</v>
      </c>
      <c r="G1364" s="13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ref="L1364" si="1405">(((J1364/60)/60)/24)+DATE(1970,1,1)</f>
        <v>41524.934386574074</v>
      </c>
      <c r="M1364" s="16">
        <f t="shared" si="1386"/>
        <v>41464.934386574074</v>
      </c>
      <c r="N1364" t="b">
        <v>0</v>
      </c>
      <c r="O1364">
        <v>25</v>
      </c>
      <c r="P1364" t="b">
        <v>1</v>
      </c>
      <c r="Q1364" t="s">
        <v>8272</v>
      </c>
      <c r="R1364">
        <f t="shared" si="1387"/>
        <v>43.64</v>
      </c>
      <c r="S1364" s="13" t="s">
        <v>8320</v>
      </c>
      <c r="T1364" t="s">
        <v>8321</v>
      </c>
      <c r="U1364">
        <f>YEAR(Table1[[#This Row],[Date Created Conversion]])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>ROUND(Table1[[#This Row],[pledged]]/Table1[[#This Row],[goal]] *100,1)</f>
        <v>100</v>
      </c>
      <c r="G1365" s="13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ref="L1365" si="1406">(((J1365/60)/60)/24)+DATE(1970,1,1)</f>
        <v>42415.332638888889</v>
      </c>
      <c r="M1365" s="16">
        <f t="shared" si="1386"/>
        <v>42396.8440625</v>
      </c>
      <c r="N1365" t="b">
        <v>0</v>
      </c>
      <c r="O1365">
        <v>5</v>
      </c>
      <c r="P1365" t="b">
        <v>1</v>
      </c>
      <c r="Q1365" t="s">
        <v>8272</v>
      </c>
      <c r="R1365">
        <f t="shared" si="1387"/>
        <v>40</v>
      </c>
      <c r="S1365" s="13" t="s">
        <v>8320</v>
      </c>
      <c r="T1365" t="s">
        <v>8321</v>
      </c>
      <c r="U1365">
        <f>YEAR(Table1[[#This Row],[Date Created Conversion]])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>ROUND(Table1[[#This Row],[pledged]]/Table1[[#This Row],[goal]] *100,1)</f>
        <v>118.6</v>
      </c>
      <c r="G1366" s="13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ref="L1366" si="1407">(((J1366/60)/60)/24)+DATE(1970,1,1)</f>
        <v>42011.6956712963</v>
      </c>
      <c r="M1366" s="16">
        <f t="shared" si="1386"/>
        <v>41951.695671296293</v>
      </c>
      <c r="N1366" t="b">
        <v>0</v>
      </c>
      <c r="O1366">
        <v>144</v>
      </c>
      <c r="P1366" t="b">
        <v>1</v>
      </c>
      <c r="Q1366" t="s">
        <v>8274</v>
      </c>
      <c r="R1366">
        <f t="shared" si="1387"/>
        <v>346.04</v>
      </c>
      <c r="S1366" s="13" t="s">
        <v>8323</v>
      </c>
      <c r="T1366" t="s">
        <v>8324</v>
      </c>
      <c r="U1366">
        <f>YEAR(Table1[[#This Row],[Date Created Conversion]])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>ROUND(Table1[[#This Row],[pledged]]/Table1[[#This Row],[goal]] *100,1)</f>
        <v>100.3</v>
      </c>
      <c r="G1367" s="13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ref="L1367" si="1408">(((J1367/60)/60)/24)+DATE(1970,1,1)</f>
        <v>42079.691574074073</v>
      </c>
      <c r="M1367" s="16">
        <f t="shared" si="1386"/>
        <v>42049.733240740738</v>
      </c>
      <c r="N1367" t="b">
        <v>0</v>
      </c>
      <c r="O1367">
        <v>92</v>
      </c>
      <c r="P1367" t="b">
        <v>1</v>
      </c>
      <c r="Q1367" t="s">
        <v>8274</v>
      </c>
      <c r="R1367">
        <f t="shared" si="1387"/>
        <v>81.739999999999995</v>
      </c>
      <c r="S1367" s="13" t="s">
        <v>8323</v>
      </c>
      <c r="T1367" t="s">
        <v>8324</v>
      </c>
      <c r="U1367">
        <f>YEAR(Table1[[#This Row],[Date Created Conversion]])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>ROUND(Table1[[#This Row],[pledged]]/Table1[[#This Row],[goal]] *100,1)</f>
        <v>126.5</v>
      </c>
      <c r="G1368" s="13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ref="L1368" si="1409">(((J1368/60)/60)/24)+DATE(1970,1,1)</f>
        <v>41970.037766203706</v>
      </c>
      <c r="M1368" s="16">
        <f t="shared" si="1386"/>
        <v>41924.996099537035</v>
      </c>
      <c r="N1368" t="b">
        <v>0</v>
      </c>
      <c r="O1368">
        <v>147</v>
      </c>
      <c r="P1368" t="b">
        <v>1</v>
      </c>
      <c r="Q1368" t="s">
        <v>8274</v>
      </c>
      <c r="R1368">
        <f t="shared" si="1387"/>
        <v>64.540000000000006</v>
      </c>
      <c r="S1368" s="13" t="s">
        <v>8323</v>
      </c>
      <c r="T1368" t="s">
        <v>8324</v>
      </c>
      <c r="U1368">
        <f>YEAR(Table1[[#This Row],[Date Created Conversion]])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>ROUND(Table1[[#This Row],[pledged]]/Table1[[#This Row],[goal]] *100,1)</f>
        <v>114.3</v>
      </c>
      <c r="G1369" s="13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ref="L1369" si="1410">(((J1369/60)/60)/24)+DATE(1970,1,1)</f>
        <v>42322.044560185182</v>
      </c>
      <c r="M1369" s="16">
        <f t="shared" si="1386"/>
        <v>42292.002893518518</v>
      </c>
      <c r="N1369" t="b">
        <v>0</v>
      </c>
      <c r="O1369">
        <v>90</v>
      </c>
      <c r="P1369" t="b">
        <v>1</v>
      </c>
      <c r="Q1369" t="s">
        <v>8274</v>
      </c>
      <c r="R1369">
        <f t="shared" si="1387"/>
        <v>63.48</v>
      </c>
      <c r="S1369" s="13" t="s">
        <v>8323</v>
      </c>
      <c r="T1369" t="s">
        <v>8324</v>
      </c>
      <c r="U1369">
        <f>YEAR(Table1[[#This Row],[Date Created Conversion]])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>ROUND(Table1[[#This Row],[pledged]]/Table1[[#This Row],[goal]] *100,1)</f>
        <v>110.7</v>
      </c>
      <c r="G1370" s="13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ref="L1370" si="1411">(((J1370/60)/60)/24)+DATE(1970,1,1)</f>
        <v>42170.190902777773</v>
      </c>
      <c r="M1370" s="16">
        <f t="shared" si="1386"/>
        <v>42146.190902777773</v>
      </c>
      <c r="N1370" t="b">
        <v>0</v>
      </c>
      <c r="O1370">
        <v>87</v>
      </c>
      <c r="P1370" t="b">
        <v>1</v>
      </c>
      <c r="Q1370" t="s">
        <v>8274</v>
      </c>
      <c r="R1370">
        <f t="shared" si="1387"/>
        <v>63.62</v>
      </c>
      <c r="S1370" s="13" t="s">
        <v>8323</v>
      </c>
      <c r="T1370" t="s">
        <v>8324</v>
      </c>
      <c r="U1370">
        <f>YEAR(Table1[[#This Row],[Date Created Conversion]])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>ROUND(Table1[[#This Row],[pledged]]/Table1[[#This Row],[goal]] *100,1)</f>
        <v>105.3</v>
      </c>
      <c r="G1371" s="13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ref="L1371" si="1412">(((J1371/60)/60)/24)+DATE(1970,1,1)</f>
        <v>41740.594282407408</v>
      </c>
      <c r="M1371" s="16">
        <f t="shared" si="1386"/>
        <v>41710.594282407408</v>
      </c>
      <c r="N1371" t="b">
        <v>0</v>
      </c>
      <c r="O1371">
        <v>406</v>
      </c>
      <c r="P1371" t="b">
        <v>1</v>
      </c>
      <c r="Q1371" t="s">
        <v>8274</v>
      </c>
      <c r="R1371">
        <f t="shared" si="1387"/>
        <v>83.97</v>
      </c>
      <c r="S1371" s="13" t="s">
        <v>8323</v>
      </c>
      <c r="T1371" t="s">
        <v>8324</v>
      </c>
      <c r="U1371">
        <f>YEAR(Table1[[#This Row],[Date Created Conversion]])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>ROUND(Table1[[#This Row],[pledged]]/Table1[[#This Row],[goal]] *100,1)</f>
        <v>103.7</v>
      </c>
      <c r="G1372" s="13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ref="L1372" si="1413">(((J1372/60)/60)/24)+DATE(1970,1,1)</f>
        <v>41563.00335648148</v>
      </c>
      <c r="M1372" s="16">
        <f t="shared" si="1386"/>
        <v>41548.00335648148</v>
      </c>
      <c r="N1372" t="b">
        <v>0</v>
      </c>
      <c r="O1372">
        <v>20</v>
      </c>
      <c r="P1372" t="b">
        <v>1</v>
      </c>
      <c r="Q1372" t="s">
        <v>8274</v>
      </c>
      <c r="R1372">
        <f t="shared" si="1387"/>
        <v>77.75</v>
      </c>
      <c r="S1372" s="13" t="s">
        <v>8323</v>
      </c>
      <c r="T1372" t="s">
        <v>8324</v>
      </c>
      <c r="U1372">
        <f>YEAR(Table1[[#This Row],[Date Created Conversion]])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>ROUND(Table1[[#This Row],[pledged]]/Table1[[#This Row],[goal]] *100,1)</f>
        <v>107.1</v>
      </c>
      <c r="G1373" s="1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ref="L1373" si="1414">(((J1373/60)/60)/24)+DATE(1970,1,1)</f>
        <v>42131.758587962962</v>
      </c>
      <c r="M1373" s="16">
        <f t="shared" si="1386"/>
        <v>42101.758587962962</v>
      </c>
      <c r="N1373" t="b">
        <v>0</v>
      </c>
      <c r="O1373">
        <v>70</v>
      </c>
      <c r="P1373" t="b">
        <v>1</v>
      </c>
      <c r="Q1373" t="s">
        <v>8274</v>
      </c>
      <c r="R1373">
        <f t="shared" si="1387"/>
        <v>107.07</v>
      </c>
      <c r="S1373" s="13" t="s">
        <v>8323</v>
      </c>
      <c r="T1373" t="s">
        <v>8324</v>
      </c>
      <c r="U1373">
        <f>YEAR(Table1[[#This Row],[Date Created Conversion]])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>ROUND(Table1[[#This Row],[pledged]]/Table1[[#This Row],[goal]] *100,1)</f>
        <v>124</v>
      </c>
      <c r="G1374" s="13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ref="L1374" si="1415">(((J1374/60)/60)/24)+DATE(1970,1,1)</f>
        <v>41102.739953703705</v>
      </c>
      <c r="M1374" s="16">
        <f t="shared" si="1386"/>
        <v>41072.739953703705</v>
      </c>
      <c r="N1374" t="b">
        <v>0</v>
      </c>
      <c r="O1374">
        <v>16</v>
      </c>
      <c r="P1374" t="b">
        <v>1</v>
      </c>
      <c r="Q1374" t="s">
        <v>8274</v>
      </c>
      <c r="R1374">
        <f t="shared" si="1387"/>
        <v>38.75</v>
      </c>
      <c r="S1374" s="13" t="s">
        <v>8323</v>
      </c>
      <c r="T1374" t="s">
        <v>8324</v>
      </c>
      <c r="U1374">
        <f>YEAR(Table1[[#This Row],[Date Created Conversion]])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>ROUND(Table1[[#This Row],[pledged]]/Table1[[#This Row],[goal]] *100,1)</f>
        <v>105</v>
      </c>
      <c r="G1375" s="13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ref="L1375" si="1416">(((J1375/60)/60)/24)+DATE(1970,1,1)</f>
        <v>42734.95177083333</v>
      </c>
      <c r="M1375" s="16">
        <f t="shared" si="1386"/>
        <v>42704.95177083333</v>
      </c>
      <c r="N1375" t="b">
        <v>0</v>
      </c>
      <c r="O1375">
        <v>52</v>
      </c>
      <c r="P1375" t="b">
        <v>1</v>
      </c>
      <c r="Q1375" t="s">
        <v>8274</v>
      </c>
      <c r="R1375">
        <f t="shared" si="1387"/>
        <v>201.94</v>
      </c>
      <c r="S1375" s="13" t="s">
        <v>8323</v>
      </c>
      <c r="T1375" t="s">
        <v>8324</v>
      </c>
      <c r="U1375">
        <f>YEAR(Table1[[#This Row],[Date Created Conversion]])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>ROUND(Table1[[#This Row],[pledged]]/Table1[[#This Row],[goal]] *100,1)</f>
        <v>189.5</v>
      </c>
      <c r="G1376" s="13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ref="L1376" si="1417">(((J1376/60)/60)/24)+DATE(1970,1,1)</f>
        <v>42454.12023148148</v>
      </c>
      <c r="M1376" s="16">
        <f t="shared" si="1386"/>
        <v>42424.161898148144</v>
      </c>
      <c r="N1376" t="b">
        <v>0</v>
      </c>
      <c r="O1376">
        <v>66</v>
      </c>
      <c r="P1376" t="b">
        <v>1</v>
      </c>
      <c r="Q1376" t="s">
        <v>8274</v>
      </c>
      <c r="R1376">
        <f t="shared" si="1387"/>
        <v>43.06</v>
      </c>
      <c r="S1376" s="13" t="s">
        <v>8323</v>
      </c>
      <c r="T1376" t="s">
        <v>8324</v>
      </c>
      <c r="U1376">
        <f>YEAR(Table1[[#This Row],[Date Created Conversion]])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>ROUND(Table1[[#This Row],[pledged]]/Table1[[#This Row],[goal]] *100,1)</f>
        <v>171.3</v>
      </c>
      <c r="G1377" s="13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ref="L1377" si="1418">(((J1377/60)/60)/24)+DATE(1970,1,1)</f>
        <v>42750.066192129627</v>
      </c>
      <c r="M1377" s="16">
        <f t="shared" si="1386"/>
        <v>42720.066192129627</v>
      </c>
      <c r="N1377" t="b">
        <v>0</v>
      </c>
      <c r="O1377">
        <v>109</v>
      </c>
      <c r="P1377" t="b">
        <v>1</v>
      </c>
      <c r="Q1377" t="s">
        <v>8274</v>
      </c>
      <c r="R1377">
        <f t="shared" si="1387"/>
        <v>62.87</v>
      </c>
      <c r="S1377" s="13" t="s">
        <v>8323</v>
      </c>
      <c r="T1377" t="s">
        <v>8324</v>
      </c>
      <c r="U1377">
        <f>YEAR(Table1[[#This Row],[Date Created Conversion]])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>ROUND(Table1[[#This Row],[pledged]]/Table1[[#This Row],[goal]] *100,1)</f>
        <v>252.5</v>
      </c>
      <c r="G1378" s="13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ref="L1378" si="1419">(((J1378/60)/60)/24)+DATE(1970,1,1)</f>
        <v>42707.710717592592</v>
      </c>
      <c r="M1378" s="16">
        <f t="shared" si="1386"/>
        <v>42677.669050925921</v>
      </c>
      <c r="N1378" t="b">
        <v>0</v>
      </c>
      <c r="O1378">
        <v>168</v>
      </c>
      <c r="P1378" t="b">
        <v>1</v>
      </c>
      <c r="Q1378" t="s">
        <v>8274</v>
      </c>
      <c r="R1378">
        <f t="shared" si="1387"/>
        <v>55.61</v>
      </c>
      <c r="S1378" s="13" t="s">
        <v>8323</v>
      </c>
      <c r="T1378" t="s">
        <v>8324</v>
      </c>
      <c r="U1378">
        <f>YEAR(Table1[[#This Row],[Date Created Conversion]])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>ROUND(Table1[[#This Row],[pledged]]/Table1[[#This Row],[goal]] *100,1)</f>
        <v>116.2</v>
      </c>
      <c r="G1379" s="13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ref="L1379" si="1420">(((J1379/60)/60)/24)+DATE(1970,1,1)</f>
        <v>42769.174305555556</v>
      </c>
      <c r="M1379" s="16">
        <f t="shared" si="1386"/>
        <v>42747.219560185185</v>
      </c>
      <c r="N1379" t="b">
        <v>0</v>
      </c>
      <c r="O1379">
        <v>31</v>
      </c>
      <c r="P1379" t="b">
        <v>1</v>
      </c>
      <c r="Q1379" t="s">
        <v>8274</v>
      </c>
      <c r="R1379">
        <f t="shared" si="1387"/>
        <v>48.71</v>
      </c>
      <c r="S1379" s="13" t="s">
        <v>8323</v>
      </c>
      <c r="T1379" t="s">
        <v>8324</v>
      </c>
      <c r="U1379">
        <f>YEAR(Table1[[#This Row],[Date Created Conversion]])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>ROUND(Table1[[#This Row],[pledged]]/Table1[[#This Row],[goal]] *100,1)</f>
        <v>203.4</v>
      </c>
      <c r="G1380" s="13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ref="L1380" si="1421">(((J1380/60)/60)/24)+DATE(1970,1,1)</f>
        <v>42583.759374999994</v>
      </c>
      <c r="M1380" s="16">
        <f t="shared" si="1386"/>
        <v>42568.759374999994</v>
      </c>
      <c r="N1380" t="b">
        <v>0</v>
      </c>
      <c r="O1380">
        <v>133</v>
      </c>
      <c r="P1380" t="b">
        <v>1</v>
      </c>
      <c r="Q1380" t="s">
        <v>8274</v>
      </c>
      <c r="R1380">
        <f t="shared" si="1387"/>
        <v>30.58</v>
      </c>
      <c r="S1380" s="13" t="s">
        <v>8323</v>
      </c>
      <c r="T1380" t="s">
        <v>8324</v>
      </c>
      <c r="U1380">
        <f>YEAR(Table1[[#This Row],[Date Created Conversion]])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>ROUND(Table1[[#This Row],[pledged]]/Table1[[#This Row],[goal]] *100,1)</f>
        <v>111.6</v>
      </c>
      <c r="G1381" s="13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ref="L1381" si="1422">(((J1381/60)/60)/24)+DATE(1970,1,1)</f>
        <v>42160.491620370376</v>
      </c>
      <c r="M1381" s="16">
        <f t="shared" si="1386"/>
        <v>42130.491620370376</v>
      </c>
      <c r="N1381" t="b">
        <v>0</v>
      </c>
      <c r="O1381">
        <v>151</v>
      </c>
      <c r="P1381" t="b">
        <v>1</v>
      </c>
      <c r="Q1381" t="s">
        <v>8274</v>
      </c>
      <c r="R1381">
        <f t="shared" si="1387"/>
        <v>73.91</v>
      </c>
      <c r="S1381" s="13" t="s">
        <v>8323</v>
      </c>
      <c r="T1381" t="s">
        <v>8324</v>
      </c>
      <c r="U1381">
        <f>YEAR(Table1[[#This Row],[Date Created Conversion]])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>ROUND(Table1[[#This Row],[pledged]]/Table1[[#This Row],[goal]] *100,1)</f>
        <v>424</v>
      </c>
      <c r="G1382" s="13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ref="L1382" si="1423">(((J1382/60)/60)/24)+DATE(1970,1,1)</f>
        <v>42164.083333333328</v>
      </c>
      <c r="M1382" s="16">
        <f t="shared" si="1386"/>
        <v>42141.762800925921</v>
      </c>
      <c r="N1382" t="b">
        <v>0</v>
      </c>
      <c r="O1382">
        <v>5</v>
      </c>
      <c r="P1382" t="b">
        <v>1</v>
      </c>
      <c r="Q1382" t="s">
        <v>8274</v>
      </c>
      <c r="R1382">
        <f t="shared" si="1387"/>
        <v>21.2</v>
      </c>
      <c r="S1382" s="13" t="s">
        <v>8323</v>
      </c>
      <c r="T1382" t="s">
        <v>8324</v>
      </c>
      <c r="U1382">
        <f>YEAR(Table1[[#This Row],[Date Created Conversion]])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>ROUND(Table1[[#This Row],[pledged]]/Table1[[#This Row],[goal]] *100,1)</f>
        <v>107.1</v>
      </c>
      <c r="G1383" s="1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ref="L1383" si="1424">(((J1383/60)/60)/24)+DATE(1970,1,1)</f>
        <v>42733.214409722219</v>
      </c>
      <c r="M1383" s="16">
        <f t="shared" si="1386"/>
        <v>42703.214409722219</v>
      </c>
      <c r="N1383" t="b">
        <v>0</v>
      </c>
      <c r="O1383">
        <v>73</v>
      </c>
      <c r="P1383" t="b">
        <v>1</v>
      </c>
      <c r="Q1383" t="s">
        <v>8274</v>
      </c>
      <c r="R1383">
        <f t="shared" si="1387"/>
        <v>73.36</v>
      </c>
      <c r="S1383" s="13" t="s">
        <v>8323</v>
      </c>
      <c r="T1383" t="s">
        <v>8324</v>
      </c>
      <c r="U1383">
        <f>YEAR(Table1[[#This Row],[Date Created Conversion]])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>ROUND(Table1[[#This Row],[pledged]]/Table1[[#This Row],[goal]] *100,1)</f>
        <v>104.4</v>
      </c>
      <c r="G1384" s="13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ref="L1384" si="1425">(((J1384/60)/60)/24)+DATE(1970,1,1)</f>
        <v>41400.800185185188</v>
      </c>
      <c r="M1384" s="16">
        <f t="shared" si="1386"/>
        <v>41370.800185185188</v>
      </c>
      <c r="N1384" t="b">
        <v>0</v>
      </c>
      <c r="O1384">
        <v>148</v>
      </c>
      <c r="P1384" t="b">
        <v>1</v>
      </c>
      <c r="Q1384" t="s">
        <v>8274</v>
      </c>
      <c r="R1384">
        <f t="shared" si="1387"/>
        <v>56.41</v>
      </c>
      <c r="S1384" s="13" t="s">
        <v>8323</v>
      </c>
      <c r="T1384" t="s">
        <v>8324</v>
      </c>
      <c r="U1384">
        <f>YEAR(Table1[[#This Row],[Date Created Conversion]])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>ROUND(Table1[[#This Row],[pledged]]/Table1[[#This Row],[goal]] *100,1)</f>
        <v>212.4</v>
      </c>
      <c r="G1385" s="13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ref="L1385" si="1426">(((J1385/60)/60)/24)+DATE(1970,1,1)</f>
        <v>42727.074976851851</v>
      </c>
      <c r="M1385" s="16">
        <f t="shared" si="1386"/>
        <v>42707.074976851851</v>
      </c>
      <c r="N1385" t="b">
        <v>0</v>
      </c>
      <c r="O1385">
        <v>93</v>
      </c>
      <c r="P1385" t="b">
        <v>1</v>
      </c>
      <c r="Q1385" t="s">
        <v>8274</v>
      </c>
      <c r="R1385">
        <f t="shared" si="1387"/>
        <v>50.25</v>
      </c>
      <c r="S1385" s="13" t="s">
        <v>8323</v>
      </c>
      <c r="T1385" t="s">
        <v>8324</v>
      </c>
      <c r="U1385">
        <f>YEAR(Table1[[#This Row],[Date Created Conversion]])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>ROUND(Table1[[#This Row],[pledged]]/Table1[[#This Row],[goal]] *100,1)</f>
        <v>124.1</v>
      </c>
      <c r="G1386" s="13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ref="L1386" si="1427">(((J1386/60)/60)/24)+DATE(1970,1,1)</f>
        <v>42190.735208333332</v>
      </c>
      <c r="M1386" s="16">
        <f t="shared" si="1386"/>
        <v>42160.735208333332</v>
      </c>
      <c r="N1386" t="b">
        <v>0</v>
      </c>
      <c r="O1386">
        <v>63</v>
      </c>
      <c r="P1386" t="b">
        <v>1</v>
      </c>
      <c r="Q1386" t="s">
        <v>8274</v>
      </c>
      <c r="R1386">
        <f t="shared" si="1387"/>
        <v>68.94</v>
      </c>
      <c r="S1386" s="13" t="s">
        <v>8323</v>
      </c>
      <c r="T1386" t="s">
        <v>8324</v>
      </c>
      <c r="U1386">
        <f>YEAR(Table1[[#This Row],[Date Created Conversion]])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>ROUND(Table1[[#This Row],[pledged]]/Table1[[#This Row],[goal]] *100,1)</f>
        <v>110.4</v>
      </c>
      <c r="G1387" s="13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ref="L1387" si="1428">(((J1387/60)/60)/24)+DATE(1970,1,1)</f>
        <v>42489.507638888885</v>
      </c>
      <c r="M1387" s="16">
        <f t="shared" si="1386"/>
        <v>42433.688900462963</v>
      </c>
      <c r="N1387" t="b">
        <v>0</v>
      </c>
      <c r="O1387">
        <v>134</v>
      </c>
      <c r="P1387" t="b">
        <v>1</v>
      </c>
      <c r="Q1387" t="s">
        <v>8274</v>
      </c>
      <c r="R1387">
        <f t="shared" si="1387"/>
        <v>65.91</v>
      </c>
      <c r="S1387" s="13" t="s">
        <v>8323</v>
      </c>
      <c r="T1387" t="s">
        <v>8324</v>
      </c>
      <c r="U1387">
        <f>YEAR(Table1[[#This Row],[Date Created Conversion]])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>ROUND(Table1[[#This Row],[pledged]]/Table1[[#This Row],[goal]] *100,1)</f>
        <v>218.8</v>
      </c>
      <c r="G1388" s="13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ref="L1388" si="1429">(((J1388/60)/60)/24)+DATE(1970,1,1)</f>
        <v>42214.646863425922</v>
      </c>
      <c r="M1388" s="16">
        <f t="shared" si="1386"/>
        <v>42184.646863425922</v>
      </c>
      <c r="N1388" t="b">
        <v>0</v>
      </c>
      <c r="O1388">
        <v>14</v>
      </c>
      <c r="P1388" t="b">
        <v>1</v>
      </c>
      <c r="Q1388" t="s">
        <v>8274</v>
      </c>
      <c r="R1388">
        <f t="shared" si="1387"/>
        <v>62.5</v>
      </c>
      <c r="S1388" s="13" t="s">
        <v>8323</v>
      </c>
      <c r="T1388" t="s">
        <v>8324</v>
      </c>
      <c r="U1388">
        <f>YEAR(Table1[[#This Row],[Date Created Conversion]])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>ROUND(Table1[[#This Row],[pledged]]/Table1[[#This Row],[goal]] *100,1)</f>
        <v>136.6</v>
      </c>
      <c r="G1389" s="13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ref="L1389" si="1430">(((J1389/60)/60)/24)+DATE(1970,1,1)</f>
        <v>42158.1875</v>
      </c>
      <c r="M1389" s="16">
        <f t="shared" si="1386"/>
        <v>42126.92123842593</v>
      </c>
      <c r="N1389" t="b">
        <v>0</v>
      </c>
      <c r="O1389">
        <v>78</v>
      </c>
      <c r="P1389" t="b">
        <v>1</v>
      </c>
      <c r="Q1389" t="s">
        <v>8274</v>
      </c>
      <c r="R1389">
        <f t="shared" si="1387"/>
        <v>70.06</v>
      </c>
      <c r="S1389" s="13" t="s">
        <v>8323</v>
      </c>
      <c r="T1389" t="s">
        <v>8324</v>
      </c>
      <c r="U1389">
        <f>YEAR(Table1[[#This Row],[Date Created Conversion]])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>ROUND(Table1[[#This Row],[pledged]]/Table1[[#This Row],[goal]] *100,1)</f>
        <v>134.80000000000001</v>
      </c>
      <c r="G1390" s="13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ref="L1390" si="1431">(((J1390/60)/60)/24)+DATE(1970,1,1)</f>
        <v>42660.676388888889</v>
      </c>
      <c r="M1390" s="16">
        <f t="shared" si="1386"/>
        <v>42634.614780092597</v>
      </c>
      <c r="N1390" t="b">
        <v>0</v>
      </c>
      <c r="O1390">
        <v>112</v>
      </c>
      <c r="P1390" t="b">
        <v>1</v>
      </c>
      <c r="Q1390" t="s">
        <v>8274</v>
      </c>
      <c r="R1390">
        <f t="shared" si="1387"/>
        <v>60.18</v>
      </c>
      <c r="S1390" s="13" t="s">
        <v>8323</v>
      </c>
      <c r="T1390" t="s">
        <v>8324</v>
      </c>
      <c r="U1390">
        <f>YEAR(Table1[[#This Row],[Date Created Conversion]])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>ROUND(Table1[[#This Row],[pledged]]/Table1[[#This Row],[goal]] *100,1)</f>
        <v>145.4</v>
      </c>
      <c r="G1391" s="13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ref="L1391" si="1432">(((J1391/60)/60)/24)+DATE(1970,1,1)</f>
        <v>42595.480983796297</v>
      </c>
      <c r="M1391" s="16">
        <f t="shared" si="1386"/>
        <v>42565.480983796297</v>
      </c>
      <c r="N1391" t="b">
        <v>0</v>
      </c>
      <c r="O1391">
        <v>34</v>
      </c>
      <c r="P1391" t="b">
        <v>1</v>
      </c>
      <c r="Q1391" t="s">
        <v>8274</v>
      </c>
      <c r="R1391">
        <f t="shared" si="1387"/>
        <v>21.38</v>
      </c>
      <c r="S1391" s="13" t="s">
        <v>8323</v>
      </c>
      <c r="T1391" t="s">
        <v>8324</v>
      </c>
      <c r="U1391">
        <f>YEAR(Table1[[#This Row],[Date Created Conversion]])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>ROUND(Table1[[#This Row],[pledged]]/Table1[[#This Row],[goal]] *100,1)</f>
        <v>109.1</v>
      </c>
      <c r="G1392" s="13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ref="L1392" si="1433">(((J1392/60)/60)/24)+DATE(1970,1,1)</f>
        <v>42121.716666666667</v>
      </c>
      <c r="M1392" s="16">
        <f t="shared" si="1386"/>
        <v>42087.803310185183</v>
      </c>
      <c r="N1392" t="b">
        <v>0</v>
      </c>
      <c r="O1392">
        <v>19</v>
      </c>
      <c r="P1392" t="b">
        <v>1</v>
      </c>
      <c r="Q1392" t="s">
        <v>8274</v>
      </c>
      <c r="R1392">
        <f t="shared" si="1387"/>
        <v>160.79</v>
      </c>
      <c r="S1392" s="13" t="s">
        <v>8323</v>
      </c>
      <c r="T1392" t="s">
        <v>8324</v>
      </c>
      <c r="U1392">
        <f>YEAR(Table1[[#This Row],[Date Created Conversion]])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>ROUND(Table1[[#This Row],[pledged]]/Table1[[#This Row],[goal]] *100,1)</f>
        <v>110.2</v>
      </c>
      <c r="G1393" s="1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ref="L1393" si="1434">(((J1393/60)/60)/24)+DATE(1970,1,1)</f>
        <v>42238.207638888889</v>
      </c>
      <c r="M1393" s="16">
        <f t="shared" si="1386"/>
        <v>42193.650671296295</v>
      </c>
      <c r="N1393" t="b">
        <v>0</v>
      </c>
      <c r="O1393">
        <v>13</v>
      </c>
      <c r="P1393" t="b">
        <v>1</v>
      </c>
      <c r="Q1393" t="s">
        <v>8274</v>
      </c>
      <c r="R1393">
        <f t="shared" si="1387"/>
        <v>42.38</v>
      </c>
      <c r="S1393" s="13" t="s">
        <v>8323</v>
      </c>
      <c r="T1393" t="s">
        <v>8324</v>
      </c>
      <c r="U1393">
        <f>YEAR(Table1[[#This Row],[Date Created Conversion]])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>ROUND(Table1[[#This Row],[pledged]]/Table1[[#This Row],[goal]] *100,1)</f>
        <v>113.6</v>
      </c>
      <c r="G1394" s="13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ref="L1394" si="1435">(((J1394/60)/60)/24)+DATE(1970,1,1)</f>
        <v>42432.154930555553</v>
      </c>
      <c r="M1394" s="16">
        <f t="shared" si="1386"/>
        <v>42401.154930555553</v>
      </c>
      <c r="N1394" t="b">
        <v>0</v>
      </c>
      <c r="O1394">
        <v>104</v>
      </c>
      <c r="P1394" t="b">
        <v>1</v>
      </c>
      <c r="Q1394" t="s">
        <v>8274</v>
      </c>
      <c r="R1394">
        <f t="shared" si="1387"/>
        <v>27.32</v>
      </c>
      <c r="S1394" s="13" t="s">
        <v>8323</v>
      </c>
      <c r="T1394" t="s">
        <v>8324</v>
      </c>
      <c r="U1394">
        <f>YEAR(Table1[[#This Row],[Date Created Conversion]])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>ROUND(Table1[[#This Row],[pledged]]/Table1[[#This Row],[goal]] *100,1)</f>
        <v>102.4</v>
      </c>
      <c r="G1395" s="13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ref="L1395" si="1436">(((J1395/60)/60)/24)+DATE(1970,1,1)</f>
        <v>42583.681979166664</v>
      </c>
      <c r="M1395" s="16">
        <f t="shared" si="1386"/>
        <v>42553.681979166664</v>
      </c>
      <c r="N1395" t="b">
        <v>0</v>
      </c>
      <c r="O1395">
        <v>52</v>
      </c>
      <c r="P1395" t="b">
        <v>1</v>
      </c>
      <c r="Q1395" t="s">
        <v>8274</v>
      </c>
      <c r="R1395">
        <f t="shared" si="1387"/>
        <v>196.83</v>
      </c>
      <c r="S1395" s="13" t="s">
        <v>8323</v>
      </c>
      <c r="T1395" t="s">
        <v>8324</v>
      </c>
      <c r="U1395">
        <f>YEAR(Table1[[#This Row],[Date Created Conversion]])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>ROUND(Table1[[#This Row],[pledged]]/Table1[[#This Row],[goal]] *100,1)</f>
        <v>122.1</v>
      </c>
      <c r="G1396" s="13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ref="L1396" si="1437">(((J1396/60)/60)/24)+DATE(1970,1,1)</f>
        <v>42795.125</v>
      </c>
      <c r="M1396" s="16">
        <f t="shared" si="1386"/>
        <v>42752.144976851851</v>
      </c>
      <c r="N1396" t="b">
        <v>0</v>
      </c>
      <c r="O1396">
        <v>17</v>
      </c>
      <c r="P1396" t="b">
        <v>1</v>
      </c>
      <c r="Q1396" t="s">
        <v>8274</v>
      </c>
      <c r="R1396">
        <f t="shared" si="1387"/>
        <v>53.88</v>
      </c>
      <c r="S1396" s="13" t="s">
        <v>8323</v>
      </c>
      <c r="T1396" t="s">
        <v>8324</v>
      </c>
      <c r="U1396">
        <f>YEAR(Table1[[#This Row],[Date Created Conversion]])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>ROUND(Table1[[#This Row],[pledged]]/Table1[[#This Row],[goal]] *100,1)</f>
        <v>111.9</v>
      </c>
      <c r="G1397" s="13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ref="L1397" si="1438">(((J1397/60)/60)/24)+DATE(1970,1,1)</f>
        <v>42749.90834490741</v>
      </c>
      <c r="M1397" s="16">
        <f t="shared" si="1386"/>
        <v>42719.90834490741</v>
      </c>
      <c r="N1397" t="b">
        <v>0</v>
      </c>
      <c r="O1397">
        <v>82</v>
      </c>
      <c r="P1397" t="b">
        <v>1</v>
      </c>
      <c r="Q1397" t="s">
        <v>8274</v>
      </c>
      <c r="R1397">
        <f t="shared" si="1387"/>
        <v>47.76</v>
      </c>
      <c r="S1397" s="13" t="s">
        <v>8323</v>
      </c>
      <c r="T1397" t="s">
        <v>8324</v>
      </c>
      <c r="U1397">
        <f>YEAR(Table1[[#This Row],[Date Created Conversion]])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>ROUND(Table1[[#This Row],[pledged]]/Table1[[#This Row],[goal]] *100,1)</f>
        <v>107.3</v>
      </c>
      <c r="G1398" s="13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ref="L1398" si="1439">(((J1398/60)/60)/24)+DATE(1970,1,1)</f>
        <v>42048.99863425926</v>
      </c>
      <c r="M1398" s="16">
        <f t="shared" si="1386"/>
        <v>42018.99863425926</v>
      </c>
      <c r="N1398" t="b">
        <v>0</v>
      </c>
      <c r="O1398">
        <v>73</v>
      </c>
      <c r="P1398" t="b">
        <v>1</v>
      </c>
      <c r="Q1398" t="s">
        <v>8274</v>
      </c>
      <c r="R1398">
        <f t="shared" si="1387"/>
        <v>88.19</v>
      </c>
      <c r="S1398" s="13" t="s">
        <v>8323</v>
      </c>
      <c r="T1398" t="s">
        <v>8324</v>
      </c>
      <c r="U1398">
        <f>YEAR(Table1[[#This Row],[Date Created Conversion]])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>ROUND(Table1[[#This Row],[pledged]]/Table1[[#This Row],[goal]] *100,1)</f>
        <v>113.9</v>
      </c>
      <c r="G1399" s="13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ref="L1399" si="1440">(((J1399/60)/60)/24)+DATE(1970,1,1)</f>
        <v>42670.888194444444</v>
      </c>
      <c r="M1399" s="16">
        <f t="shared" si="1386"/>
        <v>42640.917939814812</v>
      </c>
      <c r="N1399" t="b">
        <v>0</v>
      </c>
      <c r="O1399">
        <v>158</v>
      </c>
      <c r="P1399" t="b">
        <v>1</v>
      </c>
      <c r="Q1399" t="s">
        <v>8274</v>
      </c>
      <c r="R1399">
        <f t="shared" si="1387"/>
        <v>72.06</v>
      </c>
      <c r="S1399" s="13" t="s">
        <v>8323</v>
      </c>
      <c r="T1399" t="s">
        <v>8324</v>
      </c>
      <c r="U1399">
        <f>YEAR(Table1[[#This Row],[Date Created Conversion]])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>ROUND(Table1[[#This Row],[pledged]]/Table1[[#This Row],[goal]] *100,1)</f>
        <v>109.7</v>
      </c>
      <c r="G1400" s="13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ref="L1400" si="1441">(((J1400/60)/60)/24)+DATE(1970,1,1)</f>
        <v>42556.874236111107</v>
      </c>
      <c r="M1400" s="16">
        <f t="shared" si="1386"/>
        <v>42526.874236111107</v>
      </c>
      <c r="N1400" t="b">
        <v>0</v>
      </c>
      <c r="O1400">
        <v>65</v>
      </c>
      <c r="P1400" t="b">
        <v>1</v>
      </c>
      <c r="Q1400" t="s">
        <v>8274</v>
      </c>
      <c r="R1400">
        <f t="shared" si="1387"/>
        <v>74.25</v>
      </c>
      <c r="S1400" s="13" t="s">
        <v>8323</v>
      </c>
      <c r="T1400" t="s">
        <v>8324</v>
      </c>
      <c r="U1400">
        <f>YEAR(Table1[[#This Row],[Date Created Conversion]])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>ROUND(Table1[[#This Row],[pledged]]/Table1[[#This Row],[goal]] *100,1)</f>
        <v>126.1</v>
      </c>
      <c r="G1401" s="13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ref="L1401" si="1442">(((J1401/60)/60)/24)+DATE(1970,1,1)</f>
        <v>41919.004317129627</v>
      </c>
      <c r="M1401" s="16">
        <f t="shared" si="1386"/>
        <v>41889.004317129627</v>
      </c>
      <c r="N1401" t="b">
        <v>0</v>
      </c>
      <c r="O1401">
        <v>184</v>
      </c>
      <c r="P1401" t="b">
        <v>1</v>
      </c>
      <c r="Q1401" t="s">
        <v>8274</v>
      </c>
      <c r="R1401">
        <f t="shared" si="1387"/>
        <v>61.7</v>
      </c>
      <c r="S1401" s="13" t="s">
        <v>8323</v>
      </c>
      <c r="T1401" t="s">
        <v>8324</v>
      </c>
      <c r="U1401">
        <f>YEAR(Table1[[#This Row],[Date Created Conversion]])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>ROUND(Table1[[#This Row],[pledged]]/Table1[[#This Row],[goal]] *100,1)</f>
        <v>167.4</v>
      </c>
      <c r="G1402" s="13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ref="L1402" si="1443">(((J1402/60)/60)/24)+DATE(1970,1,1)</f>
        <v>42533.229166666672</v>
      </c>
      <c r="M1402" s="16">
        <f t="shared" si="1386"/>
        <v>42498.341122685189</v>
      </c>
      <c r="N1402" t="b">
        <v>0</v>
      </c>
      <c r="O1402">
        <v>34</v>
      </c>
      <c r="P1402" t="b">
        <v>1</v>
      </c>
      <c r="Q1402" t="s">
        <v>8274</v>
      </c>
      <c r="R1402">
        <f t="shared" si="1387"/>
        <v>17.239999999999998</v>
      </c>
      <c r="S1402" s="13" t="s">
        <v>8323</v>
      </c>
      <c r="T1402" t="s">
        <v>8324</v>
      </c>
      <c r="U1402">
        <f>YEAR(Table1[[#This Row],[Date Created Conversion]])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>ROUND(Table1[[#This Row],[pledged]]/Table1[[#This Row],[goal]] *100,1)</f>
        <v>496.5</v>
      </c>
      <c r="G1403" s="1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ref="L1403" si="1444">(((J1403/60)/60)/24)+DATE(1970,1,1)</f>
        <v>41420.99622685185</v>
      </c>
      <c r="M1403" s="16">
        <f t="shared" si="1386"/>
        <v>41399.99622685185</v>
      </c>
      <c r="N1403" t="b">
        <v>0</v>
      </c>
      <c r="O1403">
        <v>240</v>
      </c>
      <c r="P1403" t="b">
        <v>1</v>
      </c>
      <c r="Q1403" t="s">
        <v>8274</v>
      </c>
      <c r="R1403">
        <f t="shared" si="1387"/>
        <v>51.72</v>
      </c>
      <c r="S1403" s="13" t="s">
        <v>8323</v>
      </c>
      <c r="T1403" t="s">
        <v>8324</v>
      </c>
      <c r="U1403">
        <f>YEAR(Table1[[#This Row],[Date Created Conversion]])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>ROUND(Table1[[#This Row],[pledged]]/Table1[[#This Row],[goal]] *100,1)</f>
        <v>109.2</v>
      </c>
      <c r="G1404" s="13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ref="L1404" si="1445">(((J1404/60)/60)/24)+DATE(1970,1,1)</f>
        <v>42125.011701388896</v>
      </c>
      <c r="M1404" s="16">
        <f t="shared" si="1386"/>
        <v>42065.053368055553</v>
      </c>
      <c r="N1404" t="b">
        <v>0</v>
      </c>
      <c r="O1404">
        <v>113</v>
      </c>
      <c r="P1404" t="b">
        <v>1</v>
      </c>
      <c r="Q1404" t="s">
        <v>8274</v>
      </c>
      <c r="R1404">
        <f t="shared" si="1387"/>
        <v>24.15</v>
      </c>
      <c r="S1404" s="13" t="s">
        <v>8323</v>
      </c>
      <c r="T1404" t="s">
        <v>8324</v>
      </c>
      <c r="U1404">
        <f>YEAR(Table1[[#This Row],[Date Created Conversion]])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>ROUND(Table1[[#This Row],[pledged]]/Table1[[#This Row],[goal]] *100,1)</f>
        <v>102.6</v>
      </c>
      <c r="G1405" s="13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ref="L1405" si="1446">(((J1405/60)/60)/24)+DATE(1970,1,1)</f>
        <v>41481.062905092593</v>
      </c>
      <c r="M1405" s="16">
        <f t="shared" si="1386"/>
        <v>41451.062905092593</v>
      </c>
      <c r="N1405" t="b">
        <v>0</v>
      </c>
      <c r="O1405">
        <v>66</v>
      </c>
      <c r="P1405" t="b">
        <v>1</v>
      </c>
      <c r="Q1405" t="s">
        <v>8274</v>
      </c>
      <c r="R1405">
        <f t="shared" si="1387"/>
        <v>62.17</v>
      </c>
      <c r="S1405" s="13" t="s">
        <v>8323</v>
      </c>
      <c r="T1405" t="s">
        <v>8324</v>
      </c>
      <c r="U1405">
        <f>YEAR(Table1[[#This Row],[Date Created Conversion]])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>ROUND(Table1[[#This Row],[pledged]]/Table1[[#This Row],[goal]] *100,1)</f>
        <v>1.7</v>
      </c>
      <c r="G1406" s="13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ref="L1406" si="1447">(((J1406/60)/60)/24)+DATE(1970,1,1)</f>
        <v>42057.510243055556</v>
      </c>
      <c r="M1406" s="16">
        <f t="shared" si="1386"/>
        <v>42032.510243055556</v>
      </c>
      <c r="N1406" t="b">
        <v>1</v>
      </c>
      <c r="O1406">
        <v>5</v>
      </c>
      <c r="P1406" t="b">
        <v>0</v>
      </c>
      <c r="Q1406" t="s">
        <v>8285</v>
      </c>
      <c r="R1406">
        <f t="shared" si="1387"/>
        <v>48.2</v>
      </c>
      <c r="S1406" s="13" t="s">
        <v>8320</v>
      </c>
      <c r="T1406" t="s">
        <v>8339</v>
      </c>
      <c r="U1406">
        <f>YEAR(Table1[[#This Row],[Date Created Conversion]])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>ROUND(Table1[[#This Row],[pledged]]/Table1[[#This Row],[goal]] *100,1)</f>
        <v>0.4</v>
      </c>
      <c r="G1407" s="13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ref="L1407" si="1448">(((J1407/60)/60)/24)+DATE(1970,1,1)</f>
        <v>41971.722233796296</v>
      </c>
      <c r="M1407" s="16">
        <f t="shared" si="1386"/>
        <v>41941.680567129632</v>
      </c>
      <c r="N1407" t="b">
        <v>1</v>
      </c>
      <c r="O1407">
        <v>17</v>
      </c>
      <c r="P1407" t="b">
        <v>0</v>
      </c>
      <c r="Q1407" t="s">
        <v>8285</v>
      </c>
      <c r="R1407">
        <f t="shared" si="1387"/>
        <v>6.18</v>
      </c>
      <c r="S1407" s="13" t="s">
        <v>8320</v>
      </c>
      <c r="T1407" t="s">
        <v>8339</v>
      </c>
      <c r="U1407">
        <f>YEAR(Table1[[#This Row],[Date Created Conversion]])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>ROUND(Table1[[#This Row],[pledged]]/Table1[[#This Row],[goal]] *100,1)</f>
        <v>0.1</v>
      </c>
      <c r="G1408" s="13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ref="L1408" si="1449">(((J1408/60)/60)/24)+DATE(1970,1,1)</f>
        <v>42350.416666666672</v>
      </c>
      <c r="M1408" s="16">
        <f t="shared" si="1386"/>
        <v>42297.432951388888</v>
      </c>
      <c r="N1408" t="b">
        <v>0</v>
      </c>
      <c r="O1408">
        <v>3</v>
      </c>
      <c r="P1408" t="b">
        <v>0</v>
      </c>
      <c r="Q1408" t="s">
        <v>8285</v>
      </c>
      <c r="R1408">
        <f t="shared" si="1387"/>
        <v>5</v>
      </c>
      <c r="S1408" s="13" t="s">
        <v>8320</v>
      </c>
      <c r="T1408" t="s">
        <v>8339</v>
      </c>
      <c r="U1408">
        <f>YEAR(Table1[[#This Row],[Date Created Conversion]])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>ROUND(Table1[[#This Row],[pledged]]/Table1[[#This Row],[goal]] *100,1)</f>
        <v>0.5</v>
      </c>
      <c r="G1409" s="13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ref="L1409" si="1450">(((J1409/60)/60)/24)+DATE(1970,1,1)</f>
        <v>41863.536782407406</v>
      </c>
      <c r="M1409" s="16">
        <f t="shared" si="1386"/>
        <v>41838.536782407406</v>
      </c>
      <c r="N1409" t="b">
        <v>0</v>
      </c>
      <c r="O1409">
        <v>2</v>
      </c>
      <c r="P1409" t="b">
        <v>0</v>
      </c>
      <c r="Q1409" t="s">
        <v>8285</v>
      </c>
      <c r="R1409">
        <f t="shared" si="1387"/>
        <v>7.5</v>
      </c>
      <c r="S1409" s="13" t="s">
        <v>8320</v>
      </c>
      <c r="T1409" t="s">
        <v>8339</v>
      </c>
      <c r="U1409">
        <f>YEAR(Table1[[#This Row],[Date Created Conversion]])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>ROUND(Table1[[#This Row],[pledged]]/Table1[[#This Row],[goal]] *100,1)</f>
        <v>7.2</v>
      </c>
      <c r="G1410" s="13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ref="L1410" si="1451">(((J1410/60)/60)/24)+DATE(1970,1,1)</f>
        <v>42321.913842592592</v>
      </c>
      <c r="M1410" s="16">
        <f t="shared" ref="M1410:M1473" si="1452">(((K1410/60)/60)/24)+DATE(1970,1,1)</f>
        <v>42291.872175925921</v>
      </c>
      <c r="N1410" t="b">
        <v>0</v>
      </c>
      <c r="O1410">
        <v>6</v>
      </c>
      <c r="P1410" t="b">
        <v>0</v>
      </c>
      <c r="Q1410" t="s">
        <v>8285</v>
      </c>
      <c r="R1410">
        <f t="shared" ref="R1410:R1473" si="1453">IFERROR(ROUND(E1410/O1410,2),0)</f>
        <v>12</v>
      </c>
      <c r="S1410" s="13" t="s">
        <v>8320</v>
      </c>
      <c r="T1410" t="s">
        <v>8339</v>
      </c>
      <c r="U1410">
        <f>YEAR(Table1[[#This Row],[Date Created Conversion]])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>ROUND(Table1[[#This Row],[pledged]]/Table1[[#This Row],[goal]] *100,1)</f>
        <v>0</v>
      </c>
      <c r="G1411" s="13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" si="1454">(((J1411/60)/60)/24)+DATE(1970,1,1)</f>
        <v>42005.175173611111</v>
      </c>
      <c r="M1411" s="16">
        <f t="shared" si="1452"/>
        <v>41945.133506944447</v>
      </c>
      <c r="N1411" t="b">
        <v>0</v>
      </c>
      <c r="O1411">
        <v>0</v>
      </c>
      <c r="P1411" t="b">
        <v>0</v>
      </c>
      <c r="Q1411" t="s">
        <v>8285</v>
      </c>
      <c r="R1411">
        <f t="shared" si="1453"/>
        <v>0</v>
      </c>
      <c r="S1411" s="13" t="s">
        <v>8320</v>
      </c>
      <c r="T1411" t="s">
        <v>8339</v>
      </c>
      <c r="U1411">
        <f>YEAR(Table1[[#This Row],[Date Created Conversion]])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>ROUND(Table1[[#This Row],[pledged]]/Table1[[#This Row],[goal]] *100,1)</f>
        <v>0</v>
      </c>
      <c r="G1412" s="13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ref="L1412" si="1455">(((J1412/60)/60)/24)+DATE(1970,1,1)</f>
        <v>42524.318518518514</v>
      </c>
      <c r="M1412" s="16">
        <f t="shared" si="1452"/>
        <v>42479.318518518514</v>
      </c>
      <c r="N1412" t="b">
        <v>0</v>
      </c>
      <c r="O1412">
        <v>1</v>
      </c>
      <c r="P1412" t="b">
        <v>0</v>
      </c>
      <c r="Q1412" t="s">
        <v>8285</v>
      </c>
      <c r="R1412">
        <f t="shared" si="1453"/>
        <v>1</v>
      </c>
      <c r="S1412" s="13" t="s">
        <v>8320</v>
      </c>
      <c r="T1412" t="s">
        <v>8339</v>
      </c>
      <c r="U1412">
        <f>YEAR(Table1[[#This Row],[Date Created Conversion]])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>ROUND(Table1[[#This Row],[pledged]]/Table1[[#This Row],[goal]] *100,1)</f>
        <v>0.2</v>
      </c>
      <c r="G1413" s="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ref="L1413" si="1456">(((J1413/60)/60)/24)+DATE(1970,1,1)</f>
        <v>42041.059027777781</v>
      </c>
      <c r="M1413" s="16">
        <f t="shared" si="1452"/>
        <v>42013.059027777781</v>
      </c>
      <c r="N1413" t="b">
        <v>0</v>
      </c>
      <c r="O1413">
        <v>3</v>
      </c>
      <c r="P1413" t="b">
        <v>0</v>
      </c>
      <c r="Q1413" t="s">
        <v>8285</v>
      </c>
      <c r="R1413">
        <f t="shared" si="1453"/>
        <v>2.33</v>
      </c>
      <c r="S1413" s="13" t="s">
        <v>8320</v>
      </c>
      <c r="T1413" t="s">
        <v>8339</v>
      </c>
      <c r="U1413">
        <f>YEAR(Table1[[#This Row],[Date Created Conversion]])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>ROUND(Table1[[#This Row],[pledged]]/Table1[[#This Row],[goal]] *100,1)</f>
        <v>4.5999999999999996</v>
      </c>
      <c r="G1414" s="13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ref="L1414" si="1457">(((J1414/60)/60)/24)+DATE(1970,1,1)</f>
        <v>41977.063645833332</v>
      </c>
      <c r="M1414" s="16">
        <f t="shared" si="1452"/>
        <v>41947.063645833332</v>
      </c>
      <c r="N1414" t="b">
        <v>0</v>
      </c>
      <c r="O1414">
        <v>13</v>
      </c>
      <c r="P1414" t="b">
        <v>0</v>
      </c>
      <c r="Q1414" t="s">
        <v>8285</v>
      </c>
      <c r="R1414">
        <f t="shared" si="1453"/>
        <v>24.62</v>
      </c>
      <c r="S1414" s="13" t="s">
        <v>8320</v>
      </c>
      <c r="T1414" t="s">
        <v>8339</v>
      </c>
      <c r="U1414">
        <f>YEAR(Table1[[#This Row],[Date Created Conversion]])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>ROUND(Table1[[#This Row],[pledged]]/Table1[[#This Row],[goal]] *100,1)</f>
        <v>5</v>
      </c>
      <c r="G1415" s="13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ref="L1415" si="1458">(((J1415/60)/60)/24)+DATE(1970,1,1)</f>
        <v>42420.437152777777</v>
      </c>
      <c r="M1415" s="16">
        <f t="shared" si="1452"/>
        <v>42360.437152777777</v>
      </c>
      <c r="N1415" t="b">
        <v>0</v>
      </c>
      <c r="O1415">
        <v>1</v>
      </c>
      <c r="P1415" t="b">
        <v>0</v>
      </c>
      <c r="Q1415" t="s">
        <v>8285</v>
      </c>
      <c r="R1415">
        <f t="shared" si="1453"/>
        <v>100</v>
      </c>
      <c r="S1415" s="13" t="s">
        <v>8320</v>
      </c>
      <c r="T1415" t="s">
        <v>8339</v>
      </c>
      <c r="U1415">
        <f>YEAR(Table1[[#This Row],[Date Created Conversion]])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>ROUND(Table1[[#This Row],[pledged]]/Table1[[#This Row],[goal]] *100,1)</f>
        <v>0.2</v>
      </c>
      <c r="G1416" s="13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ref="L1416" si="1459">(((J1416/60)/60)/24)+DATE(1970,1,1)</f>
        <v>42738.25309027778</v>
      </c>
      <c r="M1416" s="16">
        <f t="shared" si="1452"/>
        <v>42708.25309027778</v>
      </c>
      <c r="N1416" t="b">
        <v>0</v>
      </c>
      <c r="O1416">
        <v>1</v>
      </c>
      <c r="P1416" t="b">
        <v>0</v>
      </c>
      <c r="Q1416" t="s">
        <v>8285</v>
      </c>
      <c r="R1416">
        <f t="shared" si="1453"/>
        <v>1</v>
      </c>
      <c r="S1416" s="13" t="s">
        <v>8320</v>
      </c>
      <c r="T1416" t="s">
        <v>8339</v>
      </c>
      <c r="U1416">
        <f>YEAR(Table1[[#This Row],[Date Created Conversion]])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>ROUND(Table1[[#This Row],[pledged]]/Table1[[#This Row],[goal]] *100,1)</f>
        <v>18.2</v>
      </c>
      <c r="G1417" s="13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ref="L1417" si="1460">(((J1417/60)/60)/24)+DATE(1970,1,1)</f>
        <v>42232.675821759258</v>
      </c>
      <c r="M1417" s="16">
        <f t="shared" si="1452"/>
        <v>42192.675821759258</v>
      </c>
      <c r="N1417" t="b">
        <v>0</v>
      </c>
      <c r="O1417">
        <v>9</v>
      </c>
      <c r="P1417" t="b">
        <v>0</v>
      </c>
      <c r="Q1417" t="s">
        <v>8285</v>
      </c>
      <c r="R1417">
        <f t="shared" si="1453"/>
        <v>88.89</v>
      </c>
      <c r="S1417" s="13" t="s">
        <v>8320</v>
      </c>
      <c r="T1417" t="s">
        <v>8339</v>
      </c>
      <c r="U1417">
        <f>YEAR(Table1[[#This Row],[Date Created Conversion]])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>ROUND(Table1[[#This Row],[pledged]]/Table1[[#This Row],[goal]] *100,1)</f>
        <v>0</v>
      </c>
      <c r="G1418" s="13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ref="L1418" si="1461">(((J1418/60)/60)/24)+DATE(1970,1,1)</f>
        <v>42329.967812499999</v>
      </c>
      <c r="M1418" s="16">
        <f t="shared" si="1452"/>
        <v>42299.926145833335</v>
      </c>
      <c r="N1418" t="b">
        <v>0</v>
      </c>
      <c r="O1418">
        <v>0</v>
      </c>
      <c r="P1418" t="b">
        <v>0</v>
      </c>
      <c r="Q1418" t="s">
        <v>8285</v>
      </c>
      <c r="R1418">
        <f t="shared" si="1453"/>
        <v>0</v>
      </c>
      <c r="S1418" s="13" t="s">
        <v>8320</v>
      </c>
      <c r="T1418" t="s">
        <v>8339</v>
      </c>
      <c r="U1418">
        <f>YEAR(Table1[[#This Row],[Date Created Conversion]])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>ROUND(Table1[[#This Row],[pledged]]/Table1[[#This Row],[goal]] *100,1)</f>
        <v>1.2</v>
      </c>
      <c r="G1419" s="13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ref="L1419" si="1462">(((J1419/60)/60)/24)+DATE(1970,1,1)</f>
        <v>42262.465972222228</v>
      </c>
      <c r="M1419" s="16">
        <f t="shared" si="1452"/>
        <v>42232.15016203704</v>
      </c>
      <c r="N1419" t="b">
        <v>0</v>
      </c>
      <c r="O1419">
        <v>2</v>
      </c>
      <c r="P1419" t="b">
        <v>0</v>
      </c>
      <c r="Q1419" t="s">
        <v>8285</v>
      </c>
      <c r="R1419">
        <f t="shared" si="1453"/>
        <v>27.5</v>
      </c>
      <c r="S1419" s="13" t="s">
        <v>8320</v>
      </c>
      <c r="T1419" t="s">
        <v>8339</v>
      </c>
      <c r="U1419">
        <f>YEAR(Table1[[#This Row],[Date Created Conversion]])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>ROUND(Table1[[#This Row],[pledged]]/Table1[[#This Row],[goal]] *100,1)</f>
        <v>0.2</v>
      </c>
      <c r="G1420" s="13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ref="L1420" si="1463">(((J1420/60)/60)/24)+DATE(1970,1,1)</f>
        <v>42425.456412037034</v>
      </c>
      <c r="M1420" s="16">
        <f t="shared" si="1452"/>
        <v>42395.456412037034</v>
      </c>
      <c r="N1420" t="b">
        <v>0</v>
      </c>
      <c r="O1420">
        <v>1</v>
      </c>
      <c r="P1420" t="b">
        <v>0</v>
      </c>
      <c r="Q1420" t="s">
        <v>8285</v>
      </c>
      <c r="R1420">
        <f t="shared" si="1453"/>
        <v>6</v>
      </c>
      <c r="S1420" s="13" t="s">
        <v>8320</v>
      </c>
      <c r="T1420" t="s">
        <v>8339</v>
      </c>
      <c r="U1420">
        <f>YEAR(Table1[[#This Row],[Date Created Conversion]])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>ROUND(Table1[[#This Row],[pledged]]/Table1[[#This Row],[goal]] *100,1)</f>
        <v>7.1</v>
      </c>
      <c r="G1421" s="13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ref="L1421" si="1464">(((J1421/60)/60)/24)+DATE(1970,1,1)</f>
        <v>42652.456238425926</v>
      </c>
      <c r="M1421" s="16">
        <f t="shared" si="1452"/>
        <v>42622.456238425926</v>
      </c>
      <c r="N1421" t="b">
        <v>0</v>
      </c>
      <c r="O1421">
        <v>10</v>
      </c>
      <c r="P1421" t="b">
        <v>0</v>
      </c>
      <c r="Q1421" t="s">
        <v>8285</v>
      </c>
      <c r="R1421">
        <f t="shared" si="1453"/>
        <v>44.5</v>
      </c>
      <c r="S1421" s="13" t="s">
        <v>8320</v>
      </c>
      <c r="T1421" t="s">
        <v>8339</v>
      </c>
      <c r="U1421">
        <f>YEAR(Table1[[#This Row],[Date Created Conversion]])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>ROUND(Table1[[#This Row],[pledged]]/Table1[[#This Row],[goal]] *100,1)</f>
        <v>2.7</v>
      </c>
      <c r="G1422" s="13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ref="L1422" si="1465">(((J1422/60)/60)/24)+DATE(1970,1,1)</f>
        <v>42549.667662037042</v>
      </c>
      <c r="M1422" s="16">
        <f t="shared" si="1452"/>
        <v>42524.667662037042</v>
      </c>
      <c r="N1422" t="b">
        <v>0</v>
      </c>
      <c r="O1422">
        <v>3</v>
      </c>
      <c r="P1422" t="b">
        <v>0</v>
      </c>
      <c r="Q1422" t="s">
        <v>8285</v>
      </c>
      <c r="R1422">
        <f t="shared" si="1453"/>
        <v>1</v>
      </c>
      <c r="S1422" s="13" t="s">
        <v>8320</v>
      </c>
      <c r="T1422" t="s">
        <v>8339</v>
      </c>
      <c r="U1422">
        <f>YEAR(Table1[[#This Row],[Date Created Conversion]])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>ROUND(Table1[[#This Row],[pledged]]/Table1[[#This Row],[goal]] *100,1)</f>
        <v>0.1</v>
      </c>
      <c r="G1423" s="1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ref="L1423" si="1466">(((J1423/60)/60)/24)+DATE(1970,1,1)</f>
        <v>42043.915613425925</v>
      </c>
      <c r="M1423" s="16">
        <f t="shared" si="1452"/>
        <v>42013.915613425925</v>
      </c>
      <c r="N1423" t="b">
        <v>0</v>
      </c>
      <c r="O1423">
        <v>2</v>
      </c>
      <c r="P1423" t="b">
        <v>0</v>
      </c>
      <c r="Q1423" t="s">
        <v>8285</v>
      </c>
      <c r="R1423">
        <f t="shared" si="1453"/>
        <v>100</v>
      </c>
      <c r="S1423" s="13" t="s">
        <v>8320</v>
      </c>
      <c r="T1423" t="s">
        <v>8339</v>
      </c>
      <c r="U1423">
        <f>YEAR(Table1[[#This Row],[Date Created Conversion]])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>ROUND(Table1[[#This Row],[pledged]]/Table1[[#This Row],[goal]] *100,1)</f>
        <v>0.1</v>
      </c>
      <c r="G1424" s="13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ref="L1424" si="1467">(((J1424/60)/60)/24)+DATE(1970,1,1)</f>
        <v>42634.239629629628</v>
      </c>
      <c r="M1424" s="16">
        <f t="shared" si="1452"/>
        <v>42604.239629629628</v>
      </c>
      <c r="N1424" t="b">
        <v>0</v>
      </c>
      <c r="O1424">
        <v>2</v>
      </c>
      <c r="P1424" t="b">
        <v>0</v>
      </c>
      <c r="Q1424" t="s">
        <v>8285</v>
      </c>
      <c r="R1424">
        <f t="shared" si="1453"/>
        <v>13</v>
      </c>
      <c r="S1424" s="13" t="s">
        <v>8320</v>
      </c>
      <c r="T1424" t="s">
        <v>8339</v>
      </c>
      <c r="U1424">
        <f>YEAR(Table1[[#This Row],[Date Created Conversion]])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>ROUND(Table1[[#This Row],[pledged]]/Table1[[#This Row],[goal]] *100,1)</f>
        <v>0.3</v>
      </c>
      <c r="G1425" s="13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ref="L1425" si="1468">(((J1425/60)/60)/24)+DATE(1970,1,1)</f>
        <v>42370.360312500001</v>
      </c>
      <c r="M1425" s="16">
        <f t="shared" si="1452"/>
        <v>42340.360312500001</v>
      </c>
      <c r="N1425" t="b">
        <v>0</v>
      </c>
      <c r="O1425">
        <v>1</v>
      </c>
      <c r="P1425" t="b">
        <v>0</v>
      </c>
      <c r="Q1425" t="s">
        <v>8285</v>
      </c>
      <c r="R1425">
        <f t="shared" si="1453"/>
        <v>100</v>
      </c>
      <c r="S1425" s="13" t="s">
        <v>8320</v>
      </c>
      <c r="T1425" t="s">
        <v>8339</v>
      </c>
      <c r="U1425">
        <f>YEAR(Table1[[#This Row],[Date Created Conversion]])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>ROUND(Table1[[#This Row],[pledged]]/Table1[[#This Row],[goal]] *100,1)</f>
        <v>20.399999999999999</v>
      </c>
      <c r="G1426" s="13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ref="L1426" si="1469">(((J1426/60)/60)/24)+DATE(1970,1,1)</f>
        <v>42689.759282407409</v>
      </c>
      <c r="M1426" s="16">
        <f t="shared" si="1452"/>
        <v>42676.717615740738</v>
      </c>
      <c r="N1426" t="b">
        <v>0</v>
      </c>
      <c r="O1426">
        <v>14</v>
      </c>
      <c r="P1426" t="b">
        <v>0</v>
      </c>
      <c r="Q1426" t="s">
        <v>8285</v>
      </c>
      <c r="R1426">
        <f t="shared" si="1453"/>
        <v>109.07</v>
      </c>
      <c r="S1426" s="13" t="s">
        <v>8320</v>
      </c>
      <c r="T1426" t="s">
        <v>8339</v>
      </c>
      <c r="U1426">
        <f>YEAR(Table1[[#This Row],[Date Created Conversion]])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>ROUND(Table1[[#This Row],[pledged]]/Table1[[#This Row],[goal]] *100,1)</f>
        <v>0</v>
      </c>
      <c r="G1427" s="13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ref="L1427" si="1470">(((J1427/60)/60)/24)+DATE(1970,1,1)</f>
        <v>42123.131469907406</v>
      </c>
      <c r="M1427" s="16">
        <f t="shared" si="1452"/>
        <v>42093.131469907406</v>
      </c>
      <c r="N1427" t="b">
        <v>0</v>
      </c>
      <c r="O1427">
        <v>0</v>
      </c>
      <c r="P1427" t="b">
        <v>0</v>
      </c>
      <c r="Q1427" t="s">
        <v>8285</v>
      </c>
      <c r="R1427">
        <f t="shared" si="1453"/>
        <v>0</v>
      </c>
      <c r="S1427" s="13" t="s">
        <v>8320</v>
      </c>
      <c r="T1427" t="s">
        <v>8339</v>
      </c>
      <c r="U1427">
        <f>YEAR(Table1[[#This Row],[Date Created Conversion]])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>ROUND(Table1[[#This Row],[pledged]]/Table1[[#This Row],[goal]] *100,1)</f>
        <v>0</v>
      </c>
      <c r="G1428" s="13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ref="L1428" si="1471">(((J1428/60)/60)/24)+DATE(1970,1,1)</f>
        <v>42240.390277777777</v>
      </c>
      <c r="M1428" s="16">
        <f t="shared" si="1452"/>
        <v>42180.390277777777</v>
      </c>
      <c r="N1428" t="b">
        <v>0</v>
      </c>
      <c r="O1428">
        <v>0</v>
      </c>
      <c r="P1428" t="b">
        <v>0</v>
      </c>
      <c r="Q1428" t="s">
        <v>8285</v>
      </c>
      <c r="R1428">
        <f t="shared" si="1453"/>
        <v>0</v>
      </c>
      <c r="S1428" s="13" t="s">
        <v>8320</v>
      </c>
      <c r="T1428" t="s">
        <v>8339</v>
      </c>
      <c r="U1428">
        <f>YEAR(Table1[[#This Row],[Date Created Conversion]])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>ROUND(Table1[[#This Row],[pledged]]/Table1[[#This Row],[goal]] *100,1)</f>
        <v>8.4</v>
      </c>
      <c r="G1429" s="13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ref="L1429" si="1472">(((J1429/60)/60)/24)+DATE(1970,1,1)</f>
        <v>42631.851678240739</v>
      </c>
      <c r="M1429" s="16">
        <f t="shared" si="1452"/>
        <v>42601.851678240739</v>
      </c>
      <c r="N1429" t="b">
        <v>0</v>
      </c>
      <c r="O1429">
        <v>4</v>
      </c>
      <c r="P1429" t="b">
        <v>0</v>
      </c>
      <c r="Q1429" t="s">
        <v>8285</v>
      </c>
      <c r="R1429">
        <f t="shared" si="1453"/>
        <v>104.75</v>
      </c>
      <c r="S1429" s="13" t="s">
        <v>8320</v>
      </c>
      <c r="T1429" t="s">
        <v>8339</v>
      </c>
      <c r="U1429">
        <f>YEAR(Table1[[#This Row],[Date Created Conversion]])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>ROUND(Table1[[#This Row],[pledged]]/Table1[[#This Row],[goal]] *100,1)</f>
        <v>4.5</v>
      </c>
      <c r="G1430" s="13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ref="L1430" si="1473">(((J1430/60)/60)/24)+DATE(1970,1,1)</f>
        <v>42462.338159722218</v>
      </c>
      <c r="M1430" s="16">
        <f t="shared" si="1452"/>
        <v>42432.379826388889</v>
      </c>
      <c r="N1430" t="b">
        <v>0</v>
      </c>
      <c r="O1430">
        <v>3</v>
      </c>
      <c r="P1430" t="b">
        <v>0</v>
      </c>
      <c r="Q1430" t="s">
        <v>8285</v>
      </c>
      <c r="R1430">
        <f t="shared" si="1453"/>
        <v>15</v>
      </c>
      <c r="S1430" s="13" t="s">
        <v>8320</v>
      </c>
      <c r="T1430" t="s">
        <v>8339</v>
      </c>
      <c r="U1430">
        <f>YEAR(Table1[[#This Row],[Date Created Conversion]])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>ROUND(Table1[[#This Row],[pledged]]/Table1[[#This Row],[goal]] *100,1)</f>
        <v>0</v>
      </c>
      <c r="G1431" s="13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ref="L1431" si="1474">(((J1431/60)/60)/24)+DATE(1970,1,1)</f>
        <v>42104.060671296291</v>
      </c>
      <c r="M1431" s="16">
        <f t="shared" si="1452"/>
        <v>42074.060671296291</v>
      </c>
      <c r="N1431" t="b">
        <v>0</v>
      </c>
      <c r="O1431">
        <v>0</v>
      </c>
      <c r="P1431" t="b">
        <v>0</v>
      </c>
      <c r="Q1431" t="s">
        <v>8285</v>
      </c>
      <c r="R1431">
        <f t="shared" si="1453"/>
        <v>0</v>
      </c>
      <c r="S1431" s="13" t="s">
        <v>8320</v>
      </c>
      <c r="T1431" t="s">
        <v>8339</v>
      </c>
      <c r="U1431">
        <f>YEAR(Table1[[#This Row],[Date Created Conversion]])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>ROUND(Table1[[#This Row],[pledged]]/Table1[[#This Row],[goal]] *100,1)</f>
        <v>8.1</v>
      </c>
      <c r="G1432" s="13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ref="L1432" si="1475">(((J1432/60)/60)/24)+DATE(1970,1,1)</f>
        <v>41992.813518518517</v>
      </c>
      <c r="M1432" s="16">
        <f t="shared" si="1452"/>
        <v>41961.813518518517</v>
      </c>
      <c r="N1432" t="b">
        <v>0</v>
      </c>
      <c r="O1432">
        <v>5</v>
      </c>
      <c r="P1432" t="b">
        <v>0</v>
      </c>
      <c r="Q1432" t="s">
        <v>8285</v>
      </c>
      <c r="R1432">
        <f t="shared" si="1453"/>
        <v>80.599999999999994</v>
      </c>
      <c r="S1432" s="13" t="s">
        <v>8320</v>
      </c>
      <c r="T1432" t="s">
        <v>8339</v>
      </c>
      <c r="U1432">
        <f>YEAR(Table1[[#This Row],[Date Created Conversion]])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>ROUND(Table1[[#This Row],[pledged]]/Table1[[#This Row],[goal]] *100,1)</f>
        <v>31.9</v>
      </c>
      <c r="G1433" s="1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ref="L1433" si="1476">(((J1433/60)/60)/24)+DATE(1970,1,1)</f>
        <v>42334.252500000002</v>
      </c>
      <c r="M1433" s="16">
        <f t="shared" si="1452"/>
        <v>42304.210833333331</v>
      </c>
      <c r="N1433" t="b">
        <v>0</v>
      </c>
      <c r="O1433">
        <v>47</v>
      </c>
      <c r="P1433" t="b">
        <v>0</v>
      </c>
      <c r="Q1433" t="s">
        <v>8285</v>
      </c>
      <c r="R1433">
        <f t="shared" si="1453"/>
        <v>115.55</v>
      </c>
      <c r="S1433" s="13" t="s">
        <v>8320</v>
      </c>
      <c r="T1433" t="s">
        <v>8339</v>
      </c>
      <c r="U1433">
        <f>YEAR(Table1[[#This Row],[Date Created Conversion]])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>ROUND(Table1[[#This Row],[pledged]]/Table1[[#This Row],[goal]] *100,1)</f>
        <v>0</v>
      </c>
      <c r="G1434" s="13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ref="L1434" si="1477">(((J1434/60)/60)/24)+DATE(1970,1,1)</f>
        <v>42205.780416666668</v>
      </c>
      <c r="M1434" s="16">
        <f t="shared" si="1452"/>
        <v>42175.780416666668</v>
      </c>
      <c r="N1434" t="b">
        <v>0</v>
      </c>
      <c r="O1434">
        <v>0</v>
      </c>
      <c r="P1434" t="b">
        <v>0</v>
      </c>
      <c r="Q1434" t="s">
        <v>8285</v>
      </c>
      <c r="R1434">
        <f t="shared" si="1453"/>
        <v>0</v>
      </c>
      <c r="S1434" s="13" t="s">
        <v>8320</v>
      </c>
      <c r="T1434" t="s">
        <v>8339</v>
      </c>
      <c r="U1434">
        <f>YEAR(Table1[[#This Row],[Date Created Conversion]])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>ROUND(Table1[[#This Row],[pledged]]/Table1[[#This Row],[goal]] *100,1)</f>
        <v>6.7</v>
      </c>
      <c r="G1435" s="13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ref="L1435" si="1478">(((J1435/60)/60)/24)+DATE(1970,1,1)</f>
        <v>42714.458333333328</v>
      </c>
      <c r="M1435" s="16">
        <f t="shared" si="1452"/>
        <v>42673.625868055555</v>
      </c>
      <c r="N1435" t="b">
        <v>0</v>
      </c>
      <c r="O1435">
        <v>10</v>
      </c>
      <c r="P1435" t="b">
        <v>0</v>
      </c>
      <c r="Q1435" t="s">
        <v>8285</v>
      </c>
      <c r="R1435">
        <f t="shared" si="1453"/>
        <v>80.5</v>
      </c>
      <c r="S1435" s="13" t="s">
        <v>8320</v>
      </c>
      <c r="T1435" t="s">
        <v>8339</v>
      </c>
      <c r="U1435">
        <f>YEAR(Table1[[#This Row],[Date Created Conversion]])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>ROUND(Table1[[#This Row],[pledged]]/Table1[[#This Row],[goal]] *100,1)</f>
        <v>10</v>
      </c>
      <c r="G1436" s="13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ref="L1436" si="1479">(((J1436/60)/60)/24)+DATE(1970,1,1)</f>
        <v>42163.625</v>
      </c>
      <c r="M1436" s="16">
        <f t="shared" si="1452"/>
        <v>42142.767106481479</v>
      </c>
      <c r="N1436" t="b">
        <v>0</v>
      </c>
      <c r="O1436">
        <v>11</v>
      </c>
      <c r="P1436" t="b">
        <v>0</v>
      </c>
      <c r="Q1436" t="s">
        <v>8285</v>
      </c>
      <c r="R1436">
        <f t="shared" si="1453"/>
        <v>744.55</v>
      </c>
      <c r="S1436" s="13" t="s">
        <v>8320</v>
      </c>
      <c r="T1436" t="s">
        <v>8339</v>
      </c>
      <c r="U1436">
        <f>YEAR(Table1[[#This Row],[Date Created Conversion]])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>ROUND(Table1[[#This Row],[pledged]]/Table1[[#This Row],[goal]] *100,1)</f>
        <v>0.1</v>
      </c>
      <c r="G1437" s="13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ref="L1437" si="1480">(((J1437/60)/60)/24)+DATE(1970,1,1)</f>
        <v>42288.780324074076</v>
      </c>
      <c r="M1437" s="16">
        <f t="shared" si="1452"/>
        <v>42258.780324074076</v>
      </c>
      <c r="N1437" t="b">
        <v>0</v>
      </c>
      <c r="O1437">
        <v>2</v>
      </c>
      <c r="P1437" t="b">
        <v>0</v>
      </c>
      <c r="Q1437" t="s">
        <v>8285</v>
      </c>
      <c r="R1437">
        <f t="shared" si="1453"/>
        <v>7.5</v>
      </c>
      <c r="S1437" s="13" t="s">
        <v>8320</v>
      </c>
      <c r="T1437" t="s">
        <v>8339</v>
      </c>
      <c r="U1437">
        <f>YEAR(Table1[[#This Row],[Date Created Conversion]])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>ROUND(Table1[[#This Row],[pledged]]/Table1[[#This Row],[goal]] *100,1)</f>
        <v>0.8</v>
      </c>
      <c r="G1438" s="13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ref="L1438" si="1481">(((J1438/60)/60)/24)+DATE(1970,1,1)</f>
        <v>42421.35019675926</v>
      </c>
      <c r="M1438" s="16">
        <f t="shared" si="1452"/>
        <v>42391.35019675926</v>
      </c>
      <c r="N1438" t="b">
        <v>0</v>
      </c>
      <c r="O1438">
        <v>2</v>
      </c>
      <c r="P1438" t="b">
        <v>0</v>
      </c>
      <c r="Q1438" t="s">
        <v>8285</v>
      </c>
      <c r="R1438">
        <f t="shared" si="1453"/>
        <v>38.5</v>
      </c>
      <c r="S1438" s="13" t="s">
        <v>8320</v>
      </c>
      <c r="T1438" t="s">
        <v>8339</v>
      </c>
      <c r="U1438">
        <f>YEAR(Table1[[#This Row],[Date Created Conversion]])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>ROUND(Table1[[#This Row],[pledged]]/Table1[[#This Row],[goal]] *100,1)</f>
        <v>26.9</v>
      </c>
      <c r="G1439" s="13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ref="L1439" si="1482">(((J1439/60)/60)/24)+DATE(1970,1,1)</f>
        <v>41833.207638888889</v>
      </c>
      <c r="M1439" s="16">
        <f t="shared" si="1452"/>
        <v>41796.531701388885</v>
      </c>
      <c r="N1439" t="b">
        <v>0</v>
      </c>
      <c r="O1439">
        <v>22</v>
      </c>
      <c r="P1439" t="b">
        <v>0</v>
      </c>
      <c r="Q1439" t="s">
        <v>8285</v>
      </c>
      <c r="R1439">
        <f t="shared" si="1453"/>
        <v>36.68</v>
      </c>
      <c r="S1439" s="13" t="s">
        <v>8320</v>
      </c>
      <c r="T1439" t="s">
        <v>8339</v>
      </c>
      <c r="U1439">
        <f>YEAR(Table1[[#This Row],[Date Created Conversion]])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>ROUND(Table1[[#This Row],[pledged]]/Table1[[#This Row],[goal]] *100,1)</f>
        <v>3</v>
      </c>
      <c r="G1440" s="13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ref="L1440" si="1483">(((J1440/60)/60)/24)+DATE(1970,1,1)</f>
        <v>42487.579861111109</v>
      </c>
      <c r="M1440" s="16">
        <f t="shared" si="1452"/>
        <v>42457.871516203704</v>
      </c>
      <c r="N1440" t="b">
        <v>0</v>
      </c>
      <c r="O1440">
        <v>8</v>
      </c>
      <c r="P1440" t="b">
        <v>0</v>
      </c>
      <c r="Q1440" t="s">
        <v>8285</v>
      </c>
      <c r="R1440">
        <f t="shared" si="1453"/>
        <v>75</v>
      </c>
      <c r="S1440" s="13" t="s">
        <v>8320</v>
      </c>
      <c r="T1440" t="s">
        <v>8339</v>
      </c>
      <c r="U1440">
        <f>YEAR(Table1[[#This Row],[Date Created Conversion]])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>ROUND(Table1[[#This Row],[pledged]]/Table1[[#This Row],[goal]] *100,1)</f>
        <v>6.6</v>
      </c>
      <c r="G1441" s="13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ref="L1441" si="1484">(((J1441/60)/60)/24)+DATE(1970,1,1)</f>
        <v>42070.829872685179</v>
      </c>
      <c r="M1441" s="16">
        <f t="shared" si="1452"/>
        <v>42040.829872685179</v>
      </c>
      <c r="N1441" t="b">
        <v>0</v>
      </c>
      <c r="O1441">
        <v>6</v>
      </c>
      <c r="P1441" t="b">
        <v>0</v>
      </c>
      <c r="Q1441" t="s">
        <v>8285</v>
      </c>
      <c r="R1441">
        <f t="shared" si="1453"/>
        <v>30</v>
      </c>
      <c r="S1441" s="13" t="s">
        <v>8320</v>
      </c>
      <c r="T1441" t="s">
        <v>8339</v>
      </c>
      <c r="U1441">
        <f>YEAR(Table1[[#This Row],[Date Created Conversion]])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>ROUND(Table1[[#This Row],[pledged]]/Table1[[#This Row],[goal]] *100,1)</f>
        <v>0</v>
      </c>
      <c r="G1442" s="13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ref="L1442" si="1485">(((J1442/60)/60)/24)+DATE(1970,1,1)</f>
        <v>42516.748414351852</v>
      </c>
      <c r="M1442" s="16">
        <f t="shared" si="1452"/>
        <v>42486.748414351852</v>
      </c>
      <c r="N1442" t="b">
        <v>0</v>
      </c>
      <c r="O1442">
        <v>1</v>
      </c>
      <c r="P1442" t="b">
        <v>0</v>
      </c>
      <c r="Q1442" t="s">
        <v>8285</v>
      </c>
      <c r="R1442">
        <f t="shared" si="1453"/>
        <v>1</v>
      </c>
      <c r="S1442" s="13" t="s">
        <v>8320</v>
      </c>
      <c r="T1442" t="s">
        <v>8339</v>
      </c>
      <c r="U1442">
        <f>YEAR(Table1[[#This Row],[Date Created Conversion]])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>ROUND(Table1[[#This Row],[pledged]]/Table1[[#This Row],[goal]] *100,1)</f>
        <v>1.1000000000000001</v>
      </c>
      <c r="G1443" s="1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ref="L1443" si="1486">(((J1443/60)/60)/24)+DATE(1970,1,1)</f>
        <v>42258.765844907408</v>
      </c>
      <c r="M1443" s="16">
        <f t="shared" si="1452"/>
        <v>42198.765844907408</v>
      </c>
      <c r="N1443" t="b">
        <v>0</v>
      </c>
      <c r="O1443">
        <v>3</v>
      </c>
      <c r="P1443" t="b">
        <v>0</v>
      </c>
      <c r="Q1443" t="s">
        <v>8285</v>
      </c>
      <c r="R1443">
        <f t="shared" si="1453"/>
        <v>673.33</v>
      </c>
      <c r="S1443" s="13" t="s">
        <v>8320</v>
      </c>
      <c r="T1443" t="s">
        <v>8339</v>
      </c>
      <c r="U1443">
        <f>YEAR(Table1[[#This Row],[Date Created Conversion]])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>ROUND(Table1[[#This Row],[pledged]]/Table1[[#This Row],[goal]] *100,1)</f>
        <v>0</v>
      </c>
      <c r="G1444" s="13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ref="L1444" si="1487">(((J1444/60)/60)/24)+DATE(1970,1,1)</f>
        <v>42515.64534722222</v>
      </c>
      <c r="M1444" s="16">
        <f t="shared" si="1452"/>
        <v>42485.64534722222</v>
      </c>
      <c r="N1444" t="b">
        <v>0</v>
      </c>
      <c r="O1444">
        <v>0</v>
      </c>
      <c r="P1444" t="b">
        <v>0</v>
      </c>
      <c r="Q1444" t="s">
        <v>8285</v>
      </c>
      <c r="R1444">
        <f t="shared" si="1453"/>
        <v>0</v>
      </c>
      <c r="S1444" s="13" t="s">
        <v>8320</v>
      </c>
      <c r="T1444" t="s">
        <v>8339</v>
      </c>
      <c r="U1444">
        <f>YEAR(Table1[[#This Row],[Date Created Conversion]])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>ROUND(Table1[[#This Row],[pledged]]/Table1[[#This Row],[goal]] *100,1)</f>
        <v>0</v>
      </c>
      <c r="G1445" s="13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ref="L1445" si="1488">(((J1445/60)/60)/24)+DATE(1970,1,1)</f>
        <v>42737.926030092596</v>
      </c>
      <c r="M1445" s="16">
        <f t="shared" si="1452"/>
        <v>42707.926030092596</v>
      </c>
      <c r="N1445" t="b">
        <v>0</v>
      </c>
      <c r="O1445">
        <v>0</v>
      </c>
      <c r="P1445" t="b">
        <v>0</v>
      </c>
      <c r="Q1445" t="s">
        <v>8285</v>
      </c>
      <c r="R1445">
        <f t="shared" si="1453"/>
        <v>0</v>
      </c>
      <c r="S1445" s="13" t="s">
        <v>8320</v>
      </c>
      <c r="T1445" t="s">
        <v>8339</v>
      </c>
      <c r="U1445">
        <f>YEAR(Table1[[#This Row],[Date Created Conversion]])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>ROUND(Table1[[#This Row],[pledged]]/Table1[[#This Row],[goal]] *100,1)</f>
        <v>0</v>
      </c>
      <c r="G1446" s="13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ref="L1446" si="1489">(((J1446/60)/60)/24)+DATE(1970,1,1)</f>
        <v>42259.873402777783</v>
      </c>
      <c r="M1446" s="16">
        <f t="shared" si="1452"/>
        <v>42199.873402777783</v>
      </c>
      <c r="N1446" t="b">
        <v>0</v>
      </c>
      <c r="O1446">
        <v>0</v>
      </c>
      <c r="P1446" t="b">
        <v>0</v>
      </c>
      <c r="Q1446" t="s">
        <v>8285</v>
      </c>
      <c r="R1446">
        <f t="shared" si="1453"/>
        <v>0</v>
      </c>
      <c r="S1446" s="13" t="s">
        <v>8320</v>
      </c>
      <c r="T1446" t="s">
        <v>8339</v>
      </c>
      <c r="U1446">
        <f>YEAR(Table1[[#This Row],[Date Created Conversion]])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>ROUND(Table1[[#This Row],[pledged]]/Table1[[#This Row],[goal]] *100,1)</f>
        <v>0</v>
      </c>
      <c r="G1447" s="13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ref="L1447" si="1490">(((J1447/60)/60)/24)+DATE(1970,1,1)</f>
        <v>42169.542303240742</v>
      </c>
      <c r="M1447" s="16">
        <f t="shared" si="1452"/>
        <v>42139.542303240742</v>
      </c>
      <c r="N1447" t="b">
        <v>0</v>
      </c>
      <c r="O1447">
        <v>0</v>
      </c>
      <c r="P1447" t="b">
        <v>0</v>
      </c>
      <c r="Q1447" t="s">
        <v>8285</v>
      </c>
      <c r="R1447">
        <f t="shared" si="1453"/>
        <v>0</v>
      </c>
      <c r="S1447" s="13" t="s">
        <v>8320</v>
      </c>
      <c r="T1447" t="s">
        <v>8339</v>
      </c>
      <c r="U1447">
        <f>YEAR(Table1[[#This Row],[Date Created Conversion]])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>ROUND(Table1[[#This Row],[pledged]]/Table1[[#This Row],[goal]] *100,1)</f>
        <v>0</v>
      </c>
      <c r="G1448" s="13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ref="L1448" si="1491">(((J1448/60)/60)/24)+DATE(1970,1,1)</f>
        <v>42481.447662037041</v>
      </c>
      <c r="M1448" s="16">
        <f t="shared" si="1452"/>
        <v>42461.447662037041</v>
      </c>
      <c r="N1448" t="b">
        <v>0</v>
      </c>
      <c r="O1448">
        <v>0</v>
      </c>
      <c r="P1448" t="b">
        <v>0</v>
      </c>
      <c r="Q1448" t="s">
        <v>8285</v>
      </c>
      <c r="R1448">
        <f t="shared" si="1453"/>
        <v>0</v>
      </c>
      <c r="S1448" s="13" t="s">
        <v>8320</v>
      </c>
      <c r="T1448" t="s">
        <v>8339</v>
      </c>
      <c r="U1448">
        <f>YEAR(Table1[[#This Row],[Date Created Conversion]])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>ROUND(Table1[[#This Row],[pledged]]/Table1[[#This Row],[goal]] *100,1)</f>
        <v>0</v>
      </c>
      <c r="G1449" s="13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ref="L1449" si="1492">(((J1449/60)/60)/24)+DATE(1970,1,1)</f>
        <v>42559.730717592596</v>
      </c>
      <c r="M1449" s="16">
        <f t="shared" si="1452"/>
        <v>42529.730717592596</v>
      </c>
      <c r="N1449" t="b">
        <v>0</v>
      </c>
      <c r="O1449">
        <v>3</v>
      </c>
      <c r="P1449" t="b">
        <v>0</v>
      </c>
      <c r="Q1449" t="s">
        <v>8285</v>
      </c>
      <c r="R1449">
        <f t="shared" si="1453"/>
        <v>25</v>
      </c>
      <c r="S1449" s="13" t="s">
        <v>8320</v>
      </c>
      <c r="T1449" t="s">
        <v>8339</v>
      </c>
      <c r="U1449">
        <f>YEAR(Table1[[#This Row],[Date Created Conversion]])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>ROUND(Table1[[#This Row],[pledged]]/Table1[[#This Row],[goal]] *100,1)</f>
        <v>0</v>
      </c>
      <c r="G1450" s="13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ref="L1450" si="1493">(((J1450/60)/60)/24)+DATE(1970,1,1)</f>
        <v>42146.225694444445</v>
      </c>
      <c r="M1450" s="16">
        <f t="shared" si="1452"/>
        <v>42115.936550925922</v>
      </c>
      <c r="N1450" t="b">
        <v>0</v>
      </c>
      <c r="O1450">
        <v>0</v>
      </c>
      <c r="P1450" t="b">
        <v>0</v>
      </c>
      <c r="Q1450" t="s">
        <v>8285</v>
      </c>
      <c r="R1450">
        <f t="shared" si="1453"/>
        <v>0</v>
      </c>
      <c r="S1450" s="13" t="s">
        <v>8320</v>
      </c>
      <c r="T1450" t="s">
        <v>8339</v>
      </c>
      <c r="U1450">
        <f>YEAR(Table1[[#This Row],[Date Created Conversion]])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>ROUND(Table1[[#This Row],[pledged]]/Table1[[#This Row],[goal]] *100,1)</f>
        <v>0</v>
      </c>
      <c r="G1451" s="13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ref="L1451" si="1494">(((J1451/60)/60)/24)+DATE(1970,1,1)</f>
        <v>42134.811400462961</v>
      </c>
      <c r="M1451" s="16">
        <f t="shared" si="1452"/>
        <v>42086.811400462961</v>
      </c>
      <c r="N1451" t="b">
        <v>0</v>
      </c>
      <c r="O1451">
        <v>0</v>
      </c>
      <c r="P1451" t="b">
        <v>0</v>
      </c>
      <c r="Q1451" t="s">
        <v>8285</v>
      </c>
      <c r="R1451">
        <f t="shared" si="1453"/>
        <v>0</v>
      </c>
      <c r="S1451" s="13" t="s">
        <v>8320</v>
      </c>
      <c r="T1451" t="s">
        <v>8339</v>
      </c>
      <c r="U1451">
        <f>YEAR(Table1[[#This Row],[Date Created Conversion]])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>ROUND(Table1[[#This Row],[pledged]]/Table1[[#This Row],[goal]] *100,1)</f>
        <v>0</v>
      </c>
      <c r="G1452" s="13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ref="L1452" si="1495">(((J1452/60)/60)/24)+DATE(1970,1,1)</f>
        <v>42420.171261574069</v>
      </c>
      <c r="M1452" s="16">
        <f t="shared" si="1452"/>
        <v>42390.171261574069</v>
      </c>
      <c r="N1452" t="b">
        <v>0</v>
      </c>
      <c r="O1452">
        <v>1</v>
      </c>
      <c r="P1452" t="b">
        <v>0</v>
      </c>
      <c r="Q1452" t="s">
        <v>8285</v>
      </c>
      <c r="R1452">
        <f t="shared" si="1453"/>
        <v>1</v>
      </c>
      <c r="S1452" s="13" t="s">
        <v>8320</v>
      </c>
      <c r="T1452" t="s">
        <v>8339</v>
      </c>
      <c r="U1452">
        <f>YEAR(Table1[[#This Row],[Date Created Conversion]])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>ROUND(Table1[[#This Row],[pledged]]/Table1[[#This Row],[goal]] *100,1)</f>
        <v>0</v>
      </c>
      <c r="G1453" s="1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ref="L1453" si="1496">(((J1453/60)/60)/24)+DATE(1970,1,1)</f>
        <v>41962.00068287037</v>
      </c>
      <c r="M1453" s="16">
        <f t="shared" si="1452"/>
        <v>41931.959016203706</v>
      </c>
      <c r="N1453" t="b">
        <v>0</v>
      </c>
      <c r="O1453">
        <v>2</v>
      </c>
      <c r="P1453" t="b">
        <v>0</v>
      </c>
      <c r="Q1453" t="s">
        <v>8285</v>
      </c>
      <c r="R1453">
        <f t="shared" si="1453"/>
        <v>1</v>
      </c>
      <c r="S1453" s="13" t="s">
        <v>8320</v>
      </c>
      <c r="T1453" t="s">
        <v>8339</v>
      </c>
      <c r="U1453">
        <f>YEAR(Table1[[#This Row],[Date Created Conversion]])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>ROUND(Table1[[#This Row],[pledged]]/Table1[[#This Row],[goal]] *100,1)</f>
        <v>0</v>
      </c>
      <c r="G1454" s="13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ref="L1454" si="1497">(((J1454/60)/60)/24)+DATE(1970,1,1)</f>
        <v>41848.703275462962</v>
      </c>
      <c r="M1454" s="16">
        <f t="shared" si="1452"/>
        <v>41818.703275462962</v>
      </c>
      <c r="N1454" t="b">
        <v>0</v>
      </c>
      <c r="O1454">
        <v>0</v>
      </c>
      <c r="P1454" t="b">
        <v>0</v>
      </c>
      <c r="Q1454" t="s">
        <v>8285</v>
      </c>
      <c r="R1454">
        <f t="shared" si="1453"/>
        <v>0</v>
      </c>
      <c r="S1454" s="13" t="s">
        <v>8320</v>
      </c>
      <c r="T1454" t="s">
        <v>8339</v>
      </c>
      <c r="U1454">
        <f>YEAR(Table1[[#This Row],[Date Created Conversion]])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>ROUND(Table1[[#This Row],[pledged]]/Table1[[#This Row],[goal]] *100,1)</f>
        <v>0</v>
      </c>
      <c r="G1455" s="13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ref="L1455" si="1498">(((J1455/60)/60)/24)+DATE(1970,1,1)</f>
        <v>42840.654479166667</v>
      </c>
      <c r="M1455" s="16">
        <f t="shared" si="1452"/>
        <v>42795.696145833332</v>
      </c>
      <c r="N1455" t="b">
        <v>0</v>
      </c>
      <c r="O1455">
        <v>0</v>
      </c>
      <c r="P1455" t="b">
        <v>0</v>
      </c>
      <c r="Q1455" t="s">
        <v>8285</v>
      </c>
      <c r="R1455">
        <f t="shared" si="1453"/>
        <v>0</v>
      </c>
      <c r="S1455" s="13" t="s">
        <v>8320</v>
      </c>
      <c r="T1455" t="s">
        <v>8339</v>
      </c>
      <c r="U1455">
        <f>YEAR(Table1[[#This Row],[Date Created Conversion]])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>ROUND(Table1[[#This Row],[pledged]]/Table1[[#This Row],[goal]] *100,1)</f>
        <v>0.9</v>
      </c>
      <c r="G1456" s="13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ref="L1456" si="1499">(((J1456/60)/60)/24)+DATE(1970,1,1)</f>
        <v>42484.915972222225</v>
      </c>
      <c r="M1456" s="16">
        <f t="shared" si="1452"/>
        <v>42463.866666666669</v>
      </c>
      <c r="N1456" t="b">
        <v>0</v>
      </c>
      <c r="O1456">
        <v>1</v>
      </c>
      <c r="P1456" t="b">
        <v>0</v>
      </c>
      <c r="Q1456" t="s">
        <v>8285</v>
      </c>
      <c r="R1456">
        <f t="shared" si="1453"/>
        <v>15</v>
      </c>
      <c r="S1456" s="13" t="s">
        <v>8320</v>
      </c>
      <c r="T1456" t="s">
        <v>8339</v>
      </c>
      <c r="U1456">
        <f>YEAR(Table1[[#This Row],[Date Created Conversion]])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>ROUND(Table1[[#This Row],[pledged]]/Table1[[#This Row],[goal]] *100,1)</f>
        <v>10.5</v>
      </c>
      <c r="G1457" s="13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ref="L1457" si="1500">(((J1457/60)/60)/24)+DATE(1970,1,1)</f>
        <v>41887.568749999999</v>
      </c>
      <c r="M1457" s="16">
        <f t="shared" si="1452"/>
        <v>41832.672685185185</v>
      </c>
      <c r="N1457" t="b">
        <v>0</v>
      </c>
      <c r="O1457">
        <v>7</v>
      </c>
      <c r="P1457" t="b">
        <v>0</v>
      </c>
      <c r="Q1457" t="s">
        <v>8285</v>
      </c>
      <c r="R1457">
        <f t="shared" si="1453"/>
        <v>225</v>
      </c>
      <c r="S1457" s="13" t="s">
        <v>8320</v>
      </c>
      <c r="T1457" t="s">
        <v>8339</v>
      </c>
      <c r="U1457">
        <f>YEAR(Table1[[#This Row],[Date Created Conversion]])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>ROUND(Table1[[#This Row],[pledged]]/Table1[[#This Row],[goal]] *100,1)</f>
        <v>2.9</v>
      </c>
      <c r="G1458" s="13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ref="L1458" si="1501">(((J1458/60)/60)/24)+DATE(1970,1,1)</f>
        <v>42738.668576388889</v>
      </c>
      <c r="M1458" s="16">
        <f t="shared" si="1452"/>
        <v>42708.668576388889</v>
      </c>
      <c r="N1458" t="b">
        <v>0</v>
      </c>
      <c r="O1458">
        <v>3</v>
      </c>
      <c r="P1458" t="b">
        <v>0</v>
      </c>
      <c r="Q1458" t="s">
        <v>8285</v>
      </c>
      <c r="R1458">
        <f t="shared" si="1453"/>
        <v>48.33</v>
      </c>
      <c r="S1458" s="13" t="s">
        <v>8320</v>
      </c>
      <c r="T1458" t="s">
        <v>8339</v>
      </c>
      <c r="U1458">
        <f>YEAR(Table1[[#This Row],[Date Created Conversion]])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>ROUND(Table1[[#This Row],[pledged]]/Table1[[#This Row],[goal]] *100,1)</f>
        <v>0</v>
      </c>
      <c r="G1459" s="13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ref="L1459" si="1502">(((J1459/60)/60)/24)+DATE(1970,1,1)</f>
        <v>42319.938009259262</v>
      </c>
      <c r="M1459" s="16">
        <f t="shared" si="1452"/>
        <v>42289.89634259259</v>
      </c>
      <c r="N1459" t="b">
        <v>0</v>
      </c>
      <c r="O1459">
        <v>0</v>
      </c>
      <c r="P1459" t="b">
        <v>0</v>
      </c>
      <c r="Q1459" t="s">
        <v>8285</v>
      </c>
      <c r="R1459">
        <f t="shared" si="1453"/>
        <v>0</v>
      </c>
      <c r="S1459" s="13" t="s">
        <v>8320</v>
      </c>
      <c r="T1459" t="s">
        <v>8339</v>
      </c>
      <c r="U1459">
        <f>YEAR(Table1[[#This Row],[Date Created Conversion]])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>ROUND(Table1[[#This Row],[pledged]]/Table1[[#This Row],[goal]] *100,1)</f>
        <v>0</v>
      </c>
      <c r="G1460" s="13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ref="L1460" si="1503">(((J1460/60)/60)/24)+DATE(1970,1,1)</f>
        <v>41862.166666666664</v>
      </c>
      <c r="M1460" s="16">
        <f t="shared" si="1452"/>
        <v>41831.705555555556</v>
      </c>
      <c r="N1460" t="b">
        <v>0</v>
      </c>
      <c r="O1460">
        <v>0</v>
      </c>
      <c r="P1460" t="b">
        <v>0</v>
      </c>
      <c r="Q1460" t="s">
        <v>8285</v>
      </c>
      <c r="R1460">
        <f t="shared" si="1453"/>
        <v>0</v>
      </c>
      <c r="S1460" s="13" t="s">
        <v>8320</v>
      </c>
      <c r="T1460" t="s">
        <v>8339</v>
      </c>
      <c r="U1460">
        <f>YEAR(Table1[[#This Row],[Date Created Conversion]])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>ROUND(Table1[[#This Row],[pledged]]/Table1[[#This Row],[goal]] *100,1)</f>
        <v>0</v>
      </c>
      <c r="G1461" s="13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ref="L1461" si="1504">(((J1461/60)/60)/24)+DATE(1970,1,1)</f>
        <v>42340.725694444445</v>
      </c>
      <c r="M1461" s="16">
        <f t="shared" si="1452"/>
        <v>42312.204814814817</v>
      </c>
      <c r="N1461" t="b">
        <v>0</v>
      </c>
      <c r="O1461">
        <v>0</v>
      </c>
      <c r="P1461" t="b">
        <v>0</v>
      </c>
      <c r="Q1461" t="s">
        <v>8285</v>
      </c>
      <c r="R1461">
        <f t="shared" si="1453"/>
        <v>0</v>
      </c>
      <c r="S1461" s="13" t="s">
        <v>8320</v>
      </c>
      <c r="T1461" t="s">
        <v>8339</v>
      </c>
      <c r="U1461">
        <f>YEAR(Table1[[#This Row],[Date Created Conversion]])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>ROUND(Table1[[#This Row],[pledged]]/Table1[[#This Row],[goal]] *100,1)</f>
        <v>0</v>
      </c>
      <c r="G1462" s="13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ref="L1462" si="1505">(((J1462/60)/60)/24)+DATE(1970,1,1)</f>
        <v>41973.989583333328</v>
      </c>
      <c r="M1462" s="16">
        <f t="shared" si="1452"/>
        <v>41915.896967592591</v>
      </c>
      <c r="N1462" t="b">
        <v>0</v>
      </c>
      <c r="O1462">
        <v>0</v>
      </c>
      <c r="P1462" t="b">
        <v>0</v>
      </c>
      <c r="Q1462" t="s">
        <v>8285</v>
      </c>
      <c r="R1462">
        <f t="shared" si="1453"/>
        <v>0</v>
      </c>
      <c r="S1462" s="13" t="s">
        <v>8320</v>
      </c>
      <c r="T1462" t="s">
        <v>8339</v>
      </c>
      <c r="U1462">
        <f>YEAR(Table1[[#This Row],[Date Created Conversion]])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>ROUND(Table1[[#This Row],[pledged]]/Table1[[#This Row],[goal]] *100,1)</f>
        <v>101.2</v>
      </c>
      <c r="G1463" s="1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ref="L1463" si="1506">(((J1463/60)/60)/24)+DATE(1970,1,1)</f>
        <v>41933</v>
      </c>
      <c r="M1463" s="16">
        <f t="shared" si="1452"/>
        <v>41899.645300925928</v>
      </c>
      <c r="N1463" t="b">
        <v>1</v>
      </c>
      <c r="O1463">
        <v>340</v>
      </c>
      <c r="P1463" t="b">
        <v>1</v>
      </c>
      <c r="Q1463" t="s">
        <v>8286</v>
      </c>
      <c r="R1463">
        <f t="shared" si="1453"/>
        <v>44.67</v>
      </c>
      <c r="S1463" s="13" t="s">
        <v>8320</v>
      </c>
      <c r="T1463" t="s">
        <v>8340</v>
      </c>
      <c r="U1463">
        <f>YEAR(Table1[[#This Row],[Date Created Conversion]])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>ROUND(Table1[[#This Row],[pledged]]/Table1[[#This Row],[goal]] *100,1)</f>
        <v>108.5</v>
      </c>
      <c r="G1464" s="13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ref="L1464" si="1507">(((J1464/60)/60)/24)+DATE(1970,1,1)</f>
        <v>41374.662858796299</v>
      </c>
      <c r="M1464" s="16">
        <f t="shared" si="1452"/>
        <v>41344.662858796299</v>
      </c>
      <c r="N1464" t="b">
        <v>1</v>
      </c>
      <c r="O1464">
        <v>150</v>
      </c>
      <c r="P1464" t="b">
        <v>1</v>
      </c>
      <c r="Q1464" t="s">
        <v>8286</v>
      </c>
      <c r="R1464">
        <f t="shared" si="1453"/>
        <v>28.94</v>
      </c>
      <c r="S1464" s="13" t="s">
        <v>8320</v>
      </c>
      <c r="T1464" t="s">
        <v>8340</v>
      </c>
      <c r="U1464">
        <f>YEAR(Table1[[#This Row],[Date Created Conversion]])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>ROUND(Table1[[#This Row],[pledged]]/Table1[[#This Row],[goal]] *100,1)</f>
        <v>147.69999999999999</v>
      </c>
      <c r="G1465" s="13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ref="L1465" si="1508">(((J1465/60)/60)/24)+DATE(1970,1,1)</f>
        <v>41371.869652777779</v>
      </c>
      <c r="M1465" s="16">
        <f t="shared" si="1452"/>
        <v>41326.911319444444</v>
      </c>
      <c r="N1465" t="b">
        <v>1</v>
      </c>
      <c r="O1465">
        <v>25</v>
      </c>
      <c r="P1465" t="b">
        <v>1</v>
      </c>
      <c r="Q1465" t="s">
        <v>8286</v>
      </c>
      <c r="R1465">
        <f t="shared" si="1453"/>
        <v>35.44</v>
      </c>
      <c r="S1465" s="13" t="s">
        <v>8320</v>
      </c>
      <c r="T1465" t="s">
        <v>8340</v>
      </c>
      <c r="U1465">
        <f>YEAR(Table1[[#This Row],[Date Created Conversion]])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>ROUND(Table1[[#This Row],[pledged]]/Table1[[#This Row],[goal]] *100,1)</f>
        <v>163.19999999999999</v>
      </c>
      <c r="G1466" s="13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ref="L1466" si="1509">(((J1466/60)/60)/24)+DATE(1970,1,1)</f>
        <v>41321.661550925928</v>
      </c>
      <c r="M1466" s="16">
        <f t="shared" si="1452"/>
        <v>41291.661550925928</v>
      </c>
      <c r="N1466" t="b">
        <v>1</v>
      </c>
      <c r="O1466">
        <v>234</v>
      </c>
      <c r="P1466" t="b">
        <v>1</v>
      </c>
      <c r="Q1466" t="s">
        <v>8286</v>
      </c>
      <c r="R1466">
        <f t="shared" si="1453"/>
        <v>34.869999999999997</v>
      </c>
      <c r="S1466" s="13" t="s">
        <v>8320</v>
      </c>
      <c r="T1466" t="s">
        <v>8340</v>
      </c>
      <c r="U1466">
        <f>YEAR(Table1[[#This Row],[Date Created Conversion]])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>ROUND(Table1[[#This Row],[pledged]]/Table1[[#This Row],[goal]] *100,1)</f>
        <v>456.4</v>
      </c>
      <c r="G1467" s="13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ref="L1467" si="1510">(((J1467/60)/60)/24)+DATE(1970,1,1)</f>
        <v>40990.125</v>
      </c>
      <c r="M1467" s="16">
        <f t="shared" si="1452"/>
        <v>40959.734398148146</v>
      </c>
      <c r="N1467" t="b">
        <v>1</v>
      </c>
      <c r="O1467">
        <v>2602</v>
      </c>
      <c r="P1467" t="b">
        <v>1</v>
      </c>
      <c r="Q1467" t="s">
        <v>8286</v>
      </c>
      <c r="R1467">
        <f t="shared" si="1453"/>
        <v>52.62</v>
      </c>
      <c r="S1467" s="13" t="s">
        <v>8320</v>
      </c>
      <c r="T1467" t="s">
        <v>8340</v>
      </c>
      <c r="U1467">
        <f>YEAR(Table1[[#This Row],[Date Created Conversion]])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>ROUND(Table1[[#This Row],[pledged]]/Table1[[#This Row],[goal]] *100,1)</f>
        <v>107.9</v>
      </c>
      <c r="G1468" s="13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ref="L1468" si="1511">(((J1468/60)/60)/24)+DATE(1970,1,1)</f>
        <v>42381.208333333328</v>
      </c>
      <c r="M1468" s="16">
        <f t="shared" si="1452"/>
        <v>42340.172060185185</v>
      </c>
      <c r="N1468" t="b">
        <v>1</v>
      </c>
      <c r="O1468">
        <v>248</v>
      </c>
      <c r="P1468" t="b">
        <v>1</v>
      </c>
      <c r="Q1468" t="s">
        <v>8286</v>
      </c>
      <c r="R1468">
        <f t="shared" si="1453"/>
        <v>69.599999999999994</v>
      </c>
      <c r="S1468" s="13" t="s">
        <v>8320</v>
      </c>
      <c r="T1468" t="s">
        <v>8340</v>
      </c>
      <c r="U1468">
        <f>YEAR(Table1[[#This Row],[Date Created Conversion]])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>ROUND(Table1[[#This Row],[pledged]]/Table1[[#This Row],[goal]] *100,1)</f>
        <v>115.1</v>
      </c>
      <c r="G1469" s="13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ref="L1469" si="1512">(((J1469/60)/60)/24)+DATE(1970,1,1)</f>
        <v>40993.760243055556</v>
      </c>
      <c r="M1469" s="16">
        <f t="shared" si="1452"/>
        <v>40933.80190972222</v>
      </c>
      <c r="N1469" t="b">
        <v>1</v>
      </c>
      <c r="O1469">
        <v>600</v>
      </c>
      <c r="P1469" t="b">
        <v>1</v>
      </c>
      <c r="Q1469" t="s">
        <v>8286</v>
      </c>
      <c r="R1469">
        <f t="shared" si="1453"/>
        <v>76.72</v>
      </c>
      <c r="S1469" s="13" t="s">
        <v>8320</v>
      </c>
      <c r="T1469" t="s">
        <v>8340</v>
      </c>
      <c r="U1469">
        <f>YEAR(Table1[[#This Row],[Date Created Conversion]])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>ROUND(Table1[[#This Row],[pledged]]/Table1[[#This Row],[goal]] *100,1)</f>
        <v>102.4</v>
      </c>
      <c r="G1470" s="13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ref="L1470" si="1513">(((J1470/60)/60)/24)+DATE(1970,1,1)</f>
        <v>40706.014456018522</v>
      </c>
      <c r="M1470" s="16">
        <f t="shared" si="1452"/>
        <v>40646.014456018522</v>
      </c>
      <c r="N1470" t="b">
        <v>1</v>
      </c>
      <c r="O1470">
        <v>293</v>
      </c>
      <c r="P1470" t="b">
        <v>1</v>
      </c>
      <c r="Q1470" t="s">
        <v>8286</v>
      </c>
      <c r="R1470">
        <f t="shared" si="1453"/>
        <v>33.19</v>
      </c>
      <c r="S1470" s="13" t="s">
        <v>8320</v>
      </c>
      <c r="T1470" t="s">
        <v>8340</v>
      </c>
      <c r="U1470">
        <f>YEAR(Table1[[#This Row],[Date Created Conversion]])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>ROUND(Table1[[#This Row],[pledged]]/Table1[[#This Row],[goal]] *100,1)</f>
        <v>108.4</v>
      </c>
      <c r="G1471" s="13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ref="L1471" si="1514">(((J1471/60)/60)/24)+DATE(1970,1,1)</f>
        <v>41320.598483796297</v>
      </c>
      <c r="M1471" s="16">
        <f t="shared" si="1452"/>
        <v>41290.598483796297</v>
      </c>
      <c r="N1471" t="b">
        <v>1</v>
      </c>
      <c r="O1471">
        <v>321</v>
      </c>
      <c r="P1471" t="b">
        <v>1</v>
      </c>
      <c r="Q1471" t="s">
        <v>8286</v>
      </c>
      <c r="R1471">
        <f t="shared" si="1453"/>
        <v>149.46</v>
      </c>
      <c r="S1471" s="13" t="s">
        <v>8320</v>
      </c>
      <c r="T1471" t="s">
        <v>8340</v>
      </c>
      <c r="U1471">
        <f>YEAR(Table1[[#This Row],[Date Created Conversion]])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>ROUND(Table1[[#This Row],[pledged]]/Table1[[#This Row],[goal]] *100,1)</f>
        <v>125.1</v>
      </c>
      <c r="G1472" s="13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ref="L1472" si="1515">(((J1472/60)/60)/24)+DATE(1970,1,1)</f>
        <v>41271.827118055553</v>
      </c>
      <c r="M1472" s="16">
        <f t="shared" si="1452"/>
        <v>41250.827118055553</v>
      </c>
      <c r="N1472" t="b">
        <v>1</v>
      </c>
      <c r="O1472">
        <v>81</v>
      </c>
      <c r="P1472" t="b">
        <v>1</v>
      </c>
      <c r="Q1472" t="s">
        <v>8286</v>
      </c>
      <c r="R1472">
        <f t="shared" si="1453"/>
        <v>23.17</v>
      </c>
      <c r="S1472" s="13" t="s">
        <v>8320</v>
      </c>
      <c r="T1472" t="s">
        <v>8340</v>
      </c>
      <c r="U1472">
        <f>YEAR(Table1[[#This Row],[Date Created Conversion]])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>ROUND(Table1[[#This Row],[pledged]]/Table1[[#This Row],[goal]] *100,1)</f>
        <v>103.8</v>
      </c>
      <c r="G1473" s="1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ref="L1473" si="1516">(((J1473/60)/60)/24)+DATE(1970,1,1)</f>
        <v>42103.957569444443</v>
      </c>
      <c r="M1473" s="16">
        <f t="shared" si="1452"/>
        <v>42073.957569444443</v>
      </c>
      <c r="N1473" t="b">
        <v>1</v>
      </c>
      <c r="O1473">
        <v>343</v>
      </c>
      <c r="P1473" t="b">
        <v>1</v>
      </c>
      <c r="Q1473" t="s">
        <v>8286</v>
      </c>
      <c r="R1473">
        <f t="shared" si="1453"/>
        <v>96.88</v>
      </c>
      <c r="S1473" s="13" t="s">
        <v>8320</v>
      </c>
      <c r="T1473" t="s">
        <v>8340</v>
      </c>
      <c r="U1473">
        <f>YEAR(Table1[[#This Row],[Date Created Conversion]])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>ROUND(Table1[[#This Row],[pledged]]/Table1[[#This Row],[goal]] *100,1)</f>
        <v>138.69999999999999</v>
      </c>
      <c r="G1474" s="13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ref="L1474" si="1517">(((J1474/60)/60)/24)+DATE(1970,1,1)</f>
        <v>41563.542858796296</v>
      </c>
      <c r="M1474" s="16">
        <f t="shared" ref="M1474:M1537" si="1518">(((K1474/60)/60)/24)+DATE(1970,1,1)</f>
        <v>41533.542858796296</v>
      </c>
      <c r="N1474" t="b">
        <v>1</v>
      </c>
      <c r="O1474">
        <v>336</v>
      </c>
      <c r="P1474" t="b">
        <v>1</v>
      </c>
      <c r="Q1474" t="s">
        <v>8286</v>
      </c>
      <c r="R1474">
        <f t="shared" ref="R1474:R1537" si="1519">IFERROR(ROUND(E1474/O1474,2),0)</f>
        <v>103.2</v>
      </c>
      <c r="S1474" s="13" t="s">
        <v>8320</v>
      </c>
      <c r="T1474" t="s">
        <v>8340</v>
      </c>
      <c r="U1474">
        <f>YEAR(Table1[[#This Row],[Date Created Conversion]])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>ROUND(Table1[[#This Row],[pledged]]/Table1[[#This Row],[goal]] *100,1)</f>
        <v>120.5</v>
      </c>
      <c r="G1475" s="13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" si="1520">(((J1475/60)/60)/24)+DATE(1970,1,1)</f>
        <v>40969.979618055557</v>
      </c>
      <c r="M1475" s="16">
        <f t="shared" si="1518"/>
        <v>40939.979618055557</v>
      </c>
      <c r="N1475" t="b">
        <v>1</v>
      </c>
      <c r="O1475">
        <v>47</v>
      </c>
      <c r="P1475" t="b">
        <v>1</v>
      </c>
      <c r="Q1475" t="s">
        <v>8286</v>
      </c>
      <c r="R1475">
        <f t="shared" si="1519"/>
        <v>38.46</v>
      </c>
      <c r="S1475" s="13" t="s">
        <v>8320</v>
      </c>
      <c r="T1475" t="s">
        <v>8340</v>
      </c>
      <c r="U1475">
        <f>YEAR(Table1[[#This Row],[Date Created Conversion]])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>ROUND(Table1[[#This Row],[pledged]]/Table1[[#This Row],[goal]] *100,1)</f>
        <v>112.3</v>
      </c>
      <c r="G1476" s="13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ref="L1476" si="1521">(((J1476/60)/60)/24)+DATE(1970,1,1)</f>
        <v>41530.727916666663</v>
      </c>
      <c r="M1476" s="16">
        <f t="shared" si="1518"/>
        <v>41500.727916666663</v>
      </c>
      <c r="N1476" t="b">
        <v>1</v>
      </c>
      <c r="O1476">
        <v>76</v>
      </c>
      <c r="P1476" t="b">
        <v>1</v>
      </c>
      <c r="Q1476" t="s">
        <v>8286</v>
      </c>
      <c r="R1476">
        <f t="shared" si="1519"/>
        <v>44.32</v>
      </c>
      <c r="S1476" s="13" t="s">
        <v>8320</v>
      </c>
      <c r="T1476" t="s">
        <v>8340</v>
      </c>
      <c r="U1476">
        <f>YEAR(Table1[[#This Row],[Date Created Conversion]])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>ROUND(Table1[[#This Row],[pledged]]/Table1[[#This Row],[goal]] *100,1)</f>
        <v>188.7</v>
      </c>
      <c r="G1477" s="13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ref="L1477" si="1522">(((J1477/60)/60)/24)+DATE(1970,1,1)</f>
        <v>41993.207638888889</v>
      </c>
      <c r="M1477" s="16">
        <f t="shared" si="1518"/>
        <v>41960.722951388889</v>
      </c>
      <c r="N1477" t="b">
        <v>1</v>
      </c>
      <c r="O1477">
        <v>441</v>
      </c>
      <c r="P1477" t="b">
        <v>1</v>
      </c>
      <c r="Q1477" t="s">
        <v>8286</v>
      </c>
      <c r="R1477">
        <f t="shared" si="1519"/>
        <v>64.17</v>
      </c>
      <c r="S1477" s="13" t="s">
        <v>8320</v>
      </c>
      <c r="T1477" t="s">
        <v>8340</v>
      </c>
      <c r="U1477">
        <f>YEAR(Table1[[#This Row],[Date Created Conversion]])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>ROUND(Table1[[#This Row],[pledged]]/Table1[[#This Row],[goal]] *100,1)</f>
        <v>661.6</v>
      </c>
      <c r="G1478" s="13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ref="L1478" si="1523">(((J1478/60)/60)/24)+DATE(1970,1,1)</f>
        <v>40796.041921296295</v>
      </c>
      <c r="M1478" s="16">
        <f t="shared" si="1518"/>
        <v>40766.041921296295</v>
      </c>
      <c r="N1478" t="b">
        <v>1</v>
      </c>
      <c r="O1478">
        <v>916</v>
      </c>
      <c r="P1478" t="b">
        <v>1</v>
      </c>
      <c r="Q1478" t="s">
        <v>8286</v>
      </c>
      <c r="R1478">
        <f t="shared" si="1519"/>
        <v>43.33</v>
      </c>
      <c r="S1478" s="13" t="s">
        <v>8320</v>
      </c>
      <c r="T1478" t="s">
        <v>8340</v>
      </c>
      <c r="U1478">
        <f>YEAR(Table1[[#This Row],[Date Created Conversion]])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>ROUND(Table1[[#This Row],[pledged]]/Table1[[#This Row],[goal]] *100,1)</f>
        <v>111.3</v>
      </c>
      <c r="G1479" s="13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ref="L1479" si="1524">(((J1479/60)/60)/24)+DATE(1970,1,1)</f>
        <v>40900.125</v>
      </c>
      <c r="M1479" s="16">
        <f t="shared" si="1518"/>
        <v>40840.615787037037</v>
      </c>
      <c r="N1479" t="b">
        <v>1</v>
      </c>
      <c r="O1479">
        <v>369</v>
      </c>
      <c r="P1479" t="b">
        <v>1</v>
      </c>
      <c r="Q1479" t="s">
        <v>8286</v>
      </c>
      <c r="R1479">
        <f t="shared" si="1519"/>
        <v>90.5</v>
      </c>
      <c r="S1479" s="13" t="s">
        <v>8320</v>
      </c>
      <c r="T1479" t="s">
        <v>8340</v>
      </c>
      <c r="U1479">
        <f>YEAR(Table1[[#This Row],[Date Created Conversion]])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>ROUND(Table1[[#This Row],[pledged]]/Table1[[#This Row],[goal]] *100,1)</f>
        <v>1181.5999999999999</v>
      </c>
      <c r="G1480" s="13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ref="L1480" si="1525">(((J1480/60)/60)/24)+DATE(1970,1,1)</f>
        <v>41408.871678240743</v>
      </c>
      <c r="M1480" s="16">
        <f t="shared" si="1518"/>
        <v>41394.871678240743</v>
      </c>
      <c r="N1480" t="b">
        <v>1</v>
      </c>
      <c r="O1480">
        <v>20242</v>
      </c>
      <c r="P1480" t="b">
        <v>1</v>
      </c>
      <c r="Q1480" t="s">
        <v>8286</v>
      </c>
      <c r="R1480">
        <f t="shared" si="1519"/>
        <v>29.19</v>
      </c>
      <c r="S1480" s="13" t="s">
        <v>8320</v>
      </c>
      <c r="T1480" t="s">
        <v>8340</v>
      </c>
      <c r="U1480">
        <f>YEAR(Table1[[#This Row],[Date Created Conversion]])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>ROUND(Table1[[#This Row],[pledged]]/Table1[[#This Row],[goal]] *100,1)</f>
        <v>137.4</v>
      </c>
      <c r="G1481" s="13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ref="L1481" si="1526">(((J1481/60)/60)/24)+DATE(1970,1,1)</f>
        <v>41769.165972222225</v>
      </c>
      <c r="M1481" s="16">
        <f t="shared" si="1518"/>
        <v>41754.745243055557</v>
      </c>
      <c r="N1481" t="b">
        <v>1</v>
      </c>
      <c r="O1481">
        <v>71</v>
      </c>
      <c r="P1481" t="b">
        <v>1</v>
      </c>
      <c r="Q1481" t="s">
        <v>8286</v>
      </c>
      <c r="R1481">
        <f t="shared" si="1519"/>
        <v>30.96</v>
      </c>
      <c r="S1481" s="13" t="s">
        <v>8320</v>
      </c>
      <c r="T1481" t="s">
        <v>8340</v>
      </c>
      <c r="U1481">
        <f>YEAR(Table1[[#This Row],[Date Created Conversion]])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>ROUND(Table1[[#This Row],[pledged]]/Table1[[#This Row],[goal]] *100,1)</f>
        <v>117</v>
      </c>
      <c r="G1482" s="13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ref="L1482" si="1527">(((J1482/60)/60)/24)+DATE(1970,1,1)</f>
        <v>41481.708333333336</v>
      </c>
      <c r="M1482" s="16">
        <f t="shared" si="1518"/>
        <v>41464.934016203704</v>
      </c>
      <c r="N1482" t="b">
        <v>1</v>
      </c>
      <c r="O1482">
        <v>635</v>
      </c>
      <c r="P1482" t="b">
        <v>1</v>
      </c>
      <c r="Q1482" t="s">
        <v>8286</v>
      </c>
      <c r="R1482">
        <f t="shared" si="1519"/>
        <v>92.16</v>
      </c>
      <c r="S1482" s="13" t="s">
        <v>8320</v>
      </c>
      <c r="T1482" t="s">
        <v>8340</v>
      </c>
      <c r="U1482">
        <f>YEAR(Table1[[#This Row],[Date Created Conversion]])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>ROUND(Table1[[#This Row],[pledged]]/Table1[[#This Row],[goal]] *100,1)</f>
        <v>2.1</v>
      </c>
      <c r="G1483" s="1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ref="L1483" si="1528">(((J1483/60)/60)/24)+DATE(1970,1,1)</f>
        <v>41580.922974537039</v>
      </c>
      <c r="M1483" s="16">
        <f t="shared" si="1518"/>
        <v>41550.922974537039</v>
      </c>
      <c r="N1483" t="b">
        <v>0</v>
      </c>
      <c r="O1483">
        <v>6</v>
      </c>
      <c r="P1483" t="b">
        <v>0</v>
      </c>
      <c r="Q1483" t="s">
        <v>8273</v>
      </c>
      <c r="R1483">
        <f t="shared" si="1519"/>
        <v>17.5</v>
      </c>
      <c r="S1483" s="13" t="s">
        <v>8320</v>
      </c>
      <c r="T1483" t="s">
        <v>8322</v>
      </c>
      <c r="U1483">
        <f>YEAR(Table1[[#This Row],[Date Created Conversion]])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>ROUND(Table1[[#This Row],[pledged]]/Table1[[#This Row],[goal]] *100,1)</f>
        <v>0.1</v>
      </c>
      <c r="G1484" s="13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ref="L1484" si="1529">(((J1484/60)/60)/24)+DATE(1970,1,1)</f>
        <v>41159.32708333333</v>
      </c>
      <c r="M1484" s="16">
        <f t="shared" si="1518"/>
        <v>41136.85805555556</v>
      </c>
      <c r="N1484" t="b">
        <v>0</v>
      </c>
      <c r="O1484">
        <v>1</v>
      </c>
      <c r="P1484" t="b">
        <v>0</v>
      </c>
      <c r="Q1484" t="s">
        <v>8273</v>
      </c>
      <c r="R1484">
        <f t="shared" si="1519"/>
        <v>5</v>
      </c>
      <c r="S1484" s="13" t="s">
        <v>8320</v>
      </c>
      <c r="T1484" t="s">
        <v>8322</v>
      </c>
      <c r="U1484">
        <f>YEAR(Table1[[#This Row],[Date Created Conversion]])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>ROUND(Table1[[#This Row],[pledged]]/Table1[[#This Row],[goal]] *100,1)</f>
        <v>0.7</v>
      </c>
      <c r="G1485" s="13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ref="L1485" si="1530">(((J1485/60)/60)/24)+DATE(1970,1,1)</f>
        <v>42573.192997685182</v>
      </c>
      <c r="M1485" s="16">
        <f t="shared" si="1518"/>
        <v>42548.192997685182</v>
      </c>
      <c r="N1485" t="b">
        <v>0</v>
      </c>
      <c r="O1485">
        <v>2</v>
      </c>
      <c r="P1485" t="b">
        <v>0</v>
      </c>
      <c r="Q1485" t="s">
        <v>8273</v>
      </c>
      <c r="R1485">
        <f t="shared" si="1519"/>
        <v>25</v>
      </c>
      <c r="S1485" s="13" t="s">
        <v>8320</v>
      </c>
      <c r="T1485" t="s">
        <v>8322</v>
      </c>
      <c r="U1485">
        <f>YEAR(Table1[[#This Row],[Date Created Conversion]])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>ROUND(Table1[[#This Row],[pledged]]/Table1[[#This Row],[goal]] *100,1)</f>
        <v>0</v>
      </c>
      <c r="G1486" s="13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ref="L1486" si="1531">(((J1486/60)/60)/24)+DATE(1970,1,1)</f>
        <v>41111.618750000001</v>
      </c>
      <c r="M1486" s="16">
        <f t="shared" si="1518"/>
        <v>41053.200960648144</v>
      </c>
      <c r="N1486" t="b">
        <v>0</v>
      </c>
      <c r="O1486">
        <v>0</v>
      </c>
      <c r="P1486" t="b">
        <v>0</v>
      </c>
      <c r="Q1486" t="s">
        <v>8273</v>
      </c>
      <c r="R1486">
        <f t="shared" si="1519"/>
        <v>0</v>
      </c>
      <c r="S1486" s="13" t="s">
        <v>8320</v>
      </c>
      <c r="T1486" t="s">
        <v>8322</v>
      </c>
      <c r="U1486">
        <f>YEAR(Table1[[#This Row],[Date Created Conversion]])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>ROUND(Table1[[#This Row],[pledged]]/Table1[[#This Row],[goal]] *100,1)</f>
        <v>2.2000000000000002</v>
      </c>
      <c r="G1487" s="13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ref="L1487" si="1532">(((J1487/60)/60)/24)+DATE(1970,1,1)</f>
        <v>42175.795983796299</v>
      </c>
      <c r="M1487" s="16">
        <f t="shared" si="1518"/>
        <v>42130.795983796299</v>
      </c>
      <c r="N1487" t="b">
        <v>0</v>
      </c>
      <c r="O1487">
        <v>3</v>
      </c>
      <c r="P1487" t="b">
        <v>0</v>
      </c>
      <c r="Q1487" t="s">
        <v>8273</v>
      </c>
      <c r="R1487">
        <f t="shared" si="1519"/>
        <v>50</v>
      </c>
      <c r="S1487" s="13" t="s">
        <v>8320</v>
      </c>
      <c r="T1487" t="s">
        <v>8322</v>
      </c>
      <c r="U1487">
        <f>YEAR(Table1[[#This Row],[Date Created Conversion]])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>ROUND(Table1[[#This Row],[pledged]]/Table1[[#This Row],[goal]] *100,1)</f>
        <v>0.2</v>
      </c>
      <c r="G1488" s="13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ref="L1488" si="1533">(((J1488/60)/60)/24)+DATE(1970,1,1)</f>
        <v>42062.168530092589</v>
      </c>
      <c r="M1488" s="16">
        <f t="shared" si="1518"/>
        <v>42032.168530092589</v>
      </c>
      <c r="N1488" t="b">
        <v>0</v>
      </c>
      <c r="O1488">
        <v>3</v>
      </c>
      <c r="P1488" t="b">
        <v>0</v>
      </c>
      <c r="Q1488" t="s">
        <v>8273</v>
      </c>
      <c r="R1488">
        <f t="shared" si="1519"/>
        <v>16</v>
      </c>
      <c r="S1488" s="13" t="s">
        <v>8320</v>
      </c>
      <c r="T1488" t="s">
        <v>8322</v>
      </c>
      <c r="U1488">
        <f>YEAR(Table1[[#This Row],[Date Created Conversion]])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>ROUND(Table1[[#This Row],[pledged]]/Table1[[#This Row],[goal]] *100,1)</f>
        <v>0</v>
      </c>
      <c r="G1489" s="13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ref="L1489" si="1534">(((J1489/60)/60)/24)+DATE(1970,1,1)</f>
        <v>42584.917488425926</v>
      </c>
      <c r="M1489" s="16">
        <f t="shared" si="1518"/>
        <v>42554.917488425926</v>
      </c>
      <c r="N1489" t="b">
        <v>0</v>
      </c>
      <c r="O1489">
        <v>0</v>
      </c>
      <c r="P1489" t="b">
        <v>0</v>
      </c>
      <c r="Q1489" t="s">
        <v>8273</v>
      </c>
      <c r="R1489">
        <f t="shared" si="1519"/>
        <v>0</v>
      </c>
      <c r="S1489" s="13" t="s">
        <v>8320</v>
      </c>
      <c r="T1489" t="s">
        <v>8322</v>
      </c>
      <c r="U1489">
        <f>YEAR(Table1[[#This Row],[Date Created Conversion]])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>ROUND(Table1[[#This Row],[pledged]]/Table1[[#This Row],[goal]] *100,1)</f>
        <v>2.4</v>
      </c>
      <c r="G1490" s="13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ref="L1490" si="1535">(((J1490/60)/60)/24)+DATE(1970,1,1)</f>
        <v>41644.563194444447</v>
      </c>
      <c r="M1490" s="16">
        <f t="shared" si="1518"/>
        <v>41614.563194444447</v>
      </c>
      <c r="N1490" t="b">
        <v>0</v>
      </c>
      <c r="O1490">
        <v>6</v>
      </c>
      <c r="P1490" t="b">
        <v>0</v>
      </c>
      <c r="Q1490" t="s">
        <v>8273</v>
      </c>
      <c r="R1490">
        <f t="shared" si="1519"/>
        <v>60</v>
      </c>
      <c r="S1490" s="13" t="s">
        <v>8320</v>
      </c>
      <c r="T1490" t="s">
        <v>8322</v>
      </c>
      <c r="U1490">
        <f>YEAR(Table1[[#This Row],[Date Created Conversion]])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>ROUND(Table1[[#This Row],[pledged]]/Table1[[#This Row],[goal]] *100,1)</f>
        <v>0</v>
      </c>
      <c r="G1491" s="13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ref="L1491" si="1536">(((J1491/60)/60)/24)+DATE(1970,1,1)</f>
        <v>41228.653379629628</v>
      </c>
      <c r="M1491" s="16">
        <f t="shared" si="1518"/>
        <v>41198.611712962964</v>
      </c>
      <c r="N1491" t="b">
        <v>0</v>
      </c>
      <c r="O1491">
        <v>0</v>
      </c>
      <c r="P1491" t="b">
        <v>0</v>
      </c>
      <c r="Q1491" t="s">
        <v>8273</v>
      </c>
      <c r="R1491">
        <f t="shared" si="1519"/>
        <v>0</v>
      </c>
      <c r="S1491" s="13" t="s">
        <v>8320</v>
      </c>
      <c r="T1491" t="s">
        <v>8322</v>
      </c>
      <c r="U1491">
        <f>YEAR(Table1[[#This Row],[Date Created Conversion]])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>ROUND(Table1[[#This Row],[pledged]]/Table1[[#This Row],[goal]] *100,1)</f>
        <v>30.9</v>
      </c>
      <c r="G1492" s="13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ref="L1492" si="1537">(((J1492/60)/60)/24)+DATE(1970,1,1)</f>
        <v>41549.561041666668</v>
      </c>
      <c r="M1492" s="16">
        <f t="shared" si="1518"/>
        <v>41520.561041666668</v>
      </c>
      <c r="N1492" t="b">
        <v>0</v>
      </c>
      <c r="O1492">
        <v>19</v>
      </c>
      <c r="P1492" t="b">
        <v>0</v>
      </c>
      <c r="Q1492" t="s">
        <v>8273</v>
      </c>
      <c r="R1492">
        <f t="shared" si="1519"/>
        <v>47.11</v>
      </c>
      <c r="S1492" s="13" t="s">
        <v>8320</v>
      </c>
      <c r="T1492" t="s">
        <v>8322</v>
      </c>
      <c r="U1492">
        <f>YEAR(Table1[[#This Row],[Date Created Conversion]])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>ROUND(Table1[[#This Row],[pledged]]/Table1[[#This Row],[goal]] *100,1)</f>
        <v>8.3000000000000007</v>
      </c>
      <c r="G1493" s="1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ref="L1493" si="1538">(((J1493/60)/60)/24)+DATE(1970,1,1)</f>
        <v>42050.651388888888</v>
      </c>
      <c r="M1493" s="16">
        <f t="shared" si="1518"/>
        <v>41991.713460648149</v>
      </c>
      <c r="N1493" t="b">
        <v>0</v>
      </c>
      <c r="O1493">
        <v>1</v>
      </c>
      <c r="P1493" t="b">
        <v>0</v>
      </c>
      <c r="Q1493" t="s">
        <v>8273</v>
      </c>
      <c r="R1493">
        <f t="shared" si="1519"/>
        <v>100</v>
      </c>
      <c r="S1493" s="13" t="s">
        <v>8320</v>
      </c>
      <c r="T1493" t="s">
        <v>8322</v>
      </c>
      <c r="U1493">
        <f>YEAR(Table1[[#This Row],[Date Created Conversion]])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>ROUND(Table1[[#This Row],[pledged]]/Table1[[#This Row],[goal]] *100,1)</f>
        <v>0.8</v>
      </c>
      <c r="G1494" s="13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ref="L1494" si="1539">(((J1494/60)/60)/24)+DATE(1970,1,1)</f>
        <v>40712.884791666671</v>
      </c>
      <c r="M1494" s="16">
        <f t="shared" si="1518"/>
        <v>40682.884791666671</v>
      </c>
      <c r="N1494" t="b">
        <v>0</v>
      </c>
      <c r="O1494">
        <v>2</v>
      </c>
      <c r="P1494" t="b">
        <v>0</v>
      </c>
      <c r="Q1494" t="s">
        <v>8273</v>
      </c>
      <c r="R1494">
        <f t="shared" si="1519"/>
        <v>15</v>
      </c>
      <c r="S1494" s="13" t="s">
        <v>8320</v>
      </c>
      <c r="T1494" t="s">
        <v>8322</v>
      </c>
      <c r="U1494">
        <f>YEAR(Table1[[#This Row],[Date Created Conversion]])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>ROUND(Table1[[#This Row],[pledged]]/Table1[[#This Row],[goal]] *100,1)</f>
        <v>0</v>
      </c>
      <c r="G1495" s="13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ref="L1495" si="1540">(((J1495/60)/60)/24)+DATE(1970,1,1)</f>
        <v>41441.866608796299</v>
      </c>
      <c r="M1495" s="16">
        <f t="shared" si="1518"/>
        <v>41411.866608796299</v>
      </c>
      <c r="N1495" t="b">
        <v>0</v>
      </c>
      <c r="O1495">
        <v>0</v>
      </c>
      <c r="P1495" t="b">
        <v>0</v>
      </c>
      <c r="Q1495" t="s">
        <v>8273</v>
      </c>
      <c r="R1495">
        <f t="shared" si="1519"/>
        <v>0</v>
      </c>
      <c r="S1495" s="13" t="s">
        <v>8320</v>
      </c>
      <c r="T1495" t="s">
        <v>8322</v>
      </c>
      <c r="U1495">
        <f>YEAR(Table1[[#This Row],[Date Created Conversion]])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>ROUND(Table1[[#This Row],[pledged]]/Table1[[#This Row],[goal]] *100,1)</f>
        <v>8.9</v>
      </c>
      <c r="G1496" s="13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ref="L1496" si="1541">(((J1496/60)/60)/24)+DATE(1970,1,1)</f>
        <v>42097.651388888888</v>
      </c>
      <c r="M1496" s="16">
        <f t="shared" si="1518"/>
        <v>42067.722372685181</v>
      </c>
      <c r="N1496" t="b">
        <v>0</v>
      </c>
      <c r="O1496">
        <v>11</v>
      </c>
      <c r="P1496" t="b">
        <v>0</v>
      </c>
      <c r="Q1496" t="s">
        <v>8273</v>
      </c>
      <c r="R1496">
        <f t="shared" si="1519"/>
        <v>40.450000000000003</v>
      </c>
      <c r="S1496" s="13" t="s">
        <v>8320</v>
      </c>
      <c r="T1496" t="s">
        <v>8322</v>
      </c>
      <c r="U1496">
        <f>YEAR(Table1[[#This Row],[Date Created Conversion]])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>ROUND(Table1[[#This Row],[pledged]]/Table1[[#This Row],[goal]] *100,1)</f>
        <v>0</v>
      </c>
      <c r="G1497" s="13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ref="L1497" si="1542">(((J1497/60)/60)/24)+DATE(1970,1,1)</f>
        <v>40782.789710648147</v>
      </c>
      <c r="M1497" s="16">
        <f t="shared" si="1518"/>
        <v>40752.789710648147</v>
      </c>
      <c r="N1497" t="b">
        <v>0</v>
      </c>
      <c r="O1497">
        <v>0</v>
      </c>
      <c r="P1497" t="b">
        <v>0</v>
      </c>
      <c r="Q1497" t="s">
        <v>8273</v>
      </c>
      <c r="R1497">
        <f t="shared" si="1519"/>
        <v>0</v>
      </c>
      <c r="S1497" s="13" t="s">
        <v>8320</v>
      </c>
      <c r="T1497" t="s">
        <v>8322</v>
      </c>
      <c r="U1497">
        <f>YEAR(Table1[[#This Row],[Date Created Conversion]])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>ROUND(Table1[[#This Row],[pledged]]/Table1[[#This Row],[goal]] *100,1)</f>
        <v>0</v>
      </c>
      <c r="G1498" s="13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ref="L1498" si="1543">(((J1498/60)/60)/24)+DATE(1970,1,1)</f>
        <v>41898.475219907406</v>
      </c>
      <c r="M1498" s="16">
        <f t="shared" si="1518"/>
        <v>41838.475219907406</v>
      </c>
      <c r="N1498" t="b">
        <v>0</v>
      </c>
      <c r="O1498">
        <v>0</v>
      </c>
      <c r="P1498" t="b">
        <v>0</v>
      </c>
      <c r="Q1498" t="s">
        <v>8273</v>
      </c>
      <c r="R1498">
        <f t="shared" si="1519"/>
        <v>0</v>
      </c>
      <c r="S1498" s="13" t="s">
        <v>8320</v>
      </c>
      <c r="T1498" t="s">
        <v>8322</v>
      </c>
      <c r="U1498">
        <f>YEAR(Table1[[#This Row],[Date Created Conversion]])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>ROUND(Table1[[#This Row],[pledged]]/Table1[[#This Row],[goal]] *100,1)</f>
        <v>0</v>
      </c>
      <c r="G1499" s="13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ref="L1499" si="1544">(((J1499/60)/60)/24)+DATE(1970,1,1)</f>
        <v>41486.821527777778</v>
      </c>
      <c r="M1499" s="16">
        <f t="shared" si="1518"/>
        <v>41444.64261574074</v>
      </c>
      <c r="N1499" t="b">
        <v>0</v>
      </c>
      <c r="O1499">
        <v>1</v>
      </c>
      <c r="P1499" t="b">
        <v>0</v>
      </c>
      <c r="Q1499" t="s">
        <v>8273</v>
      </c>
      <c r="R1499">
        <f t="shared" si="1519"/>
        <v>1</v>
      </c>
      <c r="S1499" s="13" t="s">
        <v>8320</v>
      </c>
      <c r="T1499" t="s">
        <v>8322</v>
      </c>
      <c r="U1499">
        <f>YEAR(Table1[[#This Row],[Date Created Conversion]])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>ROUND(Table1[[#This Row],[pledged]]/Table1[[#This Row],[goal]] *100,1)</f>
        <v>1.9</v>
      </c>
      <c r="G1500" s="13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ref="L1500" si="1545">(((J1500/60)/60)/24)+DATE(1970,1,1)</f>
        <v>41885.983541666668</v>
      </c>
      <c r="M1500" s="16">
        <f t="shared" si="1518"/>
        <v>41840.983541666668</v>
      </c>
      <c r="N1500" t="b">
        <v>0</v>
      </c>
      <c r="O1500">
        <v>3</v>
      </c>
      <c r="P1500" t="b">
        <v>0</v>
      </c>
      <c r="Q1500" t="s">
        <v>8273</v>
      </c>
      <c r="R1500">
        <f t="shared" si="1519"/>
        <v>19</v>
      </c>
      <c r="S1500" s="13" t="s">
        <v>8320</v>
      </c>
      <c r="T1500" t="s">
        <v>8322</v>
      </c>
      <c r="U1500">
        <f>YEAR(Table1[[#This Row],[Date Created Conversion]])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>ROUND(Table1[[#This Row],[pledged]]/Table1[[#This Row],[goal]] *100,1)</f>
        <v>0.3</v>
      </c>
      <c r="G1501" s="13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ref="L1501" si="1546">(((J1501/60)/60)/24)+DATE(1970,1,1)</f>
        <v>42587.007326388892</v>
      </c>
      <c r="M1501" s="16">
        <f t="shared" si="1518"/>
        <v>42527.007326388892</v>
      </c>
      <c r="N1501" t="b">
        <v>0</v>
      </c>
      <c r="O1501">
        <v>1</v>
      </c>
      <c r="P1501" t="b">
        <v>0</v>
      </c>
      <c r="Q1501" t="s">
        <v>8273</v>
      </c>
      <c r="R1501">
        <f t="shared" si="1519"/>
        <v>5</v>
      </c>
      <c r="S1501" s="13" t="s">
        <v>8320</v>
      </c>
      <c r="T1501" t="s">
        <v>8322</v>
      </c>
      <c r="U1501">
        <f>YEAR(Table1[[#This Row],[Date Created Conversion]])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>ROUND(Table1[[#This Row],[pledged]]/Table1[[#This Row],[goal]] *100,1)</f>
        <v>25</v>
      </c>
      <c r="G1502" s="13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ref="L1502" si="1547">(((J1502/60)/60)/24)+DATE(1970,1,1)</f>
        <v>41395.904594907406</v>
      </c>
      <c r="M1502" s="16">
        <f t="shared" si="1518"/>
        <v>41365.904594907406</v>
      </c>
      <c r="N1502" t="b">
        <v>0</v>
      </c>
      <c r="O1502">
        <v>15</v>
      </c>
      <c r="P1502" t="b">
        <v>0</v>
      </c>
      <c r="Q1502" t="s">
        <v>8273</v>
      </c>
      <c r="R1502">
        <f t="shared" si="1519"/>
        <v>46.73</v>
      </c>
      <c r="S1502" s="13" t="s">
        <v>8320</v>
      </c>
      <c r="T1502" t="s">
        <v>8322</v>
      </c>
      <c r="U1502">
        <f>YEAR(Table1[[#This Row],[Date Created Conversion]])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>ROUND(Table1[[#This Row],[pledged]]/Table1[[#This Row],[goal]] *100,1)</f>
        <v>166.3</v>
      </c>
      <c r="G1503" s="1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ref="L1503" si="1548">(((J1503/60)/60)/24)+DATE(1970,1,1)</f>
        <v>42193.583599537036</v>
      </c>
      <c r="M1503" s="16">
        <f t="shared" si="1518"/>
        <v>42163.583599537036</v>
      </c>
      <c r="N1503" t="b">
        <v>1</v>
      </c>
      <c r="O1503">
        <v>885</v>
      </c>
      <c r="P1503" t="b">
        <v>1</v>
      </c>
      <c r="Q1503" t="s">
        <v>8283</v>
      </c>
      <c r="R1503">
        <f t="shared" si="1519"/>
        <v>97.73</v>
      </c>
      <c r="S1503" s="13" t="s">
        <v>8336</v>
      </c>
      <c r="T1503" t="s">
        <v>8337</v>
      </c>
      <c r="U1503">
        <f>YEAR(Table1[[#This Row],[Date Created Conversion]])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>ROUND(Table1[[#This Row],[pledged]]/Table1[[#This Row],[goal]] *100,1)</f>
        <v>101.4</v>
      </c>
      <c r="G1504" s="13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ref="L1504" si="1549">(((J1504/60)/60)/24)+DATE(1970,1,1)</f>
        <v>42454.916666666672</v>
      </c>
      <c r="M1504" s="16">
        <f t="shared" si="1518"/>
        <v>42426.542592592596</v>
      </c>
      <c r="N1504" t="b">
        <v>1</v>
      </c>
      <c r="O1504">
        <v>329</v>
      </c>
      <c r="P1504" t="b">
        <v>1</v>
      </c>
      <c r="Q1504" t="s">
        <v>8283</v>
      </c>
      <c r="R1504">
        <f t="shared" si="1519"/>
        <v>67.84</v>
      </c>
      <c r="S1504" s="13" t="s">
        <v>8336</v>
      </c>
      <c r="T1504" t="s">
        <v>8337</v>
      </c>
      <c r="U1504">
        <f>YEAR(Table1[[#This Row],[Date Created Conversion]])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>ROUND(Table1[[#This Row],[pledged]]/Table1[[#This Row],[goal]] *100,1)</f>
        <v>107.9</v>
      </c>
      <c r="G1505" s="13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ref="L1505" si="1550">(((J1505/60)/60)/24)+DATE(1970,1,1)</f>
        <v>42666.347233796296</v>
      </c>
      <c r="M1505" s="16">
        <f t="shared" si="1518"/>
        <v>42606.347233796296</v>
      </c>
      <c r="N1505" t="b">
        <v>1</v>
      </c>
      <c r="O1505">
        <v>71</v>
      </c>
      <c r="P1505" t="b">
        <v>1</v>
      </c>
      <c r="Q1505" t="s">
        <v>8283</v>
      </c>
      <c r="R1505">
        <f t="shared" si="1519"/>
        <v>56.98</v>
      </c>
      <c r="S1505" s="13" t="s">
        <v>8336</v>
      </c>
      <c r="T1505" t="s">
        <v>8337</v>
      </c>
      <c r="U1505">
        <f>YEAR(Table1[[#This Row],[Date Created Conversion]])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>ROUND(Table1[[#This Row],[pledged]]/Table1[[#This Row],[goal]] *100,1)</f>
        <v>277.89999999999998</v>
      </c>
      <c r="G1506" s="13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ref="L1506" si="1551">(((J1506/60)/60)/24)+DATE(1970,1,1)</f>
        <v>41800.356249999997</v>
      </c>
      <c r="M1506" s="16">
        <f t="shared" si="1518"/>
        <v>41772.657685185186</v>
      </c>
      <c r="N1506" t="b">
        <v>1</v>
      </c>
      <c r="O1506">
        <v>269</v>
      </c>
      <c r="P1506" t="b">
        <v>1</v>
      </c>
      <c r="Q1506" t="s">
        <v>8283</v>
      </c>
      <c r="R1506">
        <f t="shared" si="1519"/>
        <v>67.16</v>
      </c>
      <c r="S1506" s="13" t="s">
        <v>8336</v>
      </c>
      <c r="T1506" t="s">
        <v>8337</v>
      </c>
      <c r="U1506">
        <f>YEAR(Table1[[#This Row],[Date Created Conversion]])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>ROUND(Table1[[#This Row],[pledged]]/Table1[[#This Row],[goal]] *100,1)</f>
        <v>103.6</v>
      </c>
      <c r="G1507" s="13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ref="L1507" si="1552">(((J1507/60)/60)/24)+DATE(1970,1,1)</f>
        <v>42451.834027777775</v>
      </c>
      <c r="M1507" s="16">
        <f t="shared" si="1518"/>
        <v>42414.44332175926</v>
      </c>
      <c r="N1507" t="b">
        <v>1</v>
      </c>
      <c r="O1507">
        <v>345</v>
      </c>
      <c r="P1507" t="b">
        <v>1</v>
      </c>
      <c r="Q1507" t="s">
        <v>8283</v>
      </c>
      <c r="R1507">
        <f t="shared" si="1519"/>
        <v>48.04</v>
      </c>
      <c r="S1507" s="13" t="s">
        <v>8336</v>
      </c>
      <c r="T1507" t="s">
        <v>8337</v>
      </c>
      <c r="U1507">
        <f>YEAR(Table1[[#This Row],[Date Created Conversion]])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>ROUND(Table1[[#This Row],[pledged]]/Table1[[#This Row],[goal]] *100,1)</f>
        <v>111.4</v>
      </c>
      <c r="G1508" s="13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ref="L1508" si="1553">(((J1508/60)/60)/24)+DATE(1970,1,1)</f>
        <v>41844.785925925928</v>
      </c>
      <c r="M1508" s="16">
        <f t="shared" si="1518"/>
        <v>41814.785925925928</v>
      </c>
      <c r="N1508" t="b">
        <v>1</v>
      </c>
      <c r="O1508">
        <v>43</v>
      </c>
      <c r="P1508" t="b">
        <v>1</v>
      </c>
      <c r="Q1508" t="s">
        <v>8283</v>
      </c>
      <c r="R1508">
        <f t="shared" si="1519"/>
        <v>38.86</v>
      </c>
      <c r="S1508" s="13" t="s">
        <v>8336</v>
      </c>
      <c r="T1508" t="s">
        <v>8337</v>
      </c>
      <c r="U1508">
        <f>YEAR(Table1[[#This Row],[Date Created Conversion]])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>ROUND(Table1[[#This Row],[pledged]]/Table1[[#This Row],[goal]] *100,1)</f>
        <v>215</v>
      </c>
      <c r="G1509" s="13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ref="L1509" si="1554">(((J1509/60)/60)/24)+DATE(1970,1,1)</f>
        <v>40313.340277777781</v>
      </c>
      <c r="M1509" s="16">
        <f t="shared" si="1518"/>
        <v>40254.450335648151</v>
      </c>
      <c r="N1509" t="b">
        <v>1</v>
      </c>
      <c r="O1509">
        <v>33</v>
      </c>
      <c r="P1509" t="b">
        <v>1</v>
      </c>
      <c r="Q1509" t="s">
        <v>8283</v>
      </c>
      <c r="R1509">
        <f t="shared" si="1519"/>
        <v>78.180000000000007</v>
      </c>
      <c r="S1509" s="13" t="s">
        <v>8336</v>
      </c>
      <c r="T1509" t="s">
        <v>8337</v>
      </c>
      <c r="U1509">
        <f>YEAR(Table1[[#This Row],[Date Created Conversion]])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>ROUND(Table1[[#This Row],[pledged]]/Table1[[#This Row],[goal]] *100,1)</f>
        <v>110.8</v>
      </c>
      <c r="G1510" s="13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ref="L1510" si="1555">(((J1510/60)/60)/24)+DATE(1970,1,1)</f>
        <v>41817.614363425928</v>
      </c>
      <c r="M1510" s="16">
        <f t="shared" si="1518"/>
        <v>41786.614363425928</v>
      </c>
      <c r="N1510" t="b">
        <v>1</v>
      </c>
      <c r="O1510">
        <v>211</v>
      </c>
      <c r="P1510" t="b">
        <v>1</v>
      </c>
      <c r="Q1510" t="s">
        <v>8283</v>
      </c>
      <c r="R1510">
        <f t="shared" si="1519"/>
        <v>97.11</v>
      </c>
      <c r="S1510" s="13" t="s">
        <v>8336</v>
      </c>
      <c r="T1510" t="s">
        <v>8337</v>
      </c>
      <c r="U1510">
        <f>YEAR(Table1[[#This Row],[Date Created Conversion]])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>ROUND(Table1[[#This Row],[pledged]]/Table1[[#This Row],[goal]] *100,1)</f>
        <v>123.6</v>
      </c>
      <c r="G1511" s="13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ref="L1511" si="1556">(((J1511/60)/60)/24)+DATE(1970,1,1)</f>
        <v>42780.957638888889</v>
      </c>
      <c r="M1511" s="16">
        <f t="shared" si="1518"/>
        <v>42751.533391203702</v>
      </c>
      <c r="N1511" t="b">
        <v>1</v>
      </c>
      <c r="O1511">
        <v>196</v>
      </c>
      <c r="P1511" t="b">
        <v>1</v>
      </c>
      <c r="Q1511" t="s">
        <v>8283</v>
      </c>
      <c r="R1511">
        <f t="shared" si="1519"/>
        <v>110.39</v>
      </c>
      <c r="S1511" s="13" t="s">
        <v>8336</v>
      </c>
      <c r="T1511" t="s">
        <v>8337</v>
      </c>
      <c r="U1511">
        <f>YEAR(Table1[[#This Row],[Date Created Conversion]])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>ROUND(Table1[[#This Row],[pledged]]/Table1[[#This Row],[goal]] *100,1)</f>
        <v>101</v>
      </c>
      <c r="G1512" s="13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ref="L1512" si="1557">(((J1512/60)/60)/24)+DATE(1970,1,1)</f>
        <v>41839.385162037033</v>
      </c>
      <c r="M1512" s="16">
        <f t="shared" si="1518"/>
        <v>41809.385162037033</v>
      </c>
      <c r="N1512" t="b">
        <v>1</v>
      </c>
      <c r="O1512">
        <v>405</v>
      </c>
      <c r="P1512" t="b">
        <v>1</v>
      </c>
      <c r="Q1512" t="s">
        <v>8283</v>
      </c>
      <c r="R1512">
        <f t="shared" si="1519"/>
        <v>39.92</v>
      </c>
      <c r="S1512" s="13" t="s">
        <v>8336</v>
      </c>
      <c r="T1512" t="s">
        <v>8337</v>
      </c>
      <c r="U1512">
        <f>YEAR(Table1[[#This Row],[Date Created Conversion]])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>ROUND(Table1[[#This Row],[pledged]]/Table1[[#This Row],[goal]] *100,1)</f>
        <v>111.8</v>
      </c>
      <c r="G1513" s="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ref="L1513" si="1558">(((J1513/60)/60)/24)+DATE(1970,1,1)</f>
        <v>42326.625046296293</v>
      </c>
      <c r="M1513" s="16">
        <f t="shared" si="1518"/>
        <v>42296.583379629628</v>
      </c>
      <c r="N1513" t="b">
        <v>1</v>
      </c>
      <c r="O1513">
        <v>206</v>
      </c>
      <c r="P1513" t="b">
        <v>1</v>
      </c>
      <c r="Q1513" t="s">
        <v>8283</v>
      </c>
      <c r="R1513">
        <f t="shared" si="1519"/>
        <v>75.98</v>
      </c>
      <c r="S1513" s="13" t="s">
        <v>8336</v>
      </c>
      <c r="T1513" t="s">
        <v>8337</v>
      </c>
      <c r="U1513">
        <f>YEAR(Table1[[#This Row],[Date Created Conversion]])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>ROUND(Table1[[#This Row],[pledged]]/Table1[[#This Row],[goal]] *100,1)</f>
        <v>558.79999999999995</v>
      </c>
      <c r="G1514" s="13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ref="L1514" si="1559">(((J1514/60)/60)/24)+DATE(1970,1,1)</f>
        <v>42771.684479166666</v>
      </c>
      <c r="M1514" s="16">
        <f t="shared" si="1518"/>
        <v>42741.684479166666</v>
      </c>
      <c r="N1514" t="b">
        <v>1</v>
      </c>
      <c r="O1514">
        <v>335</v>
      </c>
      <c r="P1514" t="b">
        <v>1</v>
      </c>
      <c r="Q1514" t="s">
        <v>8283</v>
      </c>
      <c r="R1514">
        <f t="shared" si="1519"/>
        <v>58.38</v>
      </c>
      <c r="S1514" s="13" t="s">
        <v>8336</v>
      </c>
      <c r="T1514" t="s">
        <v>8337</v>
      </c>
      <c r="U1514">
        <f>YEAR(Table1[[#This Row],[Date Created Conversion]])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>ROUND(Table1[[#This Row],[pledged]]/Table1[[#This Row],[goal]] *100,1)</f>
        <v>150</v>
      </c>
      <c r="G1515" s="13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ref="L1515" si="1560">(((J1515/60)/60)/24)+DATE(1970,1,1)</f>
        <v>41836.637337962966</v>
      </c>
      <c r="M1515" s="16">
        <f t="shared" si="1518"/>
        <v>41806.637337962966</v>
      </c>
      <c r="N1515" t="b">
        <v>1</v>
      </c>
      <c r="O1515">
        <v>215</v>
      </c>
      <c r="P1515" t="b">
        <v>1</v>
      </c>
      <c r="Q1515" t="s">
        <v>8283</v>
      </c>
      <c r="R1515">
        <f t="shared" si="1519"/>
        <v>55.82</v>
      </c>
      <c r="S1515" s="13" t="s">
        <v>8336</v>
      </c>
      <c r="T1515" t="s">
        <v>8337</v>
      </c>
      <c r="U1515">
        <f>YEAR(Table1[[#This Row],[Date Created Conversion]])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>ROUND(Table1[[#This Row],[pledged]]/Table1[[#This Row],[goal]] *100,1)</f>
        <v>106.5</v>
      </c>
      <c r="G1516" s="13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ref="L1516" si="1561">(((J1516/60)/60)/24)+DATE(1970,1,1)</f>
        <v>42274.597685185188</v>
      </c>
      <c r="M1516" s="16">
        <f t="shared" si="1518"/>
        <v>42234.597685185188</v>
      </c>
      <c r="N1516" t="b">
        <v>1</v>
      </c>
      <c r="O1516">
        <v>176</v>
      </c>
      <c r="P1516" t="b">
        <v>1</v>
      </c>
      <c r="Q1516" t="s">
        <v>8283</v>
      </c>
      <c r="R1516">
        <f t="shared" si="1519"/>
        <v>151.24</v>
      </c>
      <c r="S1516" s="13" t="s">
        <v>8336</v>
      </c>
      <c r="T1516" t="s">
        <v>8337</v>
      </c>
      <c r="U1516">
        <f>YEAR(Table1[[#This Row],[Date Created Conversion]])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>ROUND(Table1[[#This Row],[pledged]]/Table1[[#This Row],[goal]] *100,1)</f>
        <v>157.19999999999999</v>
      </c>
      <c r="G1517" s="13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ref="L1517" si="1562">(((J1517/60)/60)/24)+DATE(1970,1,1)</f>
        <v>42445.211770833332</v>
      </c>
      <c r="M1517" s="16">
        <f t="shared" si="1518"/>
        <v>42415.253437499996</v>
      </c>
      <c r="N1517" t="b">
        <v>1</v>
      </c>
      <c r="O1517">
        <v>555</v>
      </c>
      <c r="P1517" t="b">
        <v>1</v>
      </c>
      <c r="Q1517" t="s">
        <v>8283</v>
      </c>
      <c r="R1517">
        <f t="shared" si="1519"/>
        <v>849.67</v>
      </c>
      <c r="S1517" s="13" t="s">
        <v>8336</v>
      </c>
      <c r="T1517" t="s">
        <v>8337</v>
      </c>
      <c r="U1517">
        <f>YEAR(Table1[[#This Row],[Date Created Conversion]])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>ROUND(Table1[[#This Row],[pledged]]/Table1[[#This Row],[goal]] *100,1)</f>
        <v>108.7</v>
      </c>
      <c r="G1518" s="13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ref="L1518" si="1563">(((J1518/60)/60)/24)+DATE(1970,1,1)</f>
        <v>42649.583333333328</v>
      </c>
      <c r="M1518" s="16">
        <f t="shared" si="1518"/>
        <v>42619.466342592597</v>
      </c>
      <c r="N1518" t="b">
        <v>1</v>
      </c>
      <c r="O1518">
        <v>116</v>
      </c>
      <c r="P1518" t="b">
        <v>1</v>
      </c>
      <c r="Q1518" t="s">
        <v>8283</v>
      </c>
      <c r="R1518">
        <f t="shared" si="1519"/>
        <v>159.24</v>
      </c>
      <c r="S1518" s="13" t="s">
        <v>8336</v>
      </c>
      <c r="T1518" t="s">
        <v>8337</v>
      </c>
      <c r="U1518">
        <f>YEAR(Table1[[#This Row],[Date Created Conversion]])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>ROUND(Table1[[#This Row],[pledged]]/Table1[[#This Row],[goal]] *100,1)</f>
        <v>162</v>
      </c>
      <c r="G1519" s="13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ref="L1519" si="1564">(((J1519/60)/60)/24)+DATE(1970,1,1)</f>
        <v>41979.25</v>
      </c>
      <c r="M1519" s="16">
        <f t="shared" si="1518"/>
        <v>41948.56658564815</v>
      </c>
      <c r="N1519" t="b">
        <v>1</v>
      </c>
      <c r="O1519">
        <v>615</v>
      </c>
      <c r="P1519" t="b">
        <v>1</v>
      </c>
      <c r="Q1519" t="s">
        <v>8283</v>
      </c>
      <c r="R1519">
        <f t="shared" si="1519"/>
        <v>39.51</v>
      </c>
      <c r="S1519" s="13" t="s">
        <v>8336</v>
      </c>
      <c r="T1519" t="s">
        <v>8337</v>
      </c>
      <c r="U1519">
        <f>YEAR(Table1[[#This Row],[Date Created Conversion]])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>ROUND(Table1[[#This Row],[pledged]]/Table1[[#This Row],[goal]] *100,1)</f>
        <v>205.4</v>
      </c>
      <c r="G1520" s="13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ref="L1520" si="1565">(((J1520/60)/60)/24)+DATE(1970,1,1)</f>
        <v>41790.8200462963</v>
      </c>
      <c r="M1520" s="16">
        <f t="shared" si="1518"/>
        <v>41760.8200462963</v>
      </c>
      <c r="N1520" t="b">
        <v>1</v>
      </c>
      <c r="O1520">
        <v>236</v>
      </c>
      <c r="P1520" t="b">
        <v>1</v>
      </c>
      <c r="Q1520" t="s">
        <v>8283</v>
      </c>
      <c r="R1520">
        <f t="shared" si="1519"/>
        <v>130.53</v>
      </c>
      <c r="S1520" s="13" t="s">
        <v>8336</v>
      </c>
      <c r="T1520" t="s">
        <v>8337</v>
      </c>
      <c r="U1520">
        <f>YEAR(Table1[[#This Row],[Date Created Conversion]])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>ROUND(Table1[[#This Row],[pledged]]/Table1[[#This Row],[goal]] *100,1)</f>
        <v>103.4</v>
      </c>
      <c r="G1521" s="13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ref="L1521" si="1566">(((J1521/60)/60)/24)+DATE(1970,1,1)</f>
        <v>41810.915972222225</v>
      </c>
      <c r="M1521" s="16">
        <f t="shared" si="1518"/>
        <v>41782.741701388892</v>
      </c>
      <c r="N1521" t="b">
        <v>1</v>
      </c>
      <c r="O1521">
        <v>145</v>
      </c>
      <c r="P1521" t="b">
        <v>1</v>
      </c>
      <c r="Q1521" t="s">
        <v>8283</v>
      </c>
      <c r="R1521">
        <f t="shared" si="1519"/>
        <v>64.16</v>
      </c>
      <c r="S1521" s="13" t="s">
        <v>8336</v>
      </c>
      <c r="T1521" t="s">
        <v>8337</v>
      </c>
      <c r="U1521">
        <f>YEAR(Table1[[#This Row],[Date Created Conversion]])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>ROUND(Table1[[#This Row],[pledged]]/Table1[[#This Row],[goal]] *100,1)</f>
        <v>103.5</v>
      </c>
      <c r="G1522" s="13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ref="L1522" si="1567">(((J1522/60)/60)/24)+DATE(1970,1,1)</f>
        <v>41992.166666666672</v>
      </c>
      <c r="M1522" s="16">
        <f t="shared" si="1518"/>
        <v>41955.857789351852</v>
      </c>
      <c r="N1522" t="b">
        <v>1</v>
      </c>
      <c r="O1522">
        <v>167</v>
      </c>
      <c r="P1522" t="b">
        <v>1</v>
      </c>
      <c r="Q1522" t="s">
        <v>8283</v>
      </c>
      <c r="R1522">
        <f t="shared" si="1519"/>
        <v>111.53</v>
      </c>
      <c r="S1522" s="13" t="s">
        <v>8336</v>
      </c>
      <c r="T1522" t="s">
        <v>8337</v>
      </c>
      <c r="U1522">
        <f>YEAR(Table1[[#This Row],[Date Created Conversion]])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>ROUND(Table1[[#This Row],[pledged]]/Table1[[#This Row],[goal]] *100,1)</f>
        <v>106.8</v>
      </c>
      <c r="G1523" s="1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ref="L1523" si="1568">(((J1523/60)/60)/24)+DATE(1970,1,1)</f>
        <v>42528.167719907404</v>
      </c>
      <c r="M1523" s="16">
        <f t="shared" si="1518"/>
        <v>42493.167719907404</v>
      </c>
      <c r="N1523" t="b">
        <v>1</v>
      </c>
      <c r="O1523">
        <v>235</v>
      </c>
      <c r="P1523" t="b">
        <v>1</v>
      </c>
      <c r="Q1523" t="s">
        <v>8283</v>
      </c>
      <c r="R1523">
        <f t="shared" si="1519"/>
        <v>170.45</v>
      </c>
      <c r="S1523" s="13" t="s">
        <v>8336</v>
      </c>
      <c r="T1523" t="s">
        <v>8337</v>
      </c>
      <c r="U1523">
        <f>YEAR(Table1[[#This Row],[Date Created Conversion]])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>ROUND(Table1[[#This Row],[pledged]]/Table1[[#This Row],[goal]] *100,1)</f>
        <v>139</v>
      </c>
      <c r="G1524" s="13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ref="L1524" si="1569">(((J1524/60)/60)/24)+DATE(1970,1,1)</f>
        <v>41929.830312500002</v>
      </c>
      <c r="M1524" s="16">
        <f t="shared" si="1518"/>
        <v>41899.830312500002</v>
      </c>
      <c r="N1524" t="b">
        <v>1</v>
      </c>
      <c r="O1524">
        <v>452</v>
      </c>
      <c r="P1524" t="b">
        <v>1</v>
      </c>
      <c r="Q1524" t="s">
        <v>8283</v>
      </c>
      <c r="R1524">
        <f t="shared" si="1519"/>
        <v>133.74</v>
      </c>
      <c r="S1524" s="13" t="s">
        <v>8336</v>
      </c>
      <c r="T1524" t="s">
        <v>8337</v>
      </c>
      <c r="U1524">
        <f>YEAR(Table1[[#This Row],[Date Created Conversion]])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>ROUND(Table1[[#This Row],[pledged]]/Table1[[#This Row],[goal]] *100,1)</f>
        <v>124.8</v>
      </c>
      <c r="G1525" s="13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ref="L1525" si="1570">(((J1525/60)/60)/24)+DATE(1970,1,1)</f>
        <v>41996</v>
      </c>
      <c r="M1525" s="16">
        <f t="shared" si="1518"/>
        <v>41964.751342592594</v>
      </c>
      <c r="N1525" t="b">
        <v>1</v>
      </c>
      <c r="O1525">
        <v>241</v>
      </c>
      <c r="P1525" t="b">
        <v>1</v>
      </c>
      <c r="Q1525" t="s">
        <v>8283</v>
      </c>
      <c r="R1525">
        <f t="shared" si="1519"/>
        <v>95.83</v>
      </c>
      <c r="S1525" s="13" t="s">
        <v>8336</v>
      </c>
      <c r="T1525" t="s">
        <v>8337</v>
      </c>
      <c r="U1525">
        <f>YEAR(Table1[[#This Row],[Date Created Conversion]])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>ROUND(Table1[[#This Row],[pledged]]/Table1[[#This Row],[goal]] *100,1)</f>
        <v>207</v>
      </c>
      <c r="G1526" s="13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ref="L1526" si="1571">(((J1526/60)/60)/24)+DATE(1970,1,1)</f>
        <v>42786.501041666663</v>
      </c>
      <c r="M1526" s="16">
        <f t="shared" si="1518"/>
        <v>42756.501041666663</v>
      </c>
      <c r="N1526" t="b">
        <v>1</v>
      </c>
      <c r="O1526">
        <v>28</v>
      </c>
      <c r="P1526" t="b">
        <v>1</v>
      </c>
      <c r="Q1526" t="s">
        <v>8283</v>
      </c>
      <c r="R1526">
        <f t="shared" si="1519"/>
        <v>221.79</v>
      </c>
      <c r="S1526" s="13" t="s">
        <v>8336</v>
      </c>
      <c r="T1526" t="s">
        <v>8337</v>
      </c>
      <c r="U1526">
        <f>YEAR(Table1[[#This Row],[Date Created Conversion]])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>ROUND(Table1[[#This Row],[pledged]]/Table1[[#This Row],[goal]] *100,1)</f>
        <v>174</v>
      </c>
      <c r="G1527" s="13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ref="L1527" si="1572">(((J1527/60)/60)/24)+DATE(1970,1,1)</f>
        <v>42600.702986111108</v>
      </c>
      <c r="M1527" s="16">
        <f t="shared" si="1518"/>
        <v>42570.702986111108</v>
      </c>
      <c r="N1527" t="b">
        <v>1</v>
      </c>
      <c r="O1527">
        <v>140</v>
      </c>
      <c r="P1527" t="b">
        <v>1</v>
      </c>
      <c r="Q1527" t="s">
        <v>8283</v>
      </c>
      <c r="R1527">
        <f t="shared" si="1519"/>
        <v>32.32</v>
      </c>
      <c r="S1527" s="13" t="s">
        <v>8336</v>
      </c>
      <c r="T1527" t="s">
        <v>8337</v>
      </c>
      <c r="U1527">
        <f>YEAR(Table1[[#This Row],[Date Created Conversion]])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>ROUND(Table1[[#This Row],[pledged]]/Table1[[#This Row],[goal]] *100,1)</f>
        <v>120.3</v>
      </c>
      <c r="G1528" s="13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ref="L1528" si="1573">(((J1528/60)/60)/24)+DATE(1970,1,1)</f>
        <v>42388.276006944448</v>
      </c>
      <c r="M1528" s="16">
        <f t="shared" si="1518"/>
        <v>42339.276006944448</v>
      </c>
      <c r="N1528" t="b">
        <v>1</v>
      </c>
      <c r="O1528">
        <v>280</v>
      </c>
      <c r="P1528" t="b">
        <v>1</v>
      </c>
      <c r="Q1528" t="s">
        <v>8283</v>
      </c>
      <c r="R1528">
        <f t="shared" si="1519"/>
        <v>98.84</v>
      </c>
      <c r="S1528" s="13" t="s">
        <v>8336</v>
      </c>
      <c r="T1528" t="s">
        <v>8337</v>
      </c>
      <c r="U1528">
        <f>YEAR(Table1[[#This Row],[Date Created Conversion]])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>ROUND(Table1[[#This Row],[pledged]]/Table1[[#This Row],[goal]] *100,1)</f>
        <v>110.4</v>
      </c>
      <c r="G1529" s="13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ref="L1529" si="1574">(((J1529/60)/60)/24)+DATE(1970,1,1)</f>
        <v>42808.558865740735</v>
      </c>
      <c r="M1529" s="16">
        <f t="shared" si="1518"/>
        <v>42780.600532407407</v>
      </c>
      <c r="N1529" t="b">
        <v>1</v>
      </c>
      <c r="O1529">
        <v>70</v>
      </c>
      <c r="P1529" t="b">
        <v>1</v>
      </c>
      <c r="Q1529" t="s">
        <v>8283</v>
      </c>
      <c r="R1529">
        <f t="shared" si="1519"/>
        <v>55.22</v>
      </c>
      <c r="S1529" s="13" t="s">
        <v>8336</v>
      </c>
      <c r="T1529" t="s">
        <v>8337</v>
      </c>
      <c r="U1529">
        <f>YEAR(Table1[[#This Row],[Date Created Conversion]])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>ROUND(Table1[[#This Row],[pledged]]/Table1[[#This Row],[goal]] *100,1)</f>
        <v>281.60000000000002</v>
      </c>
      <c r="G1530" s="13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ref="L1530" si="1575">(((J1530/60)/60)/24)+DATE(1970,1,1)</f>
        <v>42767</v>
      </c>
      <c r="M1530" s="16">
        <f t="shared" si="1518"/>
        <v>42736.732893518521</v>
      </c>
      <c r="N1530" t="b">
        <v>1</v>
      </c>
      <c r="O1530">
        <v>160</v>
      </c>
      <c r="P1530" t="b">
        <v>1</v>
      </c>
      <c r="Q1530" t="s">
        <v>8283</v>
      </c>
      <c r="R1530">
        <f t="shared" si="1519"/>
        <v>52.79</v>
      </c>
      <c r="S1530" s="13" t="s">
        <v>8336</v>
      </c>
      <c r="T1530" t="s">
        <v>8337</v>
      </c>
      <c r="U1530">
        <f>YEAR(Table1[[#This Row],[Date Created Conversion]])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>ROUND(Table1[[#This Row],[pledged]]/Table1[[#This Row],[goal]] *100,1)</f>
        <v>100.7</v>
      </c>
      <c r="G1531" s="13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ref="L1531" si="1576">(((J1531/60)/60)/24)+DATE(1970,1,1)</f>
        <v>42082.587037037039</v>
      </c>
      <c r="M1531" s="16">
        <f t="shared" si="1518"/>
        <v>42052.628703703704</v>
      </c>
      <c r="N1531" t="b">
        <v>1</v>
      </c>
      <c r="O1531">
        <v>141</v>
      </c>
      <c r="P1531" t="b">
        <v>1</v>
      </c>
      <c r="Q1531" t="s">
        <v>8283</v>
      </c>
      <c r="R1531">
        <f t="shared" si="1519"/>
        <v>135.66999999999999</v>
      </c>
      <c r="S1531" s="13" t="s">
        <v>8336</v>
      </c>
      <c r="T1531" t="s">
        <v>8337</v>
      </c>
      <c r="U1531">
        <f>YEAR(Table1[[#This Row],[Date Created Conversion]])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>ROUND(Table1[[#This Row],[pledged]]/Table1[[#This Row],[goal]] *100,1)</f>
        <v>134.80000000000001</v>
      </c>
      <c r="G1532" s="13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ref="L1532" si="1577">(((J1532/60)/60)/24)+DATE(1970,1,1)</f>
        <v>42300.767303240747</v>
      </c>
      <c r="M1532" s="16">
        <f t="shared" si="1518"/>
        <v>42275.767303240747</v>
      </c>
      <c r="N1532" t="b">
        <v>1</v>
      </c>
      <c r="O1532">
        <v>874</v>
      </c>
      <c r="P1532" t="b">
        <v>1</v>
      </c>
      <c r="Q1532" t="s">
        <v>8283</v>
      </c>
      <c r="R1532">
        <f t="shared" si="1519"/>
        <v>53.99</v>
      </c>
      <c r="S1532" s="13" t="s">
        <v>8336</v>
      </c>
      <c r="T1532" t="s">
        <v>8337</v>
      </c>
      <c r="U1532">
        <f>YEAR(Table1[[#This Row],[Date Created Conversion]])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>ROUND(Table1[[#This Row],[pledged]]/Table1[[#This Row],[goal]] *100,1)</f>
        <v>176</v>
      </c>
      <c r="G1533" s="1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ref="L1533" si="1578">(((J1533/60)/60)/24)+DATE(1970,1,1)</f>
        <v>41974.125</v>
      </c>
      <c r="M1533" s="16">
        <f t="shared" si="1518"/>
        <v>41941.802384259259</v>
      </c>
      <c r="N1533" t="b">
        <v>1</v>
      </c>
      <c r="O1533">
        <v>73</v>
      </c>
      <c r="P1533" t="b">
        <v>1</v>
      </c>
      <c r="Q1533" t="s">
        <v>8283</v>
      </c>
      <c r="R1533">
        <f t="shared" si="1519"/>
        <v>56.64</v>
      </c>
      <c r="S1533" s="13" t="s">
        <v>8336</v>
      </c>
      <c r="T1533" t="s">
        <v>8337</v>
      </c>
      <c r="U1533">
        <f>YEAR(Table1[[#This Row],[Date Created Conversion]])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>ROUND(Table1[[#This Row],[pledged]]/Table1[[#This Row],[goal]] *100,1)</f>
        <v>484</v>
      </c>
      <c r="G1534" s="13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ref="L1534" si="1579">(((J1534/60)/60)/24)+DATE(1970,1,1)</f>
        <v>42415.625</v>
      </c>
      <c r="M1534" s="16">
        <f t="shared" si="1518"/>
        <v>42391.475289351853</v>
      </c>
      <c r="N1534" t="b">
        <v>1</v>
      </c>
      <c r="O1534">
        <v>294</v>
      </c>
      <c r="P1534" t="b">
        <v>1</v>
      </c>
      <c r="Q1534" t="s">
        <v>8283</v>
      </c>
      <c r="R1534">
        <f t="shared" si="1519"/>
        <v>82.32</v>
      </c>
      <c r="S1534" s="13" t="s">
        <v>8336</v>
      </c>
      <c r="T1534" t="s">
        <v>8337</v>
      </c>
      <c r="U1534">
        <f>YEAR(Table1[[#This Row],[Date Created Conversion]])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>ROUND(Table1[[#This Row],[pledged]]/Table1[[#This Row],[goal]] *100,1)</f>
        <v>145.1</v>
      </c>
      <c r="G1535" s="13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ref="L1535" si="1580">(((J1535/60)/60)/24)+DATE(1970,1,1)</f>
        <v>42492.165972222225</v>
      </c>
      <c r="M1535" s="16">
        <f t="shared" si="1518"/>
        <v>42443.00204861111</v>
      </c>
      <c r="N1535" t="b">
        <v>1</v>
      </c>
      <c r="O1535">
        <v>740</v>
      </c>
      <c r="P1535" t="b">
        <v>1</v>
      </c>
      <c r="Q1535" t="s">
        <v>8283</v>
      </c>
      <c r="R1535">
        <f t="shared" si="1519"/>
        <v>88.26</v>
      </c>
      <c r="S1535" s="13" t="s">
        <v>8336</v>
      </c>
      <c r="T1535" t="s">
        <v>8337</v>
      </c>
      <c r="U1535">
        <f>YEAR(Table1[[#This Row],[Date Created Conversion]])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>ROUND(Table1[[#This Row],[pledged]]/Table1[[#This Row],[goal]] *100,1)</f>
        <v>417.7</v>
      </c>
      <c r="G1536" s="13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ref="L1536" si="1581">(((J1536/60)/60)/24)+DATE(1970,1,1)</f>
        <v>42251.67432870371</v>
      </c>
      <c r="M1536" s="16">
        <f t="shared" si="1518"/>
        <v>42221.67432870371</v>
      </c>
      <c r="N1536" t="b">
        <v>1</v>
      </c>
      <c r="O1536">
        <v>369</v>
      </c>
      <c r="P1536" t="b">
        <v>1</v>
      </c>
      <c r="Q1536" t="s">
        <v>8283</v>
      </c>
      <c r="R1536">
        <f t="shared" si="1519"/>
        <v>84.91</v>
      </c>
      <c r="S1536" s="13" t="s">
        <v>8336</v>
      </c>
      <c r="T1536" t="s">
        <v>8337</v>
      </c>
      <c r="U1536">
        <f>YEAR(Table1[[#This Row],[Date Created Conversion]])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>ROUND(Table1[[#This Row],[pledged]]/Table1[[#This Row],[goal]] *100,1)</f>
        <v>132.4</v>
      </c>
      <c r="G1537" s="13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ref="L1537" si="1582">(((J1537/60)/60)/24)+DATE(1970,1,1)</f>
        <v>42513.916666666672</v>
      </c>
      <c r="M1537" s="16">
        <f t="shared" si="1518"/>
        <v>42484.829062500001</v>
      </c>
      <c r="N1537" t="b">
        <v>1</v>
      </c>
      <c r="O1537">
        <v>110</v>
      </c>
      <c r="P1537" t="b">
        <v>1</v>
      </c>
      <c r="Q1537" t="s">
        <v>8283</v>
      </c>
      <c r="R1537">
        <f t="shared" si="1519"/>
        <v>48.15</v>
      </c>
      <c r="S1537" s="13" t="s">
        <v>8336</v>
      </c>
      <c r="T1537" t="s">
        <v>8337</v>
      </c>
      <c r="U1537">
        <f>YEAR(Table1[[#This Row],[Date Created Conversion]])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>ROUND(Table1[[#This Row],[pledged]]/Table1[[#This Row],[goal]] *100,1)</f>
        <v>250.3</v>
      </c>
      <c r="G1538" s="13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ref="L1538" si="1583">(((J1538/60)/60)/24)+DATE(1970,1,1)</f>
        <v>42243.802199074074</v>
      </c>
      <c r="M1538" s="16">
        <f t="shared" ref="M1538:M1601" si="1584">(((K1538/60)/60)/24)+DATE(1970,1,1)</f>
        <v>42213.802199074074</v>
      </c>
      <c r="N1538" t="b">
        <v>1</v>
      </c>
      <c r="O1538">
        <v>455</v>
      </c>
      <c r="P1538" t="b">
        <v>1</v>
      </c>
      <c r="Q1538" t="s">
        <v>8283</v>
      </c>
      <c r="R1538">
        <f t="shared" ref="R1538:R1601" si="1585">IFERROR(ROUND(E1538/O1538,2),0)</f>
        <v>66.02</v>
      </c>
      <c r="S1538" s="13" t="s">
        <v>8336</v>
      </c>
      <c r="T1538" t="s">
        <v>8337</v>
      </c>
      <c r="U1538">
        <f>YEAR(Table1[[#This Row],[Date Created Conversion]])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>ROUND(Table1[[#This Row],[pledged]]/Table1[[#This Row],[goal]] *100,1)</f>
        <v>179.9</v>
      </c>
      <c r="G1539" s="13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" si="1586">(((J1539/60)/60)/24)+DATE(1970,1,1)</f>
        <v>42588.75</v>
      </c>
      <c r="M1539" s="16">
        <f t="shared" si="1584"/>
        <v>42552.315127314811</v>
      </c>
      <c r="N1539" t="b">
        <v>1</v>
      </c>
      <c r="O1539">
        <v>224</v>
      </c>
      <c r="P1539" t="b">
        <v>1</v>
      </c>
      <c r="Q1539" t="s">
        <v>8283</v>
      </c>
      <c r="R1539">
        <f t="shared" si="1585"/>
        <v>96.38</v>
      </c>
      <c r="S1539" s="13" t="s">
        <v>8336</v>
      </c>
      <c r="T1539" t="s">
        <v>8337</v>
      </c>
      <c r="U1539">
        <f>YEAR(Table1[[#This Row],[Date Created Conversion]])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>ROUND(Table1[[#This Row],[pledged]]/Table1[[#This Row],[goal]] *100,1)</f>
        <v>102.6</v>
      </c>
      <c r="G1540" s="13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ref="L1540" si="1587">(((J1540/60)/60)/24)+DATE(1970,1,1)</f>
        <v>42026.782060185185</v>
      </c>
      <c r="M1540" s="16">
        <f t="shared" si="1584"/>
        <v>41981.782060185185</v>
      </c>
      <c r="N1540" t="b">
        <v>1</v>
      </c>
      <c r="O1540">
        <v>46</v>
      </c>
      <c r="P1540" t="b">
        <v>1</v>
      </c>
      <c r="Q1540" t="s">
        <v>8283</v>
      </c>
      <c r="R1540">
        <f t="shared" si="1585"/>
        <v>156.16999999999999</v>
      </c>
      <c r="S1540" s="13" t="s">
        <v>8336</v>
      </c>
      <c r="T1540" t="s">
        <v>8337</v>
      </c>
      <c r="U1540">
        <f>YEAR(Table1[[#This Row],[Date Created Conversion]])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>ROUND(Table1[[#This Row],[pledged]]/Table1[[#This Row],[goal]] *100,1)</f>
        <v>136</v>
      </c>
      <c r="G1541" s="13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ref="L1541" si="1588">(((J1541/60)/60)/24)+DATE(1970,1,1)</f>
        <v>42738.919201388882</v>
      </c>
      <c r="M1541" s="16">
        <f t="shared" si="1584"/>
        <v>42705.919201388882</v>
      </c>
      <c r="N1541" t="b">
        <v>0</v>
      </c>
      <c r="O1541">
        <v>284</v>
      </c>
      <c r="P1541" t="b">
        <v>1</v>
      </c>
      <c r="Q1541" t="s">
        <v>8283</v>
      </c>
      <c r="R1541">
        <f t="shared" si="1585"/>
        <v>95.76</v>
      </c>
      <c r="S1541" s="13" t="s">
        <v>8336</v>
      </c>
      <c r="T1541" t="s">
        <v>8337</v>
      </c>
      <c r="U1541">
        <f>YEAR(Table1[[#This Row],[Date Created Conversion]])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>ROUND(Table1[[#This Row],[pledged]]/Table1[[#This Row],[goal]] *100,1)</f>
        <v>117.9</v>
      </c>
      <c r="G1542" s="13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ref="L1542" si="1589">(((J1542/60)/60)/24)+DATE(1970,1,1)</f>
        <v>41969.052083333328</v>
      </c>
      <c r="M1542" s="16">
        <f t="shared" si="1584"/>
        <v>41939.00712962963</v>
      </c>
      <c r="N1542" t="b">
        <v>1</v>
      </c>
      <c r="O1542">
        <v>98</v>
      </c>
      <c r="P1542" t="b">
        <v>1</v>
      </c>
      <c r="Q1542" t="s">
        <v>8283</v>
      </c>
      <c r="R1542">
        <f t="shared" si="1585"/>
        <v>180.41</v>
      </c>
      <c r="S1542" s="13" t="s">
        <v>8336</v>
      </c>
      <c r="T1542" t="s">
        <v>8337</v>
      </c>
      <c r="U1542">
        <f>YEAR(Table1[[#This Row],[Date Created Conversion]])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>ROUND(Table1[[#This Row],[pledged]]/Table1[[#This Row],[goal]] *100,1)</f>
        <v>0</v>
      </c>
      <c r="G1543" s="1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ref="L1543" si="1590">(((J1543/60)/60)/24)+DATE(1970,1,1)</f>
        <v>42004.712245370371</v>
      </c>
      <c r="M1543" s="16">
        <f t="shared" si="1584"/>
        <v>41974.712245370371</v>
      </c>
      <c r="N1543" t="b">
        <v>0</v>
      </c>
      <c r="O1543">
        <v>2</v>
      </c>
      <c r="P1543" t="b">
        <v>0</v>
      </c>
      <c r="Q1543" t="s">
        <v>8287</v>
      </c>
      <c r="R1543">
        <f t="shared" si="1585"/>
        <v>3</v>
      </c>
      <c r="S1543" s="13" t="s">
        <v>8336</v>
      </c>
      <c r="T1543" t="s">
        <v>8341</v>
      </c>
      <c r="U1543">
        <f>YEAR(Table1[[#This Row],[Date Created Conversion]])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>ROUND(Table1[[#This Row],[pledged]]/Table1[[#This Row],[goal]] *100,1)</f>
        <v>4</v>
      </c>
      <c r="G1544" s="13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ref="L1544" si="1591">(((J1544/60)/60)/24)+DATE(1970,1,1)</f>
        <v>42185.996527777781</v>
      </c>
      <c r="M1544" s="16">
        <f t="shared" si="1584"/>
        <v>42170.996527777781</v>
      </c>
      <c r="N1544" t="b">
        <v>0</v>
      </c>
      <c r="O1544">
        <v>1</v>
      </c>
      <c r="P1544" t="b">
        <v>0</v>
      </c>
      <c r="Q1544" t="s">
        <v>8287</v>
      </c>
      <c r="R1544">
        <f t="shared" si="1585"/>
        <v>20</v>
      </c>
      <c r="S1544" s="13" t="s">
        <v>8336</v>
      </c>
      <c r="T1544" t="s">
        <v>8341</v>
      </c>
      <c r="U1544">
        <f>YEAR(Table1[[#This Row],[Date Created Conversion]])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>ROUND(Table1[[#This Row],[pledged]]/Table1[[#This Row],[goal]] *100,1)</f>
        <v>0.4</v>
      </c>
      <c r="G1545" s="13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ref="L1545" si="1592">(((J1545/60)/60)/24)+DATE(1970,1,1)</f>
        <v>41965.551319444443</v>
      </c>
      <c r="M1545" s="16">
        <f t="shared" si="1584"/>
        <v>41935.509652777779</v>
      </c>
      <c r="N1545" t="b">
        <v>0</v>
      </c>
      <c r="O1545">
        <v>1</v>
      </c>
      <c r="P1545" t="b">
        <v>0</v>
      </c>
      <c r="Q1545" t="s">
        <v>8287</v>
      </c>
      <c r="R1545">
        <f t="shared" si="1585"/>
        <v>10</v>
      </c>
      <c r="S1545" s="13" t="s">
        <v>8336</v>
      </c>
      <c r="T1545" t="s">
        <v>8341</v>
      </c>
      <c r="U1545">
        <f>YEAR(Table1[[#This Row],[Date Created Conversion]])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>ROUND(Table1[[#This Row],[pledged]]/Table1[[#This Row],[goal]] *100,1)</f>
        <v>0</v>
      </c>
      <c r="G1546" s="13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ref="L1546" si="1593">(((J1546/60)/60)/24)+DATE(1970,1,1)</f>
        <v>42095.012499999997</v>
      </c>
      <c r="M1546" s="16">
        <f t="shared" si="1584"/>
        <v>42053.051203703704</v>
      </c>
      <c r="N1546" t="b">
        <v>0</v>
      </c>
      <c r="O1546">
        <v>0</v>
      </c>
      <c r="P1546" t="b">
        <v>0</v>
      </c>
      <c r="Q1546" t="s">
        <v>8287</v>
      </c>
      <c r="R1546">
        <f t="shared" si="1585"/>
        <v>0</v>
      </c>
      <c r="S1546" s="13" t="s">
        <v>8336</v>
      </c>
      <c r="T1546" t="s">
        <v>8341</v>
      </c>
      <c r="U1546">
        <f>YEAR(Table1[[#This Row],[Date Created Conversion]])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>ROUND(Table1[[#This Row],[pledged]]/Table1[[#This Row],[goal]] *100,1)</f>
        <v>0</v>
      </c>
      <c r="G1547" s="13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ref="L1547" si="1594">(((J1547/60)/60)/24)+DATE(1970,1,1)</f>
        <v>42065.886111111111</v>
      </c>
      <c r="M1547" s="16">
        <f t="shared" si="1584"/>
        <v>42031.884652777779</v>
      </c>
      <c r="N1547" t="b">
        <v>0</v>
      </c>
      <c r="O1547">
        <v>1</v>
      </c>
      <c r="P1547" t="b">
        <v>0</v>
      </c>
      <c r="Q1547" t="s">
        <v>8287</v>
      </c>
      <c r="R1547">
        <f t="shared" si="1585"/>
        <v>1</v>
      </c>
      <c r="S1547" s="13" t="s">
        <v>8336</v>
      </c>
      <c r="T1547" t="s">
        <v>8341</v>
      </c>
      <c r="U1547">
        <f>YEAR(Table1[[#This Row],[Date Created Conversion]])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>ROUND(Table1[[#This Row],[pledged]]/Table1[[#This Row],[goal]] *100,1)</f>
        <v>28.9</v>
      </c>
      <c r="G1548" s="13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ref="L1548" si="1595">(((J1548/60)/60)/24)+DATE(1970,1,1)</f>
        <v>41899.212951388887</v>
      </c>
      <c r="M1548" s="16">
        <f t="shared" si="1584"/>
        <v>41839.212951388887</v>
      </c>
      <c r="N1548" t="b">
        <v>0</v>
      </c>
      <c r="O1548">
        <v>11</v>
      </c>
      <c r="P1548" t="b">
        <v>0</v>
      </c>
      <c r="Q1548" t="s">
        <v>8287</v>
      </c>
      <c r="R1548">
        <f t="shared" si="1585"/>
        <v>26.27</v>
      </c>
      <c r="S1548" s="13" t="s">
        <v>8336</v>
      </c>
      <c r="T1548" t="s">
        <v>8341</v>
      </c>
      <c r="U1548">
        <f>YEAR(Table1[[#This Row],[Date Created Conversion]])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>ROUND(Table1[[#This Row],[pledged]]/Table1[[#This Row],[goal]] *100,1)</f>
        <v>0</v>
      </c>
      <c r="G1549" s="13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ref="L1549" si="1596">(((J1549/60)/60)/24)+DATE(1970,1,1)</f>
        <v>42789.426875000005</v>
      </c>
      <c r="M1549" s="16">
        <f t="shared" si="1584"/>
        <v>42782.426875000005</v>
      </c>
      <c r="N1549" t="b">
        <v>0</v>
      </c>
      <c r="O1549">
        <v>0</v>
      </c>
      <c r="P1549" t="b">
        <v>0</v>
      </c>
      <c r="Q1549" t="s">
        <v>8287</v>
      </c>
      <c r="R1549">
        <f t="shared" si="1585"/>
        <v>0</v>
      </c>
      <c r="S1549" s="13" t="s">
        <v>8336</v>
      </c>
      <c r="T1549" t="s">
        <v>8341</v>
      </c>
      <c r="U1549">
        <f>YEAR(Table1[[#This Row],[Date Created Conversion]])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>ROUND(Table1[[#This Row],[pledged]]/Table1[[#This Row],[goal]] *100,1)</f>
        <v>8.6</v>
      </c>
      <c r="G1550" s="13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ref="L1550" si="1597">(((J1550/60)/60)/24)+DATE(1970,1,1)</f>
        <v>42316.923842592587</v>
      </c>
      <c r="M1550" s="16">
        <f t="shared" si="1584"/>
        <v>42286.88217592593</v>
      </c>
      <c r="N1550" t="b">
        <v>0</v>
      </c>
      <c r="O1550">
        <v>1</v>
      </c>
      <c r="P1550" t="b">
        <v>0</v>
      </c>
      <c r="Q1550" t="s">
        <v>8287</v>
      </c>
      <c r="R1550">
        <f t="shared" si="1585"/>
        <v>60</v>
      </c>
      <c r="S1550" s="13" t="s">
        <v>8336</v>
      </c>
      <c r="T1550" t="s">
        <v>8341</v>
      </c>
      <c r="U1550">
        <f>YEAR(Table1[[#This Row],[Date Created Conversion]])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>ROUND(Table1[[#This Row],[pledged]]/Table1[[#This Row],[goal]] *100,1)</f>
        <v>34</v>
      </c>
      <c r="G1551" s="13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ref="L1551" si="1598">(((J1551/60)/60)/24)+DATE(1970,1,1)</f>
        <v>42311.177766203706</v>
      </c>
      <c r="M1551" s="16">
        <f t="shared" si="1584"/>
        <v>42281.136099537034</v>
      </c>
      <c r="N1551" t="b">
        <v>0</v>
      </c>
      <c r="O1551">
        <v>6</v>
      </c>
      <c r="P1551" t="b">
        <v>0</v>
      </c>
      <c r="Q1551" t="s">
        <v>8287</v>
      </c>
      <c r="R1551">
        <f t="shared" si="1585"/>
        <v>28.33</v>
      </c>
      <c r="S1551" s="13" t="s">
        <v>8336</v>
      </c>
      <c r="T1551" t="s">
        <v>8341</v>
      </c>
      <c r="U1551">
        <f>YEAR(Table1[[#This Row],[Date Created Conversion]])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>ROUND(Table1[[#This Row],[pledged]]/Table1[[#This Row],[goal]] *100,1)</f>
        <v>13.5</v>
      </c>
      <c r="G1552" s="13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ref="L1552" si="1599">(((J1552/60)/60)/24)+DATE(1970,1,1)</f>
        <v>42502.449467592596</v>
      </c>
      <c r="M1552" s="16">
        <f t="shared" si="1584"/>
        <v>42472.449467592596</v>
      </c>
      <c r="N1552" t="b">
        <v>0</v>
      </c>
      <c r="O1552">
        <v>7</v>
      </c>
      <c r="P1552" t="b">
        <v>0</v>
      </c>
      <c r="Q1552" t="s">
        <v>8287</v>
      </c>
      <c r="R1552">
        <f t="shared" si="1585"/>
        <v>14.43</v>
      </c>
      <c r="S1552" s="13" t="s">
        <v>8336</v>
      </c>
      <c r="T1552" t="s">
        <v>8341</v>
      </c>
      <c r="U1552">
        <f>YEAR(Table1[[#This Row],[Date Created Conversion]])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>ROUND(Table1[[#This Row],[pledged]]/Table1[[#This Row],[goal]] *100,1)</f>
        <v>0</v>
      </c>
      <c r="G1553" s="1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ref="L1553" si="1600">(((J1553/60)/60)/24)+DATE(1970,1,1)</f>
        <v>42151.824525462958</v>
      </c>
      <c r="M1553" s="16">
        <f t="shared" si="1584"/>
        <v>42121.824525462958</v>
      </c>
      <c r="N1553" t="b">
        <v>0</v>
      </c>
      <c r="O1553">
        <v>0</v>
      </c>
      <c r="P1553" t="b">
        <v>0</v>
      </c>
      <c r="Q1553" t="s">
        <v>8287</v>
      </c>
      <c r="R1553">
        <f t="shared" si="1585"/>
        <v>0</v>
      </c>
      <c r="S1553" s="13" t="s">
        <v>8336</v>
      </c>
      <c r="T1553" t="s">
        <v>8341</v>
      </c>
      <c r="U1553">
        <f>YEAR(Table1[[#This Row],[Date Created Conversion]])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>ROUND(Table1[[#This Row],[pledged]]/Table1[[#This Row],[goal]] *100,1)</f>
        <v>49.2</v>
      </c>
      <c r="G1554" s="13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ref="L1554" si="1601">(((J1554/60)/60)/24)+DATE(1970,1,1)</f>
        <v>41913.165972222225</v>
      </c>
      <c r="M1554" s="16">
        <f t="shared" si="1584"/>
        <v>41892.688750000001</v>
      </c>
      <c r="N1554" t="b">
        <v>0</v>
      </c>
      <c r="O1554">
        <v>16</v>
      </c>
      <c r="P1554" t="b">
        <v>0</v>
      </c>
      <c r="Q1554" t="s">
        <v>8287</v>
      </c>
      <c r="R1554">
        <f t="shared" si="1585"/>
        <v>132.19</v>
      </c>
      <c r="S1554" s="13" t="s">
        <v>8336</v>
      </c>
      <c r="T1554" t="s">
        <v>8341</v>
      </c>
      <c r="U1554">
        <f>YEAR(Table1[[#This Row],[Date Created Conversion]])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>ROUND(Table1[[#This Row],[pledged]]/Table1[[#This Row],[goal]] *100,1)</f>
        <v>0</v>
      </c>
      <c r="G1555" s="13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ref="L1555" si="1602">(((J1555/60)/60)/24)+DATE(1970,1,1)</f>
        <v>42249.282951388886</v>
      </c>
      <c r="M1555" s="16">
        <f t="shared" si="1584"/>
        <v>42219.282951388886</v>
      </c>
      <c r="N1555" t="b">
        <v>0</v>
      </c>
      <c r="O1555">
        <v>0</v>
      </c>
      <c r="P1555" t="b">
        <v>0</v>
      </c>
      <c r="Q1555" t="s">
        <v>8287</v>
      </c>
      <c r="R1555">
        <f t="shared" si="1585"/>
        <v>0</v>
      </c>
      <c r="S1555" s="13" t="s">
        <v>8336</v>
      </c>
      <c r="T1555" t="s">
        <v>8341</v>
      </c>
      <c r="U1555">
        <f>YEAR(Table1[[#This Row],[Date Created Conversion]])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>ROUND(Table1[[#This Row],[pledged]]/Table1[[#This Row],[goal]] *100,1)</f>
        <v>0</v>
      </c>
      <c r="G1556" s="13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ref="L1556" si="1603">(((J1556/60)/60)/24)+DATE(1970,1,1)</f>
        <v>42218.252199074079</v>
      </c>
      <c r="M1556" s="16">
        <f t="shared" si="1584"/>
        <v>42188.252199074079</v>
      </c>
      <c r="N1556" t="b">
        <v>0</v>
      </c>
      <c r="O1556">
        <v>0</v>
      </c>
      <c r="P1556" t="b">
        <v>0</v>
      </c>
      <c r="Q1556" t="s">
        <v>8287</v>
      </c>
      <c r="R1556">
        <f t="shared" si="1585"/>
        <v>0</v>
      </c>
      <c r="S1556" s="13" t="s">
        <v>8336</v>
      </c>
      <c r="T1556" t="s">
        <v>8341</v>
      </c>
      <c r="U1556">
        <f>YEAR(Table1[[#This Row],[Date Created Conversion]])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>ROUND(Table1[[#This Row],[pledged]]/Table1[[#This Row],[goal]] *100,1)</f>
        <v>0</v>
      </c>
      <c r="G1557" s="13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ref="L1557" si="1604">(((J1557/60)/60)/24)+DATE(1970,1,1)</f>
        <v>42264.708333333328</v>
      </c>
      <c r="M1557" s="16">
        <f t="shared" si="1584"/>
        <v>42241.613796296297</v>
      </c>
      <c r="N1557" t="b">
        <v>0</v>
      </c>
      <c r="O1557">
        <v>0</v>
      </c>
      <c r="P1557" t="b">
        <v>0</v>
      </c>
      <c r="Q1557" t="s">
        <v>8287</v>
      </c>
      <c r="R1557">
        <f t="shared" si="1585"/>
        <v>0</v>
      </c>
      <c r="S1557" s="13" t="s">
        <v>8336</v>
      </c>
      <c r="T1557" t="s">
        <v>8341</v>
      </c>
      <c r="U1557">
        <f>YEAR(Table1[[#This Row],[Date Created Conversion]])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>ROUND(Table1[[#This Row],[pledged]]/Table1[[#This Row],[goal]] *100,1)</f>
        <v>45.1</v>
      </c>
      <c r="G1558" s="13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ref="L1558" si="1605">(((J1558/60)/60)/24)+DATE(1970,1,1)</f>
        <v>42555.153055555551</v>
      </c>
      <c r="M1558" s="16">
        <f t="shared" si="1584"/>
        <v>42525.153055555551</v>
      </c>
      <c r="N1558" t="b">
        <v>0</v>
      </c>
      <c r="O1558">
        <v>12</v>
      </c>
      <c r="P1558" t="b">
        <v>0</v>
      </c>
      <c r="Q1558" t="s">
        <v>8287</v>
      </c>
      <c r="R1558">
        <f t="shared" si="1585"/>
        <v>56.42</v>
      </c>
      <c r="S1558" s="13" t="s">
        <v>8336</v>
      </c>
      <c r="T1558" t="s">
        <v>8341</v>
      </c>
      <c r="U1558">
        <f>YEAR(Table1[[#This Row],[Date Created Conversion]])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>ROUND(Table1[[#This Row],[pledged]]/Table1[[#This Row],[goal]] *100,1)</f>
        <v>4</v>
      </c>
      <c r="G1559" s="13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ref="L1559" si="1606">(((J1559/60)/60)/24)+DATE(1970,1,1)</f>
        <v>41902.65315972222</v>
      </c>
      <c r="M1559" s="16">
        <f t="shared" si="1584"/>
        <v>41871.65315972222</v>
      </c>
      <c r="N1559" t="b">
        <v>0</v>
      </c>
      <c r="O1559">
        <v>1</v>
      </c>
      <c r="P1559" t="b">
        <v>0</v>
      </c>
      <c r="Q1559" t="s">
        <v>8287</v>
      </c>
      <c r="R1559">
        <f t="shared" si="1585"/>
        <v>100</v>
      </c>
      <c r="S1559" s="13" t="s">
        <v>8336</v>
      </c>
      <c r="T1559" t="s">
        <v>8341</v>
      </c>
      <c r="U1559">
        <f>YEAR(Table1[[#This Row],[Date Created Conversion]])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>ROUND(Table1[[#This Row],[pledged]]/Table1[[#This Row],[goal]] *100,1)</f>
        <v>4.7</v>
      </c>
      <c r="G1560" s="13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ref="L1560" si="1607">(((J1560/60)/60)/24)+DATE(1970,1,1)</f>
        <v>42244.508333333331</v>
      </c>
      <c r="M1560" s="16">
        <f t="shared" si="1584"/>
        <v>42185.397673611107</v>
      </c>
      <c r="N1560" t="b">
        <v>0</v>
      </c>
      <c r="O1560">
        <v>3</v>
      </c>
      <c r="P1560" t="b">
        <v>0</v>
      </c>
      <c r="Q1560" t="s">
        <v>8287</v>
      </c>
      <c r="R1560">
        <f t="shared" si="1585"/>
        <v>11.67</v>
      </c>
      <c r="S1560" s="13" t="s">
        <v>8336</v>
      </c>
      <c r="T1560" t="s">
        <v>8341</v>
      </c>
      <c r="U1560">
        <f>YEAR(Table1[[#This Row],[Date Created Conversion]])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>ROUND(Table1[[#This Row],[pledged]]/Table1[[#This Row],[goal]] *100,1)</f>
        <v>0.3</v>
      </c>
      <c r="G1561" s="13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ref="L1561" si="1608">(((J1561/60)/60)/24)+DATE(1970,1,1)</f>
        <v>42123.05322916666</v>
      </c>
      <c r="M1561" s="16">
        <f t="shared" si="1584"/>
        <v>42108.05322916666</v>
      </c>
      <c r="N1561" t="b">
        <v>0</v>
      </c>
      <c r="O1561">
        <v>1</v>
      </c>
      <c r="P1561" t="b">
        <v>0</v>
      </c>
      <c r="Q1561" t="s">
        <v>8287</v>
      </c>
      <c r="R1561">
        <f t="shared" si="1585"/>
        <v>50</v>
      </c>
      <c r="S1561" s="13" t="s">
        <v>8336</v>
      </c>
      <c r="T1561" t="s">
        <v>8341</v>
      </c>
      <c r="U1561">
        <f>YEAR(Table1[[#This Row],[Date Created Conversion]])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>ROUND(Table1[[#This Row],[pledged]]/Table1[[#This Row],[goal]] *100,1)</f>
        <v>3.8</v>
      </c>
      <c r="G1562" s="13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ref="L1562" si="1609">(((J1562/60)/60)/24)+DATE(1970,1,1)</f>
        <v>41956.062418981484</v>
      </c>
      <c r="M1562" s="16">
        <f t="shared" si="1584"/>
        <v>41936.020752314813</v>
      </c>
      <c r="N1562" t="b">
        <v>0</v>
      </c>
      <c r="O1562">
        <v>4</v>
      </c>
      <c r="P1562" t="b">
        <v>0</v>
      </c>
      <c r="Q1562" t="s">
        <v>8287</v>
      </c>
      <c r="R1562">
        <f t="shared" si="1585"/>
        <v>23.5</v>
      </c>
      <c r="S1562" s="13" t="s">
        <v>8336</v>
      </c>
      <c r="T1562" t="s">
        <v>8341</v>
      </c>
      <c r="U1562">
        <f>YEAR(Table1[[#This Row],[Date Created Conversion]])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>ROUND(Table1[[#This Row],[pledged]]/Table1[[#This Row],[goal]] *100,1)</f>
        <v>0.7</v>
      </c>
      <c r="G1563" s="1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ref="L1563" si="1610">(((J1563/60)/60)/24)+DATE(1970,1,1)</f>
        <v>41585.083368055559</v>
      </c>
      <c r="M1563" s="16">
        <f t="shared" si="1584"/>
        <v>41555.041701388887</v>
      </c>
      <c r="N1563" t="b">
        <v>0</v>
      </c>
      <c r="O1563">
        <v>1</v>
      </c>
      <c r="P1563" t="b">
        <v>0</v>
      </c>
      <c r="Q1563" t="s">
        <v>8288</v>
      </c>
      <c r="R1563">
        <f t="shared" si="1585"/>
        <v>67</v>
      </c>
      <c r="S1563" s="13" t="s">
        <v>8320</v>
      </c>
      <c r="T1563" t="s">
        <v>8342</v>
      </c>
      <c r="U1563">
        <f>YEAR(Table1[[#This Row],[Date Created Conversion]])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>ROUND(Table1[[#This Row],[pledged]]/Table1[[#This Row],[goal]] *100,1)</f>
        <v>0</v>
      </c>
      <c r="G1564" s="13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ref="L1564" si="1611">(((J1564/60)/60)/24)+DATE(1970,1,1)</f>
        <v>40149.034722222219</v>
      </c>
      <c r="M1564" s="16">
        <f t="shared" si="1584"/>
        <v>40079.566157407404</v>
      </c>
      <c r="N1564" t="b">
        <v>0</v>
      </c>
      <c r="O1564">
        <v>0</v>
      </c>
      <c r="P1564" t="b">
        <v>0</v>
      </c>
      <c r="Q1564" t="s">
        <v>8288</v>
      </c>
      <c r="R1564">
        <f t="shared" si="1585"/>
        <v>0</v>
      </c>
      <c r="S1564" s="13" t="s">
        <v>8320</v>
      </c>
      <c r="T1564" t="s">
        <v>8342</v>
      </c>
      <c r="U1564">
        <f>YEAR(Table1[[#This Row],[Date Created Conversion]])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>ROUND(Table1[[#This Row],[pledged]]/Table1[[#This Row],[goal]] *100,1)</f>
        <v>1.4</v>
      </c>
      <c r="G1565" s="13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ref="L1565" si="1612">(((J1565/60)/60)/24)+DATE(1970,1,1)</f>
        <v>41712.700821759259</v>
      </c>
      <c r="M1565" s="16">
        <f t="shared" si="1584"/>
        <v>41652.742488425924</v>
      </c>
      <c r="N1565" t="b">
        <v>0</v>
      </c>
      <c r="O1565">
        <v>2</v>
      </c>
      <c r="P1565" t="b">
        <v>0</v>
      </c>
      <c r="Q1565" t="s">
        <v>8288</v>
      </c>
      <c r="R1565">
        <f t="shared" si="1585"/>
        <v>42.5</v>
      </c>
      <c r="S1565" s="13" t="s">
        <v>8320</v>
      </c>
      <c r="T1565" t="s">
        <v>8342</v>
      </c>
      <c r="U1565">
        <f>YEAR(Table1[[#This Row],[Date Created Conversion]])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>ROUND(Table1[[#This Row],[pledged]]/Table1[[#This Row],[goal]] *100,1)</f>
        <v>0.1</v>
      </c>
      <c r="G1566" s="13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ref="L1566" si="1613">(((J1566/60)/60)/24)+DATE(1970,1,1)</f>
        <v>42152.836805555555</v>
      </c>
      <c r="M1566" s="16">
        <f t="shared" si="1584"/>
        <v>42121.367002314815</v>
      </c>
      <c r="N1566" t="b">
        <v>0</v>
      </c>
      <c r="O1566">
        <v>1</v>
      </c>
      <c r="P1566" t="b">
        <v>0</v>
      </c>
      <c r="Q1566" t="s">
        <v>8288</v>
      </c>
      <c r="R1566">
        <f t="shared" si="1585"/>
        <v>10</v>
      </c>
      <c r="S1566" s="13" t="s">
        <v>8320</v>
      </c>
      <c r="T1566" t="s">
        <v>8342</v>
      </c>
      <c r="U1566">
        <f>YEAR(Table1[[#This Row],[Date Created Conversion]])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>ROUND(Table1[[#This Row],[pledged]]/Table1[[#This Row],[goal]] *100,1)</f>
        <v>2.5</v>
      </c>
      <c r="G1567" s="13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ref="L1567" si="1614">(((J1567/60)/60)/24)+DATE(1970,1,1)</f>
        <v>40702.729872685188</v>
      </c>
      <c r="M1567" s="16">
        <f t="shared" si="1584"/>
        <v>40672.729872685188</v>
      </c>
      <c r="N1567" t="b">
        <v>0</v>
      </c>
      <c r="O1567">
        <v>1</v>
      </c>
      <c r="P1567" t="b">
        <v>0</v>
      </c>
      <c r="Q1567" t="s">
        <v>8288</v>
      </c>
      <c r="R1567">
        <f t="shared" si="1585"/>
        <v>100</v>
      </c>
      <c r="S1567" s="13" t="s">
        <v>8320</v>
      </c>
      <c r="T1567" t="s">
        <v>8342</v>
      </c>
      <c r="U1567">
        <f>YEAR(Table1[[#This Row],[Date Created Conversion]])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>ROUND(Table1[[#This Row],[pledged]]/Table1[[#This Row],[goal]] *100,1)</f>
        <v>21.3</v>
      </c>
      <c r="G1568" s="13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ref="L1568" si="1615">(((J1568/60)/60)/24)+DATE(1970,1,1)</f>
        <v>42578.916666666672</v>
      </c>
      <c r="M1568" s="16">
        <f t="shared" si="1584"/>
        <v>42549.916712962964</v>
      </c>
      <c r="N1568" t="b">
        <v>0</v>
      </c>
      <c r="O1568">
        <v>59</v>
      </c>
      <c r="P1568" t="b">
        <v>0</v>
      </c>
      <c r="Q1568" t="s">
        <v>8288</v>
      </c>
      <c r="R1568">
        <f t="shared" si="1585"/>
        <v>108.05</v>
      </c>
      <c r="S1568" s="13" t="s">
        <v>8320</v>
      </c>
      <c r="T1568" t="s">
        <v>8342</v>
      </c>
      <c r="U1568">
        <f>YEAR(Table1[[#This Row],[Date Created Conversion]])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>ROUND(Table1[[#This Row],[pledged]]/Table1[[#This Row],[goal]] *100,1)</f>
        <v>4.0999999999999996</v>
      </c>
      <c r="G1569" s="13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ref="L1569" si="1616">(((J1569/60)/60)/24)+DATE(1970,1,1)</f>
        <v>41687</v>
      </c>
      <c r="M1569" s="16">
        <f t="shared" si="1584"/>
        <v>41671.936863425923</v>
      </c>
      <c r="N1569" t="b">
        <v>0</v>
      </c>
      <c r="O1569">
        <v>13</v>
      </c>
      <c r="P1569" t="b">
        <v>0</v>
      </c>
      <c r="Q1569" t="s">
        <v>8288</v>
      </c>
      <c r="R1569">
        <f t="shared" si="1585"/>
        <v>26.92</v>
      </c>
      <c r="S1569" s="13" t="s">
        <v>8320</v>
      </c>
      <c r="T1569" t="s">
        <v>8342</v>
      </c>
      <c r="U1569">
        <f>YEAR(Table1[[#This Row],[Date Created Conversion]])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>ROUND(Table1[[#This Row],[pledged]]/Table1[[#This Row],[goal]] *100,1)</f>
        <v>13.6</v>
      </c>
      <c r="G1570" s="13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ref="L1570" si="1617">(((J1570/60)/60)/24)+DATE(1970,1,1)</f>
        <v>41997.062326388885</v>
      </c>
      <c r="M1570" s="16">
        <f t="shared" si="1584"/>
        <v>41962.062326388885</v>
      </c>
      <c r="N1570" t="b">
        <v>0</v>
      </c>
      <c r="O1570">
        <v>22</v>
      </c>
      <c r="P1570" t="b">
        <v>0</v>
      </c>
      <c r="Q1570" t="s">
        <v>8288</v>
      </c>
      <c r="R1570">
        <f t="shared" si="1585"/>
        <v>155</v>
      </c>
      <c r="S1570" s="13" t="s">
        <v>8320</v>
      </c>
      <c r="T1570" t="s">
        <v>8342</v>
      </c>
      <c r="U1570">
        <f>YEAR(Table1[[#This Row],[Date Created Conversion]])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>ROUND(Table1[[#This Row],[pledged]]/Table1[[#This Row],[goal]] *100,1)</f>
        <v>0</v>
      </c>
      <c r="G1571" s="13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ref="L1571" si="1618">(((J1571/60)/60)/24)+DATE(1970,1,1)</f>
        <v>41419.679560185185</v>
      </c>
      <c r="M1571" s="16">
        <f t="shared" si="1584"/>
        <v>41389.679560185185</v>
      </c>
      <c r="N1571" t="b">
        <v>0</v>
      </c>
      <c r="O1571">
        <v>0</v>
      </c>
      <c r="P1571" t="b">
        <v>0</v>
      </c>
      <c r="Q1571" t="s">
        <v>8288</v>
      </c>
      <c r="R1571">
        <f t="shared" si="1585"/>
        <v>0</v>
      </c>
      <c r="S1571" s="13" t="s">
        <v>8320</v>
      </c>
      <c r="T1571" t="s">
        <v>8342</v>
      </c>
      <c r="U1571">
        <f>YEAR(Table1[[#This Row],[Date Created Conversion]])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>ROUND(Table1[[#This Row],[pledged]]/Table1[[#This Row],[goal]] *100,1)</f>
        <v>41.4</v>
      </c>
      <c r="G1572" s="13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ref="L1572" si="1619">(((J1572/60)/60)/24)+DATE(1970,1,1)</f>
        <v>42468.771782407406</v>
      </c>
      <c r="M1572" s="16">
        <f t="shared" si="1584"/>
        <v>42438.813449074078</v>
      </c>
      <c r="N1572" t="b">
        <v>0</v>
      </c>
      <c r="O1572">
        <v>52</v>
      </c>
      <c r="P1572" t="b">
        <v>0</v>
      </c>
      <c r="Q1572" t="s">
        <v>8288</v>
      </c>
      <c r="R1572">
        <f t="shared" si="1585"/>
        <v>47.77</v>
      </c>
      <c r="S1572" s="13" t="s">
        <v>8320</v>
      </c>
      <c r="T1572" t="s">
        <v>8342</v>
      </c>
      <c r="U1572">
        <f>YEAR(Table1[[#This Row],[Date Created Conversion]])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>ROUND(Table1[[#This Row],[pledged]]/Table1[[#This Row],[goal]] *100,1)</f>
        <v>0.7</v>
      </c>
      <c r="G1573" s="1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ref="L1573" si="1620">(((J1573/60)/60)/24)+DATE(1970,1,1)</f>
        <v>42174.769479166673</v>
      </c>
      <c r="M1573" s="16">
        <f t="shared" si="1584"/>
        <v>42144.769479166673</v>
      </c>
      <c r="N1573" t="b">
        <v>0</v>
      </c>
      <c r="O1573">
        <v>4</v>
      </c>
      <c r="P1573" t="b">
        <v>0</v>
      </c>
      <c r="Q1573" t="s">
        <v>8288</v>
      </c>
      <c r="R1573">
        <f t="shared" si="1585"/>
        <v>20</v>
      </c>
      <c r="S1573" s="13" t="s">
        <v>8320</v>
      </c>
      <c r="T1573" t="s">
        <v>8342</v>
      </c>
      <c r="U1573">
        <f>YEAR(Table1[[#This Row],[Date Created Conversion]])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>ROUND(Table1[[#This Row],[pledged]]/Table1[[#This Row],[goal]] *100,1)</f>
        <v>5</v>
      </c>
      <c r="G1574" s="13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ref="L1574" si="1621">(((J1574/60)/60)/24)+DATE(1970,1,1)</f>
        <v>42428.999305555553</v>
      </c>
      <c r="M1574" s="16">
        <f t="shared" si="1584"/>
        <v>42404.033090277779</v>
      </c>
      <c r="N1574" t="b">
        <v>0</v>
      </c>
      <c r="O1574">
        <v>3</v>
      </c>
      <c r="P1574" t="b">
        <v>0</v>
      </c>
      <c r="Q1574" t="s">
        <v>8288</v>
      </c>
      <c r="R1574">
        <f t="shared" si="1585"/>
        <v>41.67</v>
      </c>
      <c r="S1574" s="13" t="s">
        <v>8320</v>
      </c>
      <c r="T1574" t="s">
        <v>8342</v>
      </c>
      <c r="U1574">
        <f>YEAR(Table1[[#This Row],[Date Created Conversion]])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>ROUND(Table1[[#This Row],[pledged]]/Table1[[#This Row],[goal]] *100,1)</f>
        <v>2.5</v>
      </c>
      <c r="G1575" s="13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ref="L1575" si="1622">(((J1575/60)/60)/24)+DATE(1970,1,1)</f>
        <v>42826.165972222225</v>
      </c>
      <c r="M1575" s="16">
        <f t="shared" si="1584"/>
        <v>42786.000023148154</v>
      </c>
      <c r="N1575" t="b">
        <v>0</v>
      </c>
      <c r="O1575">
        <v>3</v>
      </c>
      <c r="P1575" t="b">
        <v>0</v>
      </c>
      <c r="Q1575" t="s">
        <v>8288</v>
      </c>
      <c r="R1575">
        <f t="shared" si="1585"/>
        <v>74.33</v>
      </c>
      <c r="S1575" s="13" t="s">
        <v>8320</v>
      </c>
      <c r="T1575" t="s">
        <v>8342</v>
      </c>
      <c r="U1575">
        <f>YEAR(Table1[[#This Row],[Date Created Conversion]])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>ROUND(Table1[[#This Row],[pledged]]/Table1[[#This Row],[goal]] *100,1)</f>
        <v>5.0999999999999996</v>
      </c>
      <c r="G1576" s="13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ref="L1576" si="1623">(((J1576/60)/60)/24)+DATE(1970,1,1)</f>
        <v>42052.927418981482</v>
      </c>
      <c r="M1576" s="16">
        <f t="shared" si="1584"/>
        <v>42017.927418981482</v>
      </c>
      <c r="N1576" t="b">
        <v>0</v>
      </c>
      <c r="O1576">
        <v>6</v>
      </c>
      <c r="P1576" t="b">
        <v>0</v>
      </c>
      <c r="Q1576" t="s">
        <v>8288</v>
      </c>
      <c r="R1576">
        <f t="shared" si="1585"/>
        <v>84.33</v>
      </c>
      <c r="S1576" s="13" t="s">
        <v>8320</v>
      </c>
      <c r="T1576" t="s">
        <v>8342</v>
      </c>
      <c r="U1576">
        <f>YEAR(Table1[[#This Row],[Date Created Conversion]])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>ROUND(Table1[[#This Row],[pledged]]/Table1[[#This Row],[goal]] *100,1)</f>
        <v>22.9</v>
      </c>
      <c r="G1577" s="13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ref="L1577" si="1624">(((J1577/60)/60)/24)+DATE(1970,1,1)</f>
        <v>41829.524259259262</v>
      </c>
      <c r="M1577" s="16">
        <f t="shared" si="1584"/>
        <v>41799.524259259262</v>
      </c>
      <c r="N1577" t="b">
        <v>0</v>
      </c>
      <c r="O1577">
        <v>35</v>
      </c>
      <c r="P1577" t="b">
        <v>0</v>
      </c>
      <c r="Q1577" t="s">
        <v>8288</v>
      </c>
      <c r="R1577">
        <f t="shared" si="1585"/>
        <v>65.459999999999994</v>
      </c>
      <c r="S1577" s="13" t="s">
        <v>8320</v>
      </c>
      <c r="T1577" t="s">
        <v>8342</v>
      </c>
      <c r="U1577">
        <f>YEAR(Table1[[#This Row],[Date Created Conversion]])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>ROUND(Table1[[#This Row],[pledged]]/Table1[[#This Row],[goal]] *100,1)</f>
        <v>13</v>
      </c>
      <c r="G1578" s="13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ref="L1578" si="1625">(((J1578/60)/60)/24)+DATE(1970,1,1)</f>
        <v>42185.879259259258</v>
      </c>
      <c r="M1578" s="16">
        <f t="shared" si="1584"/>
        <v>42140.879259259258</v>
      </c>
      <c r="N1578" t="b">
        <v>0</v>
      </c>
      <c r="O1578">
        <v>10</v>
      </c>
      <c r="P1578" t="b">
        <v>0</v>
      </c>
      <c r="Q1578" t="s">
        <v>8288</v>
      </c>
      <c r="R1578">
        <f t="shared" si="1585"/>
        <v>65</v>
      </c>
      <c r="S1578" s="13" t="s">
        <v>8320</v>
      </c>
      <c r="T1578" t="s">
        <v>8342</v>
      </c>
      <c r="U1578">
        <f>YEAR(Table1[[#This Row],[Date Created Conversion]])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>ROUND(Table1[[#This Row],[pledged]]/Table1[[#This Row],[goal]] *100,1)</f>
        <v>0.6</v>
      </c>
      <c r="G1579" s="13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ref="L1579" si="1626">(((J1579/60)/60)/24)+DATE(1970,1,1)</f>
        <v>41114.847777777781</v>
      </c>
      <c r="M1579" s="16">
        <f t="shared" si="1584"/>
        <v>41054.847777777781</v>
      </c>
      <c r="N1579" t="b">
        <v>0</v>
      </c>
      <c r="O1579">
        <v>2</v>
      </c>
      <c r="P1579" t="b">
        <v>0</v>
      </c>
      <c r="Q1579" t="s">
        <v>8288</v>
      </c>
      <c r="R1579">
        <f t="shared" si="1585"/>
        <v>27.5</v>
      </c>
      <c r="S1579" s="13" t="s">
        <v>8320</v>
      </c>
      <c r="T1579" t="s">
        <v>8342</v>
      </c>
      <c r="U1579">
        <f>YEAR(Table1[[#This Row],[Date Created Conversion]])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>ROUND(Table1[[#This Row],[pledged]]/Table1[[#This Row],[goal]] *100,1)</f>
        <v>10.8</v>
      </c>
      <c r="G1580" s="13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ref="L1580" si="1627">(((J1580/60)/60)/24)+DATE(1970,1,1)</f>
        <v>40423.083333333336</v>
      </c>
      <c r="M1580" s="16">
        <f t="shared" si="1584"/>
        <v>40399.065868055557</v>
      </c>
      <c r="N1580" t="b">
        <v>0</v>
      </c>
      <c r="O1580">
        <v>4</v>
      </c>
      <c r="P1580" t="b">
        <v>0</v>
      </c>
      <c r="Q1580" t="s">
        <v>8288</v>
      </c>
      <c r="R1580">
        <f t="shared" si="1585"/>
        <v>51.25</v>
      </c>
      <c r="S1580" s="13" t="s">
        <v>8320</v>
      </c>
      <c r="T1580" t="s">
        <v>8342</v>
      </c>
      <c r="U1580">
        <f>YEAR(Table1[[#This Row],[Date Created Conversion]])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>ROUND(Table1[[#This Row],[pledged]]/Table1[[#This Row],[goal]] *100,1)</f>
        <v>0.8</v>
      </c>
      <c r="G1581" s="13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ref="L1581" si="1628">(((J1581/60)/60)/24)+DATE(1970,1,1)</f>
        <v>41514.996423611112</v>
      </c>
      <c r="M1581" s="16">
        <f t="shared" si="1584"/>
        <v>41481.996423611112</v>
      </c>
      <c r="N1581" t="b">
        <v>0</v>
      </c>
      <c r="O1581">
        <v>2</v>
      </c>
      <c r="P1581" t="b">
        <v>0</v>
      </c>
      <c r="Q1581" t="s">
        <v>8288</v>
      </c>
      <c r="R1581">
        <f t="shared" si="1585"/>
        <v>14</v>
      </c>
      <c r="S1581" s="13" t="s">
        <v>8320</v>
      </c>
      <c r="T1581" t="s">
        <v>8342</v>
      </c>
      <c r="U1581">
        <f>YEAR(Table1[[#This Row],[Date Created Conversion]])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>ROUND(Table1[[#This Row],[pledged]]/Table1[[#This Row],[goal]] *100,1)</f>
        <v>0</v>
      </c>
      <c r="G1582" s="13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ref="L1582" si="1629">(((J1582/60)/60)/24)+DATE(1970,1,1)</f>
        <v>41050.050069444449</v>
      </c>
      <c r="M1582" s="16">
        <f t="shared" si="1584"/>
        <v>40990.050069444449</v>
      </c>
      <c r="N1582" t="b">
        <v>0</v>
      </c>
      <c r="O1582">
        <v>0</v>
      </c>
      <c r="P1582" t="b">
        <v>0</v>
      </c>
      <c r="Q1582" t="s">
        <v>8288</v>
      </c>
      <c r="R1582">
        <f t="shared" si="1585"/>
        <v>0</v>
      </c>
      <c r="S1582" s="13" t="s">
        <v>8320</v>
      </c>
      <c r="T1582" t="s">
        <v>8342</v>
      </c>
      <c r="U1582">
        <f>YEAR(Table1[[#This Row],[Date Created Conversion]])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>ROUND(Table1[[#This Row],[pledged]]/Table1[[#This Row],[goal]] *100,1)</f>
        <v>0.5</v>
      </c>
      <c r="G1583" s="1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ref="L1583" si="1630">(((J1583/60)/60)/24)+DATE(1970,1,1)</f>
        <v>42357.448958333334</v>
      </c>
      <c r="M1583" s="16">
        <f t="shared" si="1584"/>
        <v>42325.448958333334</v>
      </c>
      <c r="N1583" t="b">
        <v>0</v>
      </c>
      <c r="O1583">
        <v>1</v>
      </c>
      <c r="P1583" t="b">
        <v>0</v>
      </c>
      <c r="Q1583" t="s">
        <v>8289</v>
      </c>
      <c r="R1583">
        <f t="shared" si="1585"/>
        <v>5</v>
      </c>
      <c r="S1583" s="13" t="s">
        <v>8336</v>
      </c>
      <c r="T1583" t="s">
        <v>8343</v>
      </c>
      <c r="U1583">
        <f>YEAR(Table1[[#This Row],[Date Created Conversion]])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>ROUND(Table1[[#This Row],[pledged]]/Table1[[#This Row],[goal]] *100,1)</f>
        <v>9.3000000000000007</v>
      </c>
      <c r="G1584" s="13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ref="L1584" si="1631">(((J1584/60)/60)/24)+DATE(1970,1,1)</f>
        <v>42303.888888888891</v>
      </c>
      <c r="M1584" s="16">
        <f t="shared" si="1584"/>
        <v>42246.789965277778</v>
      </c>
      <c r="N1584" t="b">
        <v>0</v>
      </c>
      <c r="O1584">
        <v>3</v>
      </c>
      <c r="P1584" t="b">
        <v>0</v>
      </c>
      <c r="Q1584" t="s">
        <v>8289</v>
      </c>
      <c r="R1584">
        <f t="shared" si="1585"/>
        <v>31</v>
      </c>
      <c r="S1584" s="13" t="s">
        <v>8336</v>
      </c>
      <c r="T1584" t="s">
        <v>8343</v>
      </c>
      <c r="U1584">
        <f>YEAR(Table1[[#This Row],[Date Created Conversion]])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>ROUND(Table1[[#This Row],[pledged]]/Table1[[#This Row],[goal]] *100,1)</f>
        <v>0.1</v>
      </c>
      <c r="G1585" s="13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ref="L1585" si="1632">(((J1585/60)/60)/24)+DATE(1970,1,1)</f>
        <v>41907.904988425929</v>
      </c>
      <c r="M1585" s="16">
        <f t="shared" si="1584"/>
        <v>41877.904988425929</v>
      </c>
      <c r="N1585" t="b">
        <v>0</v>
      </c>
      <c r="O1585">
        <v>1</v>
      </c>
      <c r="P1585" t="b">
        <v>0</v>
      </c>
      <c r="Q1585" t="s">
        <v>8289</v>
      </c>
      <c r="R1585">
        <f t="shared" si="1585"/>
        <v>15</v>
      </c>
      <c r="S1585" s="13" t="s">
        <v>8336</v>
      </c>
      <c r="T1585" t="s">
        <v>8343</v>
      </c>
      <c r="U1585">
        <f>YEAR(Table1[[#This Row],[Date Created Conversion]])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>ROUND(Table1[[#This Row],[pledged]]/Table1[[#This Row],[goal]] *100,1)</f>
        <v>0</v>
      </c>
      <c r="G1586" s="13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ref="L1586" si="1633">(((J1586/60)/60)/24)+DATE(1970,1,1)</f>
        <v>41789.649317129632</v>
      </c>
      <c r="M1586" s="16">
        <f t="shared" si="1584"/>
        <v>41779.649317129632</v>
      </c>
      <c r="N1586" t="b">
        <v>0</v>
      </c>
      <c r="O1586">
        <v>0</v>
      </c>
      <c r="P1586" t="b">
        <v>0</v>
      </c>
      <c r="Q1586" t="s">
        <v>8289</v>
      </c>
      <c r="R1586">
        <f t="shared" si="1585"/>
        <v>0</v>
      </c>
      <c r="S1586" s="13" t="s">
        <v>8336</v>
      </c>
      <c r="T1586" t="s">
        <v>8343</v>
      </c>
      <c r="U1586">
        <f>YEAR(Table1[[#This Row],[Date Created Conversion]])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>ROUND(Table1[[#This Row],[pledged]]/Table1[[#This Row],[goal]] *100,1)</f>
        <v>79</v>
      </c>
      <c r="G1587" s="13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ref="L1587" si="1634">(((J1587/60)/60)/24)+DATE(1970,1,1)</f>
        <v>42729.458333333328</v>
      </c>
      <c r="M1587" s="16">
        <f t="shared" si="1584"/>
        <v>42707.895462962959</v>
      </c>
      <c r="N1587" t="b">
        <v>0</v>
      </c>
      <c r="O1587">
        <v>12</v>
      </c>
      <c r="P1587" t="b">
        <v>0</v>
      </c>
      <c r="Q1587" t="s">
        <v>8289</v>
      </c>
      <c r="R1587">
        <f t="shared" si="1585"/>
        <v>131.66999999999999</v>
      </c>
      <c r="S1587" s="13" t="s">
        <v>8336</v>
      </c>
      <c r="T1587" t="s">
        <v>8343</v>
      </c>
      <c r="U1587">
        <f>YEAR(Table1[[#This Row],[Date Created Conversion]])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>ROUND(Table1[[#This Row],[pledged]]/Table1[[#This Row],[goal]] *100,1)</f>
        <v>0</v>
      </c>
      <c r="G1588" s="13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ref="L1588" si="1635">(((J1588/60)/60)/24)+DATE(1970,1,1)</f>
        <v>42099.062754629631</v>
      </c>
      <c r="M1588" s="16">
        <f t="shared" si="1584"/>
        <v>42069.104421296302</v>
      </c>
      <c r="N1588" t="b">
        <v>0</v>
      </c>
      <c r="O1588">
        <v>0</v>
      </c>
      <c r="P1588" t="b">
        <v>0</v>
      </c>
      <c r="Q1588" t="s">
        <v>8289</v>
      </c>
      <c r="R1588">
        <f t="shared" si="1585"/>
        <v>0</v>
      </c>
      <c r="S1588" s="13" t="s">
        <v>8336</v>
      </c>
      <c r="T1588" t="s">
        <v>8343</v>
      </c>
      <c r="U1588">
        <f>YEAR(Table1[[#This Row],[Date Created Conversion]])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>ROUND(Table1[[#This Row],[pledged]]/Table1[[#This Row],[goal]] *100,1)</f>
        <v>0</v>
      </c>
      <c r="G1589" s="13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ref="L1589" si="1636">(((J1589/60)/60)/24)+DATE(1970,1,1)</f>
        <v>41986.950983796298</v>
      </c>
      <c r="M1589" s="16">
        <f t="shared" si="1584"/>
        <v>41956.950983796298</v>
      </c>
      <c r="N1589" t="b">
        <v>0</v>
      </c>
      <c r="O1589">
        <v>1</v>
      </c>
      <c r="P1589" t="b">
        <v>0</v>
      </c>
      <c r="Q1589" t="s">
        <v>8289</v>
      </c>
      <c r="R1589">
        <f t="shared" si="1585"/>
        <v>1</v>
      </c>
      <c r="S1589" s="13" t="s">
        <v>8336</v>
      </c>
      <c r="T1589" t="s">
        <v>8343</v>
      </c>
      <c r="U1589">
        <f>YEAR(Table1[[#This Row],[Date Created Conversion]])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>ROUND(Table1[[#This Row],[pledged]]/Table1[[#This Row],[goal]] *100,1)</f>
        <v>0</v>
      </c>
      <c r="G1590" s="13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ref="L1590" si="1637">(((J1590/60)/60)/24)+DATE(1970,1,1)</f>
        <v>42035.841666666667</v>
      </c>
      <c r="M1590" s="16">
        <f t="shared" si="1584"/>
        <v>42005.24998842593</v>
      </c>
      <c r="N1590" t="b">
        <v>0</v>
      </c>
      <c r="O1590">
        <v>0</v>
      </c>
      <c r="P1590" t="b">
        <v>0</v>
      </c>
      <c r="Q1590" t="s">
        <v>8289</v>
      </c>
      <c r="R1590">
        <f t="shared" si="1585"/>
        <v>0</v>
      </c>
      <c r="S1590" s="13" t="s">
        <v>8336</v>
      </c>
      <c r="T1590" t="s">
        <v>8343</v>
      </c>
      <c r="U1590">
        <f>YEAR(Table1[[#This Row],[Date Created Conversion]])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>ROUND(Table1[[#This Row],[pledged]]/Table1[[#This Row],[goal]] *100,1)</f>
        <v>0</v>
      </c>
      <c r="G1591" s="13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ref="L1591" si="1638">(((J1591/60)/60)/24)+DATE(1970,1,1)</f>
        <v>42286.984791666662</v>
      </c>
      <c r="M1591" s="16">
        <f t="shared" si="1584"/>
        <v>42256.984791666662</v>
      </c>
      <c r="N1591" t="b">
        <v>0</v>
      </c>
      <c r="O1591">
        <v>0</v>
      </c>
      <c r="P1591" t="b">
        <v>0</v>
      </c>
      <c r="Q1591" t="s">
        <v>8289</v>
      </c>
      <c r="R1591">
        <f t="shared" si="1585"/>
        <v>0</v>
      </c>
      <c r="S1591" s="13" t="s">
        <v>8336</v>
      </c>
      <c r="T1591" t="s">
        <v>8343</v>
      </c>
      <c r="U1591">
        <f>YEAR(Table1[[#This Row],[Date Created Conversion]])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>ROUND(Table1[[#This Row],[pledged]]/Table1[[#This Row],[goal]] *100,1)</f>
        <v>1.7</v>
      </c>
      <c r="G1592" s="13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ref="L1592" si="1639">(((J1592/60)/60)/24)+DATE(1970,1,1)</f>
        <v>42270.857222222221</v>
      </c>
      <c r="M1592" s="16">
        <f t="shared" si="1584"/>
        <v>42240.857222222221</v>
      </c>
      <c r="N1592" t="b">
        <v>0</v>
      </c>
      <c r="O1592">
        <v>2</v>
      </c>
      <c r="P1592" t="b">
        <v>0</v>
      </c>
      <c r="Q1592" t="s">
        <v>8289</v>
      </c>
      <c r="R1592">
        <f t="shared" si="1585"/>
        <v>510</v>
      </c>
      <c r="S1592" s="13" t="s">
        <v>8336</v>
      </c>
      <c r="T1592" t="s">
        <v>8343</v>
      </c>
      <c r="U1592">
        <f>YEAR(Table1[[#This Row],[Date Created Conversion]])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>ROUND(Table1[[#This Row],[pledged]]/Table1[[#This Row],[goal]] *100,1)</f>
        <v>29.2</v>
      </c>
      <c r="G1593" s="1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ref="L1593" si="1640">(((J1593/60)/60)/24)+DATE(1970,1,1)</f>
        <v>42463.68450231482</v>
      </c>
      <c r="M1593" s="16">
        <f t="shared" si="1584"/>
        <v>42433.726168981477</v>
      </c>
      <c r="N1593" t="b">
        <v>0</v>
      </c>
      <c r="O1593">
        <v>92</v>
      </c>
      <c r="P1593" t="b">
        <v>0</v>
      </c>
      <c r="Q1593" t="s">
        <v>8289</v>
      </c>
      <c r="R1593">
        <f t="shared" si="1585"/>
        <v>44.48</v>
      </c>
      <c r="S1593" s="13" t="s">
        <v>8336</v>
      </c>
      <c r="T1593" t="s">
        <v>8343</v>
      </c>
      <c r="U1593">
        <f>YEAR(Table1[[#This Row],[Date Created Conversion]])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>ROUND(Table1[[#This Row],[pledged]]/Table1[[#This Row],[goal]] *100,1)</f>
        <v>0</v>
      </c>
      <c r="G1594" s="13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ref="L1594" si="1641">(((J1594/60)/60)/24)+DATE(1970,1,1)</f>
        <v>42091.031076388885</v>
      </c>
      <c r="M1594" s="16">
        <f t="shared" si="1584"/>
        <v>42046.072743055556</v>
      </c>
      <c r="N1594" t="b">
        <v>0</v>
      </c>
      <c r="O1594">
        <v>0</v>
      </c>
      <c r="P1594" t="b">
        <v>0</v>
      </c>
      <c r="Q1594" t="s">
        <v>8289</v>
      </c>
      <c r="R1594">
        <f t="shared" si="1585"/>
        <v>0</v>
      </c>
      <c r="S1594" s="13" t="s">
        <v>8336</v>
      </c>
      <c r="T1594" t="s">
        <v>8343</v>
      </c>
      <c r="U1594">
        <f>YEAR(Table1[[#This Row],[Date Created Conversion]])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>ROUND(Table1[[#This Row],[pledged]]/Table1[[#This Row],[goal]] *100,1)</f>
        <v>0</v>
      </c>
      <c r="G1595" s="13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ref="L1595" si="1642">(((J1595/60)/60)/24)+DATE(1970,1,1)</f>
        <v>42063.845543981486</v>
      </c>
      <c r="M1595" s="16">
        <f t="shared" si="1584"/>
        <v>42033.845543981486</v>
      </c>
      <c r="N1595" t="b">
        <v>0</v>
      </c>
      <c r="O1595">
        <v>3</v>
      </c>
      <c r="P1595" t="b">
        <v>0</v>
      </c>
      <c r="Q1595" t="s">
        <v>8289</v>
      </c>
      <c r="R1595">
        <f t="shared" si="1585"/>
        <v>1</v>
      </c>
      <c r="S1595" s="13" t="s">
        <v>8336</v>
      </c>
      <c r="T1595" t="s">
        <v>8343</v>
      </c>
      <c r="U1595">
        <f>YEAR(Table1[[#This Row],[Date Created Conversion]])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>ROUND(Table1[[#This Row],[pledged]]/Table1[[#This Row],[goal]] *100,1)</f>
        <v>20.5</v>
      </c>
      <c r="G1596" s="13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ref="L1596" si="1643">(((J1596/60)/60)/24)+DATE(1970,1,1)</f>
        <v>42505.681249999994</v>
      </c>
      <c r="M1596" s="16">
        <f t="shared" si="1584"/>
        <v>42445.712754629625</v>
      </c>
      <c r="N1596" t="b">
        <v>0</v>
      </c>
      <c r="O1596">
        <v>10</v>
      </c>
      <c r="P1596" t="b">
        <v>0</v>
      </c>
      <c r="Q1596" t="s">
        <v>8289</v>
      </c>
      <c r="R1596">
        <f t="shared" si="1585"/>
        <v>20.5</v>
      </c>
      <c r="S1596" s="13" t="s">
        <v>8336</v>
      </c>
      <c r="T1596" t="s">
        <v>8343</v>
      </c>
      <c r="U1596">
        <f>YEAR(Table1[[#This Row],[Date Created Conversion]])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>ROUND(Table1[[#This Row],[pledged]]/Table1[[#This Row],[goal]] *100,1)</f>
        <v>0.3</v>
      </c>
      <c r="G1597" s="13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ref="L1597" si="1644">(((J1597/60)/60)/24)+DATE(1970,1,1)</f>
        <v>41808.842361111114</v>
      </c>
      <c r="M1597" s="16">
        <f t="shared" si="1584"/>
        <v>41780.050092592595</v>
      </c>
      <c r="N1597" t="b">
        <v>0</v>
      </c>
      <c r="O1597">
        <v>7</v>
      </c>
      <c r="P1597" t="b">
        <v>0</v>
      </c>
      <c r="Q1597" t="s">
        <v>8289</v>
      </c>
      <c r="R1597">
        <f t="shared" si="1585"/>
        <v>40</v>
      </c>
      <c r="S1597" s="13" t="s">
        <v>8336</v>
      </c>
      <c r="T1597" t="s">
        <v>8343</v>
      </c>
      <c r="U1597">
        <f>YEAR(Table1[[#This Row],[Date Created Conversion]])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>ROUND(Table1[[#This Row],[pledged]]/Table1[[#This Row],[goal]] *100,1)</f>
        <v>2.2999999999999998</v>
      </c>
      <c r="G1598" s="13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ref="L1598" si="1645">(((J1598/60)/60)/24)+DATE(1970,1,1)</f>
        <v>41986.471863425926</v>
      </c>
      <c r="M1598" s="16">
        <f t="shared" si="1584"/>
        <v>41941.430196759262</v>
      </c>
      <c r="N1598" t="b">
        <v>0</v>
      </c>
      <c r="O1598">
        <v>3</v>
      </c>
      <c r="P1598" t="b">
        <v>0</v>
      </c>
      <c r="Q1598" t="s">
        <v>8289</v>
      </c>
      <c r="R1598">
        <f t="shared" si="1585"/>
        <v>25</v>
      </c>
      <c r="S1598" s="13" t="s">
        <v>8336</v>
      </c>
      <c r="T1598" t="s">
        <v>8343</v>
      </c>
      <c r="U1598">
        <f>YEAR(Table1[[#This Row],[Date Created Conversion]])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>ROUND(Table1[[#This Row],[pledged]]/Table1[[#This Row],[goal]] *100,1)</f>
        <v>0</v>
      </c>
      <c r="G1599" s="13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ref="L1599" si="1646">(((J1599/60)/60)/24)+DATE(1970,1,1)</f>
        <v>42633.354131944448</v>
      </c>
      <c r="M1599" s="16">
        <f t="shared" si="1584"/>
        <v>42603.354131944448</v>
      </c>
      <c r="N1599" t="b">
        <v>0</v>
      </c>
      <c r="O1599">
        <v>0</v>
      </c>
      <c r="P1599" t="b">
        <v>0</v>
      </c>
      <c r="Q1599" t="s">
        <v>8289</v>
      </c>
      <c r="R1599">
        <f t="shared" si="1585"/>
        <v>0</v>
      </c>
      <c r="S1599" s="13" t="s">
        <v>8336</v>
      </c>
      <c r="T1599" t="s">
        <v>8343</v>
      </c>
      <c r="U1599">
        <f>YEAR(Table1[[#This Row],[Date Created Conversion]])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>ROUND(Table1[[#This Row],[pledged]]/Table1[[#This Row],[goal]] *100,1)</f>
        <v>0.1</v>
      </c>
      <c r="G1600" s="13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ref="L1600" si="1647">(((J1600/60)/60)/24)+DATE(1970,1,1)</f>
        <v>42211.667337962965</v>
      </c>
      <c r="M1600" s="16">
        <f t="shared" si="1584"/>
        <v>42151.667337962965</v>
      </c>
      <c r="N1600" t="b">
        <v>0</v>
      </c>
      <c r="O1600">
        <v>1</v>
      </c>
      <c r="P1600" t="b">
        <v>0</v>
      </c>
      <c r="Q1600" t="s">
        <v>8289</v>
      </c>
      <c r="R1600">
        <f t="shared" si="1585"/>
        <v>1</v>
      </c>
      <c r="S1600" s="13" t="s">
        <v>8336</v>
      </c>
      <c r="T1600" t="s">
        <v>8343</v>
      </c>
      <c r="U1600">
        <f>YEAR(Table1[[#This Row],[Date Created Conversion]])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>ROUND(Table1[[#This Row],[pledged]]/Table1[[#This Row],[goal]] *100,1)</f>
        <v>0</v>
      </c>
      <c r="G1601" s="13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ref="L1601" si="1648">(((J1601/60)/60)/24)+DATE(1970,1,1)</f>
        <v>42468.497407407413</v>
      </c>
      <c r="M1601" s="16">
        <f t="shared" si="1584"/>
        <v>42438.53907407407</v>
      </c>
      <c r="N1601" t="b">
        <v>0</v>
      </c>
      <c r="O1601">
        <v>0</v>
      </c>
      <c r="P1601" t="b">
        <v>0</v>
      </c>
      <c r="Q1601" t="s">
        <v>8289</v>
      </c>
      <c r="R1601">
        <f t="shared" si="1585"/>
        <v>0</v>
      </c>
      <c r="S1601" s="13" t="s">
        <v>8336</v>
      </c>
      <c r="T1601" t="s">
        <v>8343</v>
      </c>
      <c r="U1601">
        <f>YEAR(Table1[[#This Row],[Date Created Conversion]])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>ROUND(Table1[[#This Row],[pledged]]/Table1[[#This Row],[goal]] *100,1)</f>
        <v>7.3</v>
      </c>
      <c r="G1602" s="13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ref="L1602" si="1649">(((J1602/60)/60)/24)+DATE(1970,1,1)</f>
        <v>41835.21597222222</v>
      </c>
      <c r="M1602" s="16">
        <f t="shared" ref="M1602:M1665" si="1650">(((K1602/60)/60)/24)+DATE(1970,1,1)</f>
        <v>41791.057314814818</v>
      </c>
      <c r="N1602" t="b">
        <v>0</v>
      </c>
      <c r="O1602">
        <v>9</v>
      </c>
      <c r="P1602" t="b">
        <v>0</v>
      </c>
      <c r="Q1602" t="s">
        <v>8289</v>
      </c>
      <c r="R1602">
        <f t="shared" ref="R1602:R1665" si="1651">IFERROR(ROUND(E1602/O1602,2),0)</f>
        <v>40.78</v>
      </c>
      <c r="S1602" s="13" t="s">
        <v>8336</v>
      </c>
      <c r="T1602" t="s">
        <v>8343</v>
      </c>
      <c r="U1602">
        <f>YEAR(Table1[[#This Row],[Date Created Conversion]])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>ROUND(Table1[[#This Row],[pledged]]/Table1[[#This Row],[goal]] *100,1)</f>
        <v>108.2</v>
      </c>
      <c r="G1603" s="1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" si="1652">(((J1603/60)/60)/24)+DATE(1970,1,1)</f>
        <v>40668.092974537038</v>
      </c>
      <c r="M1603" s="16">
        <f t="shared" si="1650"/>
        <v>40638.092974537038</v>
      </c>
      <c r="N1603" t="b">
        <v>0</v>
      </c>
      <c r="O1603">
        <v>56</v>
      </c>
      <c r="P1603" t="b">
        <v>1</v>
      </c>
      <c r="Q1603" t="s">
        <v>8274</v>
      </c>
      <c r="R1603">
        <f t="shared" si="1651"/>
        <v>48.33</v>
      </c>
      <c r="S1603" s="13" t="s">
        <v>8323</v>
      </c>
      <c r="T1603" t="s">
        <v>8324</v>
      </c>
      <c r="U1603">
        <f>YEAR(Table1[[#This Row],[Date Created Conversion]])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>ROUND(Table1[[#This Row],[pledged]]/Table1[[#This Row],[goal]] *100,1)</f>
        <v>100.2</v>
      </c>
      <c r="G1604" s="13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ref="L1604" si="1653">(((J1604/60)/60)/24)+DATE(1970,1,1)</f>
        <v>40830.958333333336</v>
      </c>
      <c r="M1604" s="16">
        <f t="shared" si="1650"/>
        <v>40788.297650462962</v>
      </c>
      <c r="N1604" t="b">
        <v>0</v>
      </c>
      <c r="O1604">
        <v>32</v>
      </c>
      <c r="P1604" t="b">
        <v>1</v>
      </c>
      <c r="Q1604" t="s">
        <v>8274</v>
      </c>
      <c r="R1604">
        <f t="shared" si="1651"/>
        <v>46.95</v>
      </c>
      <c r="S1604" s="13" t="s">
        <v>8323</v>
      </c>
      <c r="T1604" t="s">
        <v>8324</v>
      </c>
      <c r="U1604">
        <f>YEAR(Table1[[#This Row],[Date Created Conversion]])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>ROUND(Table1[[#This Row],[pledged]]/Table1[[#This Row],[goal]] *100,1)</f>
        <v>100</v>
      </c>
      <c r="G1605" s="13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ref="L1605" si="1654">(((J1605/60)/60)/24)+DATE(1970,1,1)</f>
        <v>40936.169664351852</v>
      </c>
      <c r="M1605" s="16">
        <f t="shared" si="1650"/>
        <v>40876.169664351852</v>
      </c>
      <c r="N1605" t="b">
        <v>0</v>
      </c>
      <c r="O1605">
        <v>30</v>
      </c>
      <c r="P1605" t="b">
        <v>1</v>
      </c>
      <c r="Q1605" t="s">
        <v>8274</v>
      </c>
      <c r="R1605">
        <f t="shared" si="1651"/>
        <v>66.69</v>
      </c>
      <c r="S1605" s="13" t="s">
        <v>8323</v>
      </c>
      <c r="T1605" t="s">
        <v>8324</v>
      </c>
      <c r="U1605">
        <f>YEAR(Table1[[#This Row],[Date Created Conversion]])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>ROUND(Table1[[#This Row],[pledged]]/Table1[[#This Row],[goal]] *100,1)</f>
        <v>122.1</v>
      </c>
      <c r="G1606" s="13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ref="L1606" si="1655">(((J1606/60)/60)/24)+DATE(1970,1,1)</f>
        <v>40985.80364583333</v>
      </c>
      <c r="M1606" s="16">
        <f t="shared" si="1650"/>
        <v>40945.845312500001</v>
      </c>
      <c r="N1606" t="b">
        <v>0</v>
      </c>
      <c r="O1606">
        <v>70</v>
      </c>
      <c r="P1606" t="b">
        <v>1</v>
      </c>
      <c r="Q1606" t="s">
        <v>8274</v>
      </c>
      <c r="R1606">
        <f t="shared" si="1651"/>
        <v>48.84</v>
      </c>
      <c r="S1606" s="13" t="s">
        <v>8323</v>
      </c>
      <c r="T1606" t="s">
        <v>8324</v>
      </c>
      <c r="U1606">
        <f>YEAR(Table1[[#This Row],[Date Created Conversion]])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>ROUND(Table1[[#This Row],[pledged]]/Table1[[#This Row],[goal]] *100,1)</f>
        <v>100.7</v>
      </c>
      <c r="G1607" s="13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ref="L1607" si="1656">(((J1607/60)/60)/24)+DATE(1970,1,1)</f>
        <v>40756.291666666664</v>
      </c>
      <c r="M1607" s="16">
        <f t="shared" si="1650"/>
        <v>40747.012881944444</v>
      </c>
      <c r="N1607" t="b">
        <v>0</v>
      </c>
      <c r="O1607">
        <v>44</v>
      </c>
      <c r="P1607" t="b">
        <v>1</v>
      </c>
      <c r="Q1607" t="s">
        <v>8274</v>
      </c>
      <c r="R1607">
        <f t="shared" si="1651"/>
        <v>137.31</v>
      </c>
      <c r="S1607" s="13" t="s">
        <v>8323</v>
      </c>
      <c r="T1607" t="s">
        <v>8324</v>
      </c>
      <c r="U1607">
        <f>YEAR(Table1[[#This Row],[Date Created Conversion]])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>ROUND(Table1[[#This Row],[pledged]]/Table1[[#This Row],[goal]] *100,1)</f>
        <v>101</v>
      </c>
      <c r="G1608" s="13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ref="L1608" si="1657">(((J1608/60)/60)/24)+DATE(1970,1,1)</f>
        <v>40626.069884259261</v>
      </c>
      <c r="M1608" s="16">
        <f t="shared" si="1650"/>
        <v>40536.111550925925</v>
      </c>
      <c r="N1608" t="b">
        <v>0</v>
      </c>
      <c r="O1608">
        <v>92</v>
      </c>
      <c r="P1608" t="b">
        <v>1</v>
      </c>
      <c r="Q1608" t="s">
        <v>8274</v>
      </c>
      <c r="R1608">
        <f t="shared" si="1651"/>
        <v>87.83</v>
      </c>
      <c r="S1608" s="13" t="s">
        <v>8323</v>
      </c>
      <c r="T1608" t="s">
        <v>8324</v>
      </c>
      <c r="U1608">
        <f>YEAR(Table1[[#This Row],[Date Created Conversion]])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>ROUND(Table1[[#This Row],[pledged]]/Table1[[#This Row],[goal]] *100,1)</f>
        <v>145.1</v>
      </c>
      <c r="G1609" s="13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ref="L1609" si="1658">(((J1609/60)/60)/24)+DATE(1970,1,1)</f>
        <v>41074.80846064815</v>
      </c>
      <c r="M1609" s="16">
        <f t="shared" si="1650"/>
        <v>41053.80846064815</v>
      </c>
      <c r="N1609" t="b">
        <v>0</v>
      </c>
      <c r="O1609">
        <v>205</v>
      </c>
      <c r="P1609" t="b">
        <v>1</v>
      </c>
      <c r="Q1609" t="s">
        <v>8274</v>
      </c>
      <c r="R1609">
        <f t="shared" si="1651"/>
        <v>70.790000000000006</v>
      </c>
      <c r="S1609" s="13" t="s">
        <v>8323</v>
      </c>
      <c r="T1609" t="s">
        <v>8324</v>
      </c>
      <c r="U1609">
        <f>YEAR(Table1[[#This Row],[Date Created Conversion]])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>ROUND(Table1[[#This Row],[pledged]]/Table1[[#This Row],[goal]] *100,1)</f>
        <v>101.3</v>
      </c>
      <c r="G1610" s="13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ref="L1610" si="1659">(((J1610/60)/60)/24)+DATE(1970,1,1)</f>
        <v>41640.226388888892</v>
      </c>
      <c r="M1610" s="16">
        <f t="shared" si="1650"/>
        <v>41607.83085648148</v>
      </c>
      <c r="N1610" t="b">
        <v>0</v>
      </c>
      <c r="O1610">
        <v>23</v>
      </c>
      <c r="P1610" t="b">
        <v>1</v>
      </c>
      <c r="Q1610" t="s">
        <v>8274</v>
      </c>
      <c r="R1610">
        <f t="shared" si="1651"/>
        <v>52.83</v>
      </c>
      <c r="S1610" s="13" t="s">
        <v>8323</v>
      </c>
      <c r="T1610" t="s">
        <v>8324</v>
      </c>
      <c r="U1610">
        <f>YEAR(Table1[[#This Row],[Date Created Conversion]])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>ROUND(Table1[[#This Row],[pledged]]/Table1[[#This Row],[goal]] *100,1)</f>
        <v>118.3</v>
      </c>
      <c r="G1611" s="13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ref="L1611" si="1660">(((J1611/60)/60)/24)+DATE(1970,1,1)</f>
        <v>40849.333333333336</v>
      </c>
      <c r="M1611" s="16">
        <f t="shared" si="1650"/>
        <v>40796.001261574071</v>
      </c>
      <c r="N1611" t="b">
        <v>0</v>
      </c>
      <c r="O1611">
        <v>4</v>
      </c>
      <c r="P1611" t="b">
        <v>1</v>
      </c>
      <c r="Q1611" t="s">
        <v>8274</v>
      </c>
      <c r="R1611">
        <f t="shared" si="1651"/>
        <v>443.75</v>
      </c>
      <c r="S1611" s="13" t="s">
        <v>8323</v>
      </c>
      <c r="T1611" t="s">
        <v>8324</v>
      </c>
      <c r="U1611">
        <f>YEAR(Table1[[#This Row],[Date Created Conversion]])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>ROUND(Table1[[#This Row],[pledged]]/Table1[[#This Row],[goal]] *100,1)</f>
        <v>271.89999999999998</v>
      </c>
      <c r="G1612" s="13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ref="L1612" si="1661">(((J1612/60)/60)/24)+DATE(1970,1,1)</f>
        <v>41258.924884259257</v>
      </c>
      <c r="M1612" s="16">
        <f t="shared" si="1650"/>
        <v>41228.924884259257</v>
      </c>
      <c r="N1612" t="b">
        <v>0</v>
      </c>
      <c r="O1612">
        <v>112</v>
      </c>
      <c r="P1612" t="b">
        <v>1</v>
      </c>
      <c r="Q1612" t="s">
        <v>8274</v>
      </c>
      <c r="R1612">
        <f t="shared" si="1651"/>
        <v>48.54</v>
      </c>
      <c r="S1612" s="13" t="s">
        <v>8323</v>
      </c>
      <c r="T1612" t="s">
        <v>8324</v>
      </c>
      <c r="U1612">
        <f>YEAR(Table1[[#This Row],[Date Created Conversion]])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>ROUND(Table1[[#This Row],[pledged]]/Table1[[#This Row],[goal]] *100,1)</f>
        <v>125.1</v>
      </c>
      <c r="G1613" s="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ref="L1613" si="1662">(((J1613/60)/60)/24)+DATE(1970,1,1)</f>
        <v>41430.00037037037</v>
      </c>
      <c r="M1613" s="16">
        <f t="shared" si="1650"/>
        <v>41409.00037037037</v>
      </c>
      <c r="N1613" t="b">
        <v>0</v>
      </c>
      <c r="O1613">
        <v>27</v>
      </c>
      <c r="P1613" t="b">
        <v>1</v>
      </c>
      <c r="Q1613" t="s">
        <v>8274</v>
      </c>
      <c r="R1613">
        <f t="shared" si="1651"/>
        <v>37.07</v>
      </c>
      <c r="S1613" s="13" t="s">
        <v>8323</v>
      </c>
      <c r="T1613" t="s">
        <v>8324</v>
      </c>
      <c r="U1613">
        <f>YEAR(Table1[[#This Row],[Date Created Conversion]])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>ROUND(Table1[[#This Row],[pledged]]/Table1[[#This Row],[goal]] *100,1)</f>
        <v>110</v>
      </c>
      <c r="G1614" s="13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ref="L1614" si="1663">(((J1614/60)/60)/24)+DATE(1970,1,1)</f>
        <v>41276.874814814815</v>
      </c>
      <c r="M1614" s="16">
        <f t="shared" si="1650"/>
        <v>41246.874814814815</v>
      </c>
      <c r="N1614" t="b">
        <v>0</v>
      </c>
      <c r="O1614">
        <v>11</v>
      </c>
      <c r="P1614" t="b">
        <v>1</v>
      </c>
      <c r="Q1614" t="s">
        <v>8274</v>
      </c>
      <c r="R1614">
        <f t="shared" si="1651"/>
        <v>50</v>
      </c>
      <c r="S1614" s="13" t="s">
        <v>8323</v>
      </c>
      <c r="T1614" t="s">
        <v>8324</v>
      </c>
      <c r="U1614">
        <f>YEAR(Table1[[#This Row],[Date Created Conversion]])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>ROUND(Table1[[#This Row],[pledged]]/Table1[[#This Row],[goal]] *100,1)</f>
        <v>101.5</v>
      </c>
      <c r="G1615" s="13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ref="L1615" si="1664">(((J1615/60)/60)/24)+DATE(1970,1,1)</f>
        <v>41112.069467592592</v>
      </c>
      <c r="M1615" s="16">
        <f t="shared" si="1650"/>
        <v>41082.069467592592</v>
      </c>
      <c r="N1615" t="b">
        <v>0</v>
      </c>
      <c r="O1615">
        <v>26</v>
      </c>
      <c r="P1615" t="b">
        <v>1</v>
      </c>
      <c r="Q1615" t="s">
        <v>8274</v>
      </c>
      <c r="R1615">
        <f t="shared" si="1651"/>
        <v>39.04</v>
      </c>
      <c r="S1615" s="13" t="s">
        <v>8323</v>
      </c>
      <c r="T1615" t="s">
        <v>8324</v>
      </c>
      <c r="U1615">
        <f>YEAR(Table1[[#This Row],[Date Created Conversion]])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>ROUND(Table1[[#This Row],[pledged]]/Table1[[#This Row],[goal]] *100,1)</f>
        <v>102.7</v>
      </c>
      <c r="G1616" s="13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ref="L1616" si="1665">(((J1616/60)/60)/24)+DATE(1970,1,1)</f>
        <v>41854.708333333336</v>
      </c>
      <c r="M1616" s="16">
        <f t="shared" si="1650"/>
        <v>41794.981122685182</v>
      </c>
      <c r="N1616" t="b">
        <v>0</v>
      </c>
      <c r="O1616">
        <v>77</v>
      </c>
      <c r="P1616" t="b">
        <v>1</v>
      </c>
      <c r="Q1616" t="s">
        <v>8274</v>
      </c>
      <c r="R1616">
        <f t="shared" si="1651"/>
        <v>66.69</v>
      </c>
      <c r="S1616" s="13" t="s">
        <v>8323</v>
      </c>
      <c r="T1616" t="s">
        <v>8324</v>
      </c>
      <c r="U1616">
        <f>YEAR(Table1[[#This Row],[Date Created Conversion]])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>ROUND(Table1[[#This Row],[pledged]]/Table1[[#This Row],[goal]] *100,1)</f>
        <v>114.1</v>
      </c>
      <c r="G1617" s="13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ref="L1617" si="1666">(((J1617/60)/60)/24)+DATE(1970,1,1)</f>
        <v>40890.092546296299</v>
      </c>
      <c r="M1617" s="16">
        <f t="shared" si="1650"/>
        <v>40845.050879629627</v>
      </c>
      <c r="N1617" t="b">
        <v>0</v>
      </c>
      <c r="O1617">
        <v>136</v>
      </c>
      <c r="P1617" t="b">
        <v>1</v>
      </c>
      <c r="Q1617" t="s">
        <v>8274</v>
      </c>
      <c r="R1617">
        <f t="shared" si="1651"/>
        <v>67.13</v>
      </c>
      <c r="S1617" s="13" t="s">
        <v>8323</v>
      </c>
      <c r="T1617" t="s">
        <v>8324</v>
      </c>
      <c r="U1617">
        <f>YEAR(Table1[[#This Row],[Date Created Conversion]])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>ROUND(Table1[[#This Row],[pledged]]/Table1[[#This Row],[goal]] *100,1)</f>
        <v>104.2</v>
      </c>
      <c r="G1618" s="13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ref="L1618" si="1667">(((J1618/60)/60)/24)+DATE(1970,1,1)</f>
        <v>41235.916666666664</v>
      </c>
      <c r="M1618" s="16">
        <f t="shared" si="1650"/>
        <v>41194.715520833335</v>
      </c>
      <c r="N1618" t="b">
        <v>0</v>
      </c>
      <c r="O1618">
        <v>157</v>
      </c>
      <c r="P1618" t="b">
        <v>1</v>
      </c>
      <c r="Q1618" t="s">
        <v>8274</v>
      </c>
      <c r="R1618">
        <f t="shared" si="1651"/>
        <v>66.37</v>
      </c>
      <c r="S1618" s="13" t="s">
        <v>8323</v>
      </c>
      <c r="T1618" t="s">
        <v>8324</v>
      </c>
      <c r="U1618">
        <f>YEAR(Table1[[#This Row],[Date Created Conversion]])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>ROUND(Table1[[#This Row],[pledged]]/Table1[[#This Row],[goal]] *100,1)</f>
        <v>145.9</v>
      </c>
      <c r="G1619" s="13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ref="L1619" si="1668">(((J1619/60)/60)/24)+DATE(1970,1,1)</f>
        <v>41579.791666666664</v>
      </c>
      <c r="M1619" s="16">
        <f t="shared" si="1650"/>
        <v>41546.664212962962</v>
      </c>
      <c r="N1619" t="b">
        <v>0</v>
      </c>
      <c r="O1619">
        <v>158</v>
      </c>
      <c r="P1619" t="b">
        <v>1</v>
      </c>
      <c r="Q1619" t="s">
        <v>8274</v>
      </c>
      <c r="R1619">
        <f t="shared" si="1651"/>
        <v>64.62</v>
      </c>
      <c r="S1619" s="13" t="s">
        <v>8323</v>
      </c>
      <c r="T1619" t="s">
        <v>8324</v>
      </c>
      <c r="U1619">
        <f>YEAR(Table1[[#This Row],[Date Created Conversion]])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>ROUND(Table1[[#This Row],[pledged]]/Table1[[#This Row],[goal]] *100,1)</f>
        <v>105.1</v>
      </c>
      <c r="G1620" s="13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ref="L1620" si="1669">(((J1620/60)/60)/24)+DATE(1970,1,1)</f>
        <v>41341.654340277775</v>
      </c>
      <c r="M1620" s="16">
        <f t="shared" si="1650"/>
        <v>41301.654340277775</v>
      </c>
      <c r="N1620" t="b">
        <v>0</v>
      </c>
      <c r="O1620">
        <v>27</v>
      </c>
      <c r="P1620" t="b">
        <v>1</v>
      </c>
      <c r="Q1620" t="s">
        <v>8274</v>
      </c>
      <c r="R1620">
        <f t="shared" si="1651"/>
        <v>58.37</v>
      </c>
      <c r="S1620" s="13" t="s">
        <v>8323</v>
      </c>
      <c r="T1620" t="s">
        <v>8324</v>
      </c>
      <c r="U1620">
        <f>YEAR(Table1[[#This Row],[Date Created Conversion]])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>ROUND(Table1[[#This Row],[pledged]]/Table1[[#This Row],[goal]] *100,1)</f>
        <v>133.30000000000001</v>
      </c>
      <c r="G1621" s="13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ref="L1621" si="1670">(((J1621/60)/60)/24)+DATE(1970,1,1)</f>
        <v>41897.18618055556</v>
      </c>
      <c r="M1621" s="16">
        <f t="shared" si="1650"/>
        <v>41876.18618055556</v>
      </c>
      <c r="N1621" t="b">
        <v>0</v>
      </c>
      <c r="O1621">
        <v>23</v>
      </c>
      <c r="P1621" t="b">
        <v>1</v>
      </c>
      <c r="Q1621" t="s">
        <v>8274</v>
      </c>
      <c r="R1621">
        <f t="shared" si="1651"/>
        <v>86.96</v>
      </c>
      <c r="S1621" s="13" t="s">
        <v>8323</v>
      </c>
      <c r="T1621" t="s">
        <v>8324</v>
      </c>
      <c r="U1621">
        <f>YEAR(Table1[[#This Row],[Date Created Conversion]])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>ROUND(Table1[[#This Row],[pledged]]/Table1[[#This Row],[goal]] *100,1)</f>
        <v>113</v>
      </c>
      <c r="G1622" s="13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ref="L1622" si="1671">(((J1622/60)/60)/24)+DATE(1970,1,1)</f>
        <v>41328.339583333334</v>
      </c>
      <c r="M1622" s="16">
        <f t="shared" si="1650"/>
        <v>41321.339583333334</v>
      </c>
      <c r="N1622" t="b">
        <v>0</v>
      </c>
      <c r="O1622">
        <v>17</v>
      </c>
      <c r="P1622" t="b">
        <v>1</v>
      </c>
      <c r="Q1622" t="s">
        <v>8274</v>
      </c>
      <c r="R1622">
        <f t="shared" si="1651"/>
        <v>66.47</v>
      </c>
      <c r="S1622" s="13" t="s">
        <v>8323</v>
      </c>
      <c r="T1622" t="s">
        <v>8324</v>
      </c>
      <c r="U1622">
        <f>YEAR(Table1[[#This Row],[Date Created Conversion]])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>ROUND(Table1[[#This Row],[pledged]]/Table1[[#This Row],[goal]] *100,1)</f>
        <v>121.2</v>
      </c>
      <c r="G1623" s="1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ref="L1623" si="1672">(((J1623/60)/60)/24)+DATE(1970,1,1)</f>
        <v>41057.165972222225</v>
      </c>
      <c r="M1623" s="16">
        <f t="shared" si="1650"/>
        <v>41003.60665509259</v>
      </c>
      <c r="N1623" t="b">
        <v>0</v>
      </c>
      <c r="O1623">
        <v>37</v>
      </c>
      <c r="P1623" t="b">
        <v>1</v>
      </c>
      <c r="Q1623" t="s">
        <v>8274</v>
      </c>
      <c r="R1623">
        <f t="shared" si="1651"/>
        <v>163.78</v>
      </c>
      <c r="S1623" s="13" t="s">
        <v>8323</v>
      </c>
      <c r="T1623" t="s">
        <v>8324</v>
      </c>
      <c r="U1623">
        <f>YEAR(Table1[[#This Row],[Date Created Conversion]])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>ROUND(Table1[[#This Row],[pledged]]/Table1[[#This Row],[goal]] *100,1)</f>
        <v>101.7</v>
      </c>
      <c r="G1624" s="13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ref="L1624" si="1673">(((J1624/60)/60)/24)+DATE(1970,1,1)</f>
        <v>41990.332638888889</v>
      </c>
      <c r="M1624" s="16">
        <f t="shared" si="1650"/>
        <v>41950.29483796296</v>
      </c>
      <c r="N1624" t="b">
        <v>0</v>
      </c>
      <c r="O1624">
        <v>65</v>
      </c>
      <c r="P1624" t="b">
        <v>1</v>
      </c>
      <c r="Q1624" t="s">
        <v>8274</v>
      </c>
      <c r="R1624">
        <f t="shared" si="1651"/>
        <v>107.98</v>
      </c>
      <c r="S1624" s="13" t="s">
        <v>8323</v>
      </c>
      <c r="T1624" t="s">
        <v>8324</v>
      </c>
      <c r="U1624">
        <f>YEAR(Table1[[#This Row],[Date Created Conversion]])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>ROUND(Table1[[#This Row],[pledged]]/Table1[[#This Row],[goal]] *100,1)</f>
        <v>101.1</v>
      </c>
      <c r="G1625" s="13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ref="L1625" si="1674">(((J1625/60)/60)/24)+DATE(1970,1,1)</f>
        <v>41513.688530092593</v>
      </c>
      <c r="M1625" s="16">
        <f t="shared" si="1650"/>
        <v>41453.688530092593</v>
      </c>
      <c r="N1625" t="b">
        <v>0</v>
      </c>
      <c r="O1625">
        <v>18</v>
      </c>
      <c r="P1625" t="b">
        <v>1</v>
      </c>
      <c r="Q1625" t="s">
        <v>8274</v>
      </c>
      <c r="R1625">
        <f t="shared" si="1651"/>
        <v>42.11</v>
      </c>
      <c r="S1625" s="13" t="s">
        <v>8323</v>
      </c>
      <c r="T1625" t="s">
        <v>8324</v>
      </c>
      <c r="U1625">
        <f>YEAR(Table1[[#This Row],[Date Created Conversion]])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>ROUND(Table1[[#This Row],[pledged]]/Table1[[#This Row],[goal]] *100,1)</f>
        <v>118</v>
      </c>
      <c r="G1626" s="13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ref="L1626" si="1675">(((J1626/60)/60)/24)+DATE(1970,1,1)</f>
        <v>41283.367303240739</v>
      </c>
      <c r="M1626" s="16">
        <f t="shared" si="1650"/>
        <v>41243.367303240739</v>
      </c>
      <c r="N1626" t="b">
        <v>0</v>
      </c>
      <c r="O1626">
        <v>25</v>
      </c>
      <c r="P1626" t="b">
        <v>1</v>
      </c>
      <c r="Q1626" t="s">
        <v>8274</v>
      </c>
      <c r="R1626">
        <f t="shared" si="1651"/>
        <v>47.2</v>
      </c>
      <c r="S1626" s="13" t="s">
        <v>8323</v>
      </c>
      <c r="T1626" t="s">
        <v>8324</v>
      </c>
      <c r="U1626">
        <f>YEAR(Table1[[#This Row],[Date Created Conversion]])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>ROUND(Table1[[#This Row],[pledged]]/Table1[[#This Row],[goal]] *100,1)</f>
        <v>155.30000000000001</v>
      </c>
      <c r="G1627" s="13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ref="L1627" si="1676">(((J1627/60)/60)/24)+DATE(1970,1,1)</f>
        <v>41163.699687500004</v>
      </c>
      <c r="M1627" s="16">
        <f t="shared" si="1650"/>
        <v>41135.699687500004</v>
      </c>
      <c r="N1627" t="b">
        <v>0</v>
      </c>
      <c r="O1627">
        <v>104</v>
      </c>
      <c r="P1627" t="b">
        <v>1</v>
      </c>
      <c r="Q1627" t="s">
        <v>8274</v>
      </c>
      <c r="R1627">
        <f t="shared" si="1651"/>
        <v>112.02</v>
      </c>
      <c r="S1627" s="13" t="s">
        <v>8323</v>
      </c>
      <c r="T1627" t="s">
        <v>8324</v>
      </c>
      <c r="U1627">
        <f>YEAR(Table1[[#This Row],[Date Created Conversion]])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>ROUND(Table1[[#This Row],[pledged]]/Table1[[#This Row],[goal]] *100,1)</f>
        <v>101.2</v>
      </c>
      <c r="G1628" s="13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ref="L1628" si="1677">(((J1628/60)/60)/24)+DATE(1970,1,1)</f>
        <v>41609.889664351853</v>
      </c>
      <c r="M1628" s="16">
        <f t="shared" si="1650"/>
        <v>41579.847997685189</v>
      </c>
      <c r="N1628" t="b">
        <v>0</v>
      </c>
      <c r="O1628">
        <v>108</v>
      </c>
      <c r="P1628" t="b">
        <v>1</v>
      </c>
      <c r="Q1628" t="s">
        <v>8274</v>
      </c>
      <c r="R1628">
        <f t="shared" si="1651"/>
        <v>74.95</v>
      </c>
      <c r="S1628" s="13" t="s">
        <v>8323</v>
      </c>
      <c r="T1628" t="s">
        <v>8324</v>
      </c>
      <c r="U1628">
        <f>YEAR(Table1[[#This Row],[Date Created Conversion]])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>ROUND(Table1[[#This Row],[pledged]]/Table1[[#This Row],[goal]] *100,1)</f>
        <v>117</v>
      </c>
      <c r="G1629" s="13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ref="L1629" si="1678">(((J1629/60)/60)/24)+DATE(1970,1,1)</f>
        <v>41239.207638888889</v>
      </c>
      <c r="M1629" s="16">
        <f t="shared" si="1650"/>
        <v>41205.707048611112</v>
      </c>
      <c r="N1629" t="b">
        <v>0</v>
      </c>
      <c r="O1629">
        <v>38</v>
      </c>
      <c r="P1629" t="b">
        <v>1</v>
      </c>
      <c r="Q1629" t="s">
        <v>8274</v>
      </c>
      <c r="R1629">
        <f t="shared" si="1651"/>
        <v>61.58</v>
      </c>
      <c r="S1629" s="13" t="s">
        <v>8323</v>
      </c>
      <c r="T1629" t="s">
        <v>8324</v>
      </c>
      <c r="U1629">
        <f>YEAR(Table1[[#This Row],[Date Created Conversion]])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>ROUND(Table1[[#This Row],[pledged]]/Table1[[#This Row],[goal]] *100,1)</f>
        <v>100.9</v>
      </c>
      <c r="G1630" s="13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ref="L1630" si="1679">(((J1630/60)/60)/24)+DATE(1970,1,1)</f>
        <v>41807.737060185187</v>
      </c>
      <c r="M1630" s="16">
        <f t="shared" si="1650"/>
        <v>41774.737060185187</v>
      </c>
      <c r="N1630" t="b">
        <v>0</v>
      </c>
      <c r="O1630">
        <v>88</v>
      </c>
      <c r="P1630" t="b">
        <v>1</v>
      </c>
      <c r="Q1630" t="s">
        <v>8274</v>
      </c>
      <c r="R1630">
        <f t="shared" si="1651"/>
        <v>45.88</v>
      </c>
      <c r="S1630" s="13" t="s">
        <v>8323</v>
      </c>
      <c r="T1630" t="s">
        <v>8324</v>
      </c>
      <c r="U1630">
        <f>YEAR(Table1[[#This Row],[Date Created Conversion]])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>ROUND(Table1[[#This Row],[pledged]]/Table1[[#This Row],[goal]] *100,1)</f>
        <v>103.7</v>
      </c>
      <c r="G1631" s="13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ref="L1631" si="1680">(((J1631/60)/60)/24)+DATE(1970,1,1)</f>
        <v>41690.867280092592</v>
      </c>
      <c r="M1631" s="16">
        <f t="shared" si="1650"/>
        <v>41645.867280092592</v>
      </c>
      <c r="N1631" t="b">
        <v>0</v>
      </c>
      <c r="O1631">
        <v>82</v>
      </c>
      <c r="P1631" t="b">
        <v>1</v>
      </c>
      <c r="Q1631" t="s">
        <v>8274</v>
      </c>
      <c r="R1631">
        <f t="shared" si="1651"/>
        <v>75.849999999999994</v>
      </c>
      <c r="S1631" s="13" t="s">
        <v>8323</v>
      </c>
      <c r="T1631" t="s">
        <v>8324</v>
      </c>
      <c r="U1631">
        <f>YEAR(Table1[[#This Row],[Date Created Conversion]])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>ROUND(Table1[[#This Row],[pledged]]/Table1[[#This Row],[goal]] *100,1)</f>
        <v>265.3</v>
      </c>
      <c r="G1632" s="13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ref="L1632" si="1681">(((J1632/60)/60)/24)+DATE(1970,1,1)</f>
        <v>40970.290972222225</v>
      </c>
      <c r="M1632" s="16">
        <f t="shared" si="1650"/>
        <v>40939.837673611109</v>
      </c>
      <c r="N1632" t="b">
        <v>0</v>
      </c>
      <c r="O1632">
        <v>126</v>
      </c>
      <c r="P1632" t="b">
        <v>1</v>
      </c>
      <c r="Q1632" t="s">
        <v>8274</v>
      </c>
      <c r="R1632">
        <f t="shared" si="1651"/>
        <v>84.21</v>
      </c>
      <c r="S1632" s="13" t="s">
        <v>8323</v>
      </c>
      <c r="T1632" t="s">
        <v>8324</v>
      </c>
      <c r="U1632">
        <f>YEAR(Table1[[#This Row],[Date Created Conversion]])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>ROUND(Table1[[#This Row],[pledged]]/Table1[[#This Row],[goal]] *100,1)</f>
        <v>155.9</v>
      </c>
      <c r="G1633" s="1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ref="L1633" si="1682">(((J1633/60)/60)/24)+DATE(1970,1,1)</f>
        <v>41194.859502314815</v>
      </c>
      <c r="M1633" s="16">
        <f t="shared" si="1650"/>
        <v>41164.859502314815</v>
      </c>
      <c r="N1633" t="b">
        <v>0</v>
      </c>
      <c r="O1633">
        <v>133</v>
      </c>
      <c r="P1633" t="b">
        <v>1</v>
      </c>
      <c r="Q1633" t="s">
        <v>8274</v>
      </c>
      <c r="R1633">
        <f t="shared" si="1651"/>
        <v>117.23</v>
      </c>
      <c r="S1633" s="13" t="s">
        <v>8323</v>
      </c>
      <c r="T1633" t="s">
        <v>8324</v>
      </c>
      <c r="U1633">
        <f>YEAR(Table1[[#This Row],[Date Created Conversion]])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>ROUND(Table1[[#This Row],[pledged]]/Table1[[#This Row],[goal]] *100,1)</f>
        <v>101.6</v>
      </c>
      <c r="G1634" s="13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ref="L1634" si="1683">(((J1634/60)/60)/24)+DATE(1970,1,1)</f>
        <v>40810.340902777774</v>
      </c>
      <c r="M1634" s="16">
        <f t="shared" si="1650"/>
        <v>40750.340902777774</v>
      </c>
      <c r="N1634" t="b">
        <v>0</v>
      </c>
      <c r="O1634">
        <v>47</v>
      </c>
      <c r="P1634" t="b">
        <v>1</v>
      </c>
      <c r="Q1634" t="s">
        <v>8274</v>
      </c>
      <c r="R1634">
        <f t="shared" si="1651"/>
        <v>86.49</v>
      </c>
      <c r="S1634" s="13" t="s">
        <v>8323</v>
      </c>
      <c r="T1634" t="s">
        <v>8324</v>
      </c>
      <c r="U1634">
        <f>YEAR(Table1[[#This Row],[Date Created Conversion]])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>ROUND(Table1[[#This Row],[pledged]]/Table1[[#This Row],[goal]] *100,1)</f>
        <v>100</v>
      </c>
      <c r="G1635" s="13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ref="L1635" si="1684">(((J1635/60)/60)/24)+DATE(1970,1,1)</f>
        <v>40924.208333333336</v>
      </c>
      <c r="M1635" s="16">
        <f t="shared" si="1650"/>
        <v>40896.883750000001</v>
      </c>
      <c r="N1635" t="b">
        <v>0</v>
      </c>
      <c r="O1635">
        <v>58</v>
      </c>
      <c r="P1635" t="b">
        <v>1</v>
      </c>
      <c r="Q1635" t="s">
        <v>8274</v>
      </c>
      <c r="R1635">
        <f t="shared" si="1651"/>
        <v>172.41</v>
      </c>
      <c r="S1635" s="13" t="s">
        <v>8323</v>
      </c>
      <c r="T1635" t="s">
        <v>8324</v>
      </c>
      <c r="U1635">
        <f>YEAR(Table1[[#This Row],[Date Created Conversion]])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>ROUND(Table1[[#This Row],[pledged]]/Table1[[#This Row],[goal]] *100,1)</f>
        <v>100.5</v>
      </c>
      <c r="G1636" s="13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ref="L1636" si="1685">(((J1636/60)/60)/24)+DATE(1970,1,1)</f>
        <v>40696.249305555553</v>
      </c>
      <c r="M1636" s="16">
        <f t="shared" si="1650"/>
        <v>40658.189826388887</v>
      </c>
      <c r="N1636" t="b">
        <v>0</v>
      </c>
      <c r="O1636">
        <v>32</v>
      </c>
      <c r="P1636" t="b">
        <v>1</v>
      </c>
      <c r="Q1636" t="s">
        <v>8274</v>
      </c>
      <c r="R1636">
        <f t="shared" si="1651"/>
        <v>62.81</v>
      </c>
      <c r="S1636" s="13" t="s">
        <v>8323</v>
      </c>
      <c r="T1636" t="s">
        <v>8324</v>
      </c>
      <c r="U1636">
        <f>YEAR(Table1[[#This Row],[Date Created Conversion]])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>ROUND(Table1[[#This Row],[pledged]]/Table1[[#This Row],[goal]] *100,1)</f>
        <v>125.3</v>
      </c>
      <c r="G1637" s="13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ref="L1637" si="1686">(((J1637/60)/60)/24)+DATE(1970,1,1)</f>
        <v>42562.868761574078</v>
      </c>
      <c r="M1637" s="16">
        <f t="shared" si="1650"/>
        <v>42502.868761574078</v>
      </c>
      <c r="N1637" t="b">
        <v>0</v>
      </c>
      <c r="O1637">
        <v>37</v>
      </c>
      <c r="P1637" t="b">
        <v>1</v>
      </c>
      <c r="Q1637" t="s">
        <v>8274</v>
      </c>
      <c r="R1637">
        <f t="shared" si="1651"/>
        <v>67.73</v>
      </c>
      <c r="S1637" s="13" t="s">
        <v>8323</v>
      </c>
      <c r="T1637" t="s">
        <v>8324</v>
      </c>
      <c r="U1637">
        <f>YEAR(Table1[[#This Row],[Date Created Conversion]])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>ROUND(Table1[[#This Row],[pledged]]/Table1[[#This Row],[goal]] *100,1)</f>
        <v>103.6</v>
      </c>
      <c r="G1638" s="13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ref="L1638" si="1687">(((J1638/60)/60)/24)+DATE(1970,1,1)</f>
        <v>40706.166666666664</v>
      </c>
      <c r="M1638" s="16">
        <f t="shared" si="1650"/>
        <v>40663.08666666667</v>
      </c>
      <c r="N1638" t="b">
        <v>0</v>
      </c>
      <c r="O1638">
        <v>87</v>
      </c>
      <c r="P1638" t="b">
        <v>1</v>
      </c>
      <c r="Q1638" t="s">
        <v>8274</v>
      </c>
      <c r="R1638">
        <f t="shared" si="1651"/>
        <v>53.56</v>
      </c>
      <c r="S1638" s="13" t="s">
        <v>8323</v>
      </c>
      <c r="T1638" t="s">
        <v>8324</v>
      </c>
      <c r="U1638">
        <f>YEAR(Table1[[#This Row],[Date Created Conversion]])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>ROUND(Table1[[#This Row],[pledged]]/Table1[[#This Row],[goal]] *100,1)</f>
        <v>103.8</v>
      </c>
      <c r="G1639" s="13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ref="L1639" si="1688">(((J1639/60)/60)/24)+DATE(1970,1,1)</f>
        <v>40178.98541666667</v>
      </c>
      <c r="M1639" s="16">
        <f t="shared" si="1650"/>
        <v>40122.751620370371</v>
      </c>
      <c r="N1639" t="b">
        <v>0</v>
      </c>
      <c r="O1639">
        <v>15</v>
      </c>
      <c r="P1639" t="b">
        <v>1</v>
      </c>
      <c r="Q1639" t="s">
        <v>8274</v>
      </c>
      <c r="R1639">
        <f t="shared" si="1651"/>
        <v>34.6</v>
      </c>
      <c r="S1639" s="13" t="s">
        <v>8323</v>
      </c>
      <c r="T1639" t="s">
        <v>8324</v>
      </c>
      <c r="U1639">
        <f>YEAR(Table1[[#This Row],[Date Created Conversion]])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>ROUND(Table1[[#This Row],[pledged]]/Table1[[#This Row],[goal]] *100,1)</f>
        <v>105</v>
      </c>
      <c r="G1640" s="13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ref="L1640" si="1689">(((J1640/60)/60)/24)+DATE(1970,1,1)</f>
        <v>41333.892361111109</v>
      </c>
      <c r="M1640" s="16">
        <f t="shared" si="1650"/>
        <v>41288.68712962963</v>
      </c>
      <c r="N1640" t="b">
        <v>0</v>
      </c>
      <c r="O1640">
        <v>27</v>
      </c>
      <c r="P1640" t="b">
        <v>1</v>
      </c>
      <c r="Q1640" t="s">
        <v>8274</v>
      </c>
      <c r="R1640">
        <f t="shared" si="1651"/>
        <v>38.89</v>
      </c>
      <c r="S1640" s="13" t="s">
        <v>8323</v>
      </c>
      <c r="T1640" t="s">
        <v>8324</v>
      </c>
      <c r="U1640">
        <f>YEAR(Table1[[#This Row],[Date Created Conversion]])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>ROUND(Table1[[#This Row],[pledged]]/Table1[[#This Row],[goal]] *100,1)</f>
        <v>100</v>
      </c>
      <c r="G1641" s="13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ref="L1641" si="1690">(((J1641/60)/60)/24)+DATE(1970,1,1)</f>
        <v>40971.652372685188</v>
      </c>
      <c r="M1641" s="16">
        <f t="shared" si="1650"/>
        <v>40941.652372685188</v>
      </c>
      <c r="N1641" t="b">
        <v>0</v>
      </c>
      <c r="O1641">
        <v>19</v>
      </c>
      <c r="P1641" t="b">
        <v>1</v>
      </c>
      <c r="Q1641" t="s">
        <v>8274</v>
      </c>
      <c r="R1641">
        <f t="shared" si="1651"/>
        <v>94.74</v>
      </c>
      <c r="S1641" s="13" t="s">
        <v>8323</v>
      </c>
      <c r="T1641" t="s">
        <v>8324</v>
      </c>
      <c r="U1641">
        <f>YEAR(Table1[[#This Row],[Date Created Conversion]])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>ROUND(Table1[[#This Row],[pledged]]/Table1[[#This Row],[goal]] *100,1)</f>
        <v>169.9</v>
      </c>
      <c r="G1642" s="13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ref="L1642" si="1691">(((J1642/60)/60)/24)+DATE(1970,1,1)</f>
        <v>40393.082638888889</v>
      </c>
      <c r="M1642" s="16">
        <f t="shared" si="1650"/>
        <v>40379.23096064815</v>
      </c>
      <c r="N1642" t="b">
        <v>0</v>
      </c>
      <c r="O1642">
        <v>17</v>
      </c>
      <c r="P1642" t="b">
        <v>1</v>
      </c>
      <c r="Q1642" t="s">
        <v>8274</v>
      </c>
      <c r="R1642">
        <f t="shared" si="1651"/>
        <v>39.97</v>
      </c>
      <c r="S1642" s="13" t="s">
        <v>8323</v>
      </c>
      <c r="T1642" t="s">
        <v>8324</v>
      </c>
      <c r="U1642">
        <f>YEAR(Table1[[#This Row],[Date Created Conversion]])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>ROUND(Table1[[#This Row],[pledged]]/Table1[[#This Row],[goal]] *100,1)</f>
        <v>101.4</v>
      </c>
      <c r="G1643" s="1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ref="L1643" si="1692">(((J1643/60)/60)/24)+DATE(1970,1,1)</f>
        <v>41992.596574074079</v>
      </c>
      <c r="M1643" s="16">
        <f t="shared" si="1650"/>
        <v>41962.596574074079</v>
      </c>
      <c r="N1643" t="b">
        <v>0</v>
      </c>
      <c r="O1643">
        <v>26</v>
      </c>
      <c r="P1643" t="b">
        <v>1</v>
      </c>
      <c r="Q1643" t="s">
        <v>8290</v>
      </c>
      <c r="R1643">
        <f t="shared" si="1651"/>
        <v>97.5</v>
      </c>
      <c r="S1643" s="13" t="s">
        <v>8323</v>
      </c>
      <c r="T1643" t="s">
        <v>8344</v>
      </c>
      <c r="U1643">
        <f>YEAR(Table1[[#This Row],[Date Created Conversion]])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>ROUND(Table1[[#This Row],[pledged]]/Table1[[#This Row],[goal]] *100,1)</f>
        <v>100</v>
      </c>
      <c r="G1644" s="13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ref="L1644" si="1693">(((J1644/60)/60)/24)+DATE(1970,1,1)</f>
        <v>40708.024618055555</v>
      </c>
      <c r="M1644" s="16">
        <f t="shared" si="1650"/>
        <v>40688.024618055555</v>
      </c>
      <c r="N1644" t="b">
        <v>0</v>
      </c>
      <c r="O1644">
        <v>28</v>
      </c>
      <c r="P1644" t="b">
        <v>1</v>
      </c>
      <c r="Q1644" t="s">
        <v>8290</v>
      </c>
      <c r="R1644">
        <f t="shared" si="1651"/>
        <v>42.86</v>
      </c>
      <c r="S1644" s="13" t="s">
        <v>8323</v>
      </c>
      <c r="T1644" t="s">
        <v>8344</v>
      </c>
      <c r="U1644">
        <f>YEAR(Table1[[#This Row],[Date Created Conversion]])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>ROUND(Table1[[#This Row],[pledged]]/Table1[[#This Row],[goal]] *100,1)</f>
        <v>124.7</v>
      </c>
      <c r="G1645" s="13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ref="L1645" si="1694">(((J1645/60)/60)/24)+DATE(1970,1,1)</f>
        <v>41176.824212962965</v>
      </c>
      <c r="M1645" s="16">
        <f t="shared" si="1650"/>
        <v>41146.824212962965</v>
      </c>
      <c r="N1645" t="b">
        <v>0</v>
      </c>
      <c r="O1645">
        <v>37</v>
      </c>
      <c r="P1645" t="b">
        <v>1</v>
      </c>
      <c r="Q1645" t="s">
        <v>8290</v>
      </c>
      <c r="R1645">
        <f t="shared" si="1651"/>
        <v>168.51</v>
      </c>
      <c r="S1645" s="13" t="s">
        <v>8323</v>
      </c>
      <c r="T1645" t="s">
        <v>8344</v>
      </c>
      <c r="U1645">
        <f>YEAR(Table1[[#This Row],[Date Created Conversion]])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>ROUND(Table1[[#This Row],[pledged]]/Table1[[#This Row],[goal]] *100,1)</f>
        <v>109.5</v>
      </c>
      <c r="G1646" s="13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ref="L1646" si="1695">(((J1646/60)/60)/24)+DATE(1970,1,1)</f>
        <v>41235.101388888892</v>
      </c>
      <c r="M1646" s="16">
        <f t="shared" si="1650"/>
        <v>41175.05972222222</v>
      </c>
      <c r="N1646" t="b">
        <v>0</v>
      </c>
      <c r="O1646">
        <v>128</v>
      </c>
      <c r="P1646" t="b">
        <v>1</v>
      </c>
      <c r="Q1646" t="s">
        <v>8290</v>
      </c>
      <c r="R1646">
        <f t="shared" si="1651"/>
        <v>85.55</v>
      </c>
      <c r="S1646" s="13" t="s">
        <v>8323</v>
      </c>
      <c r="T1646" t="s">
        <v>8344</v>
      </c>
      <c r="U1646">
        <f>YEAR(Table1[[#This Row],[Date Created Conversion]])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>ROUND(Table1[[#This Row],[pledged]]/Table1[[#This Row],[goal]] *100,1)</f>
        <v>110.8</v>
      </c>
      <c r="G1647" s="13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ref="L1647" si="1696">(((J1647/60)/60)/24)+DATE(1970,1,1)</f>
        <v>41535.617361111108</v>
      </c>
      <c r="M1647" s="16">
        <f t="shared" si="1650"/>
        <v>41521.617361111108</v>
      </c>
      <c r="N1647" t="b">
        <v>0</v>
      </c>
      <c r="O1647">
        <v>10</v>
      </c>
      <c r="P1647" t="b">
        <v>1</v>
      </c>
      <c r="Q1647" t="s">
        <v>8290</v>
      </c>
      <c r="R1647">
        <f t="shared" si="1651"/>
        <v>554</v>
      </c>
      <c r="S1647" s="13" t="s">
        <v>8323</v>
      </c>
      <c r="T1647" t="s">
        <v>8344</v>
      </c>
      <c r="U1647">
        <f>YEAR(Table1[[#This Row],[Date Created Conversion]])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>ROUND(Table1[[#This Row],[pledged]]/Table1[[#This Row],[goal]] *100,1)</f>
        <v>110.2</v>
      </c>
      <c r="G1648" s="13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ref="L1648" si="1697">(((J1648/60)/60)/24)+DATE(1970,1,1)</f>
        <v>41865.757638888892</v>
      </c>
      <c r="M1648" s="16">
        <f t="shared" si="1650"/>
        <v>41833.450266203705</v>
      </c>
      <c r="N1648" t="b">
        <v>0</v>
      </c>
      <c r="O1648">
        <v>83</v>
      </c>
      <c r="P1648" t="b">
        <v>1</v>
      </c>
      <c r="Q1648" t="s">
        <v>8290</v>
      </c>
      <c r="R1648">
        <f t="shared" si="1651"/>
        <v>26.55</v>
      </c>
      <c r="S1648" s="13" t="s">
        <v>8323</v>
      </c>
      <c r="T1648" t="s">
        <v>8344</v>
      </c>
      <c r="U1648">
        <f>YEAR(Table1[[#This Row],[Date Created Conversion]])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>ROUND(Table1[[#This Row],[pledged]]/Table1[[#This Row],[goal]] *100,1)</f>
        <v>104.7</v>
      </c>
      <c r="G1649" s="13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ref="L1649" si="1698">(((J1649/60)/60)/24)+DATE(1970,1,1)</f>
        <v>41069.409456018519</v>
      </c>
      <c r="M1649" s="16">
        <f t="shared" si="1650"/>
        <v>41039.409456018519</v>
      </c>
      <c r="N1649" t="b">
        <v>0</v>
      </c>
      <c r="O1649">
        <v>46</v>
      </c>
      <c r="P1649" t="b">
        <v>1</v>
      </c>
      <c r="Q1649" t="s">
        <v>8290</v>
      </c>
      <c r="R1649">
        <f t="shared" si="1651"/>
        <v>113.83</v>
      </c>
      <c r="S1649" s="13" t="s">
        <v>8323</v>
      </c>
      <c r="T1649" t="s">
        <v>8344</v>
      </c>
      <c r="U1649">
        <f>YEAR(Table1[[#This Row],[Date Created Conversion]])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>ROUND(Table1[[#This Row],[pledged]]/Table1[[#This Row],[goal]] *100,1)</f>
        <v>125.3</v>
      </c>
      <c r="G1650" s="13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ref="L1650" si="1699">(((J1650/60)/60)/24)+DATE(1970,1,1)</f>
        <v>40622.662986111114</v>
      </c>
      <c r="M1650" s="16">
        <f t="shared" si="1650"/>
        <v>40592.704652777778</v>
      </c>
      <c r="N1650" t="b">
        <v>0</v>
      </c>
      <c r="O1650">
        <v>90</v>
      </c>
      <c r="P1650" t="b">
        <v>1</v>
      </c>
      <c r="Q1650" t="s">
        <v>8290</v>
      </c>
      <c r="R1650">
        <f t="shared" si="1651"/>
        <v>32.01</v>
      </c>
      <c r="S1650" s="13" t="s">
        <v>8323</v>
      </c>
      <c r="T1650" t="s">
        <v>8344</v>
      </c>
      <c r="U1650">
        <f>YEAR(Table1[[#This Row],[Date Created Conversion]])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>ROUND(Table1[[#This Row],[pledged]]/Table1[[#This Row],[goal]] *100,1)</f>
        <v>100.6</v>
      </c>
      <c r="G1651" s="13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ref="L1651" si="1700">(((J1651/60)/60)/24)+DATE(1970,1,1)</f>
        <v>41782.684664351851</v>
      </c>
      <c r="M1651" s="16">
        <f t="shared" si="1650"/>
        <v>41737.684664351851</v>
      </c>
      <c r="N1651" t="b">
        <v>0</v>
      </c>
      <c r="O1651">
        <v>81</v>
      </c>
      <c r="P1651" t="b">
        <v>1</v>
      </c>
      <c r="Q1651" t="s">
        <v>8290</v>
      </c>
      <c r="R1651">
        <f t="shared" si="1651"/>
        <v>47.19</v>
      </c>
      <c r="S1651" s="13" t="s">
        <v>8323</v>
      </c>
      <c r="T1651" t="s">
        <v>8344</v>
      </c>
      <c r="U1651">
        <f>YEAR(Table1[[#This Row],[Date Created Conversion]])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>ROUND(Table1[[#This Row],[pledged]]/Table1[[#This Row],[goal]] *100,1)</f>
        <v>141.6</v>
      </c>
      <c r="G1652" s="13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ref="L1652" si="1701">(((J1652/60)/60)/24)+DATE(1970,1,1)</f>
        <v>41556.435613425929</v>
      </c>
      <c r="M1652" s="16">
        <f t="shared" si="1650"/>
        <v>41526.435613425929</v>
      </c>
      <c r="N1652" t="b">
        <v>0</v>
      </c>
      <c r="O1652">
        <v>32</v>
      </c>
      <c r="P1652" t="b">
        <v>1</v>
      </c>
      <c r="Q1652" t="s">
        <v>8290</v>
      </c>
      <c r="R1652">
        <f t="shared" si="1651"/>
        <v>88.47</v>
      </c>
      <c r="S1652" s="13" t="s">
        <v>8323</v>
      </c>
      <c r="T1652" t="s">
        <v>8344</v>
      </c>
      <c r="U1652">
        <f>YEAR(Table1[[#This Row],[Date Created Conversion]])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>ROUND(Table1[[#This Row],[pledged]]/Table1[[#This Row],[goal]] *100,1)</f>
        <v>100.8</v>
      </c>
      <c r="G1653" s="1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ref="L1653" si="1702">(((J1653/60)/60)/24)+DATE(1970,1,1)</f>
        <v>40659.290972222225</v>
      </c>
      <c r="M1653" s="16">
        <f t="shared" si="1650"/>
        <v>40625.900694444441</v>
      </c>
      <c r="N1653" t="b">
        <v>0</v>
      </c>
      <c r="O1653">
        <v>20</v>
      </c>
      <c r="P1653" t="b">
        <v>1</v>
      </c>
      <c r="Q1653" t="s">
        <v>8290</v>
      </c>
      <c r="R1653">
        <f t="shared" si="1651"/>
        <v>100.75</v>
      </c>
      <c r="S1653" s="13" t="s">
        <v>8323</v>
      </c>
      <c r="T1653" t="s">
        <v>8344</v>
      </c>
      <c r="U1653">
        <f>YEAR(Table1[[#This Row],[Date Created Conversion]])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>ROUND(Table1[[#This Row],[pledged]]/Table1[[#This Row],[goal]] *100,1)</f>
        <v>100.7</v>
      </c>
      <c r="G1654" s="13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ref="L1654" si="1703">(((J1654/60)/60)/24)+DATE(1970,1,1)</f>
        <v>41602.534641203703</v>
      </c>
      <c r="M1654" s="16">
        <f t="shared" si="1650"/>
        <v>41572.492974537039</v>
      </c>
      <c r="N1654" t="b">
        <v>0</v>
      </c>
      <c r="O1654">
        <v>70</v>
      </c>
      <c r="P1654" t="b">
        <v>1</v>
      </c>
      <c r="Q1654" t="s">
        <v>8290</v>
      </c>
      <c r="R1654">
        <f t="shared" si="1651"/>
        <v>64.709999999999994</v>
      </c>
      <c r="S1654" s="13" t="s">
        <v>8323</v>
      </c>
      <c r="T1654" t="s">
        <v>8344</v>
      </c>
      <c r="U1654">
        <f>YEAR(Table1[[#This Row],[Date Created Conversion]])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>ROUND(Table1[[#This Row],[pledged]]/Table1[[#This Row],[goal]] *100,1)</f>
        <v>174.2</v>
      </c>
      <c r="G1655" s="13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ref="L1655" si="1704">(((J1655/60)/60)/24)+DATE(1970,1,1)</f>
        <v>40657.834444444445</v>
      </c>
      <c r="M1655" s="16">
        <f t="shared" si="1650"/>
        <v>40626.834444444445</v>
      </c>
      <c r="N1655" t="b">
        <v>0</v>
      </c>
      <c r="O1655">
        <v>168</v>
      </c>
      <c r="P1655" t="b">
        <v>1</v>
      </c>
      <c r="Q1655" t="s">
        <v>8290</v>
      </c>
      <c r="R1655">
        <f t="shared" si="1651"/>
        <v>51.85</v>
      </c>
      <c r="S1655" s="13" t="s">
        <v>8323</v>
      </c>
      <c r="T1655" t="s">
        <v>8344</v>
      </c>
      <c r="U1655">
        <f>YEAR(Table1[[#This Row],[Date Created Conversion]])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>ROUND(Table1[[#This Row],[pledged]]/Table1[[#This Row],[goal]] *100,1)</f>
        <v>119.9</v>
      </c>
      <c r="G1656" s="13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ref="L1656" si="1705">(((J1656/60)/60)/24)+DATE(1970,1,1)</f>
        <v>41017.890740740739</v>
      </c>
      <c r="M1656" s="16">
        <f t="shared" si="1650"/>
        <v>40987.890740740739</v>
      </c>
      <c r="N1656" t="b">
        <v>0</v>
      </c>
      <c r="O1656">
        <v>34</v>
      </c>
      <c r="P1656" t="b">
        <v>1</v>
      </c>
      <c r="Q1656" t="s">
        <v>8290</v>
      </c>
      <c r="R1656">
        <f t="shared" si="1651"/>
        <v>38.79</v>
      </c>
      <c r="S1656" s="13" t="s">
        <v>8323</v>
      </c>
      <c r="T1656" t="s">
        <v>8344</v>
      </c>
      <c r="U1656">
        <f>YEAR(Table1[[#This Row],[Date Created Conversion]])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>ROUND(Table1[[#This Row],[pledged]]/Table1[[#This Row],[goal]] *100,1)</f>
        <v>142.9</v>
      </c>
      <c r="G1657" s="13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ref="L1657" si="1706">(((J1657/60)/60)/24)+DATE(1970,1,1)</f>
        <v>41004.750231481477</v>
      </c>
      <c r="M1657" s="16">
        <f t="shared" si="1650"/>
        <v>40974.791898148149</v>
      </c>
      <c r="N1657" t="b">
        <v>0</v>
      </c>
      <c r="O1657">
        <v>48</v>
      </c>
      <c r="P1657" t="b">
        <v>1</v>
      </c>
      <c r="Q1657" t="s">
        <v>8290</v>
      </c>
      <c r="R1657">
        <f t="shared" si="1651"/>
        <v>44.65</v>
      </c>
      <c r="S1657" s="13" t="s">
        <v>8323</v>
      </c>
      <c r="T1657" t="s">
        <v>8344</v>
      </c>
      <c r="U1657">
        <f>YEAR(Table1[[#This Row],[Date Created Conversion]])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>ROUND(Table1[[#This Row],[pledged]]/Table1[[#This Row],[goal]] *100,1)</f>
        <v>100.3</v>
      </c>
      <c r="G1658" s="13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ref="L1658" si="1707">(((J1658/60)/60)/24)+DATE(1970,1,1)</f>
        <v>41256.928842592592</v>
      </c>
      <c r="M1658" s="16">
        <f t="shared" si="1650"/>
        <v>41226.928842592592</v>
      </c>
      <c r="N1658" t="b">
        <v>0</v>
      </c>
      <c r="O1658">
        <v>48</v>
      </c>
      <c r="P1658" t="b">
        <v>1</v>
      </c>
      <c r="Q1658" t="s">
        <v>8290</v>
      </c>
      <c r="R1658">
        <f t="shared" si="1651"/>
        <v>156.77000000000001</v>
      </c>
      <c r="S1658" s="13" t="s">
        <v>8323</v>
      </c>
      <c r="T1658" t="s">
        <v>8344</v>
      </c>
      <c r="U1658">
        <f>YEAR(Table1[[#This Row],[Date Created Conversion]])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>ROUND(Table1[[#This Row],[pledged]]/Table1[[#This Row],[goal]] *100,1)</f>
        <v>104.9</v>
      </c>
      <c r="G1659" s="13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ref="L1659" si="1708">(((J1659/60)/60)/24)+DATE(1970,1,1)</f>
        <v>41053.782037037039</v>
      </c>
      <c r="M1659" s="16">
        <f t="shared" si="1650"/>
        <v>41023.782037037039</v>
      </c>
      <c r="N1659" t="b">
        <v>0</v>
      </c>
      <c r="O1659">
        <v>221</v>
      </c>
      <c r="P1659" t="b">
        <v>1</v>
      </c>
      <c r="Q1659" t="s">
        <v>8290</v>
      </c>
      <c r="R1659">
        <f t="shared" si="1651"/>
        <v>118.7</v>
      </c>
      <c r="S1659" s="13" t="s">
        <v>8323</v>
      </c>
      <c r="T1659" t="s">
        <v>8344</v>
      </c>
      <c r="U1659">
        <f>YEAR(Table1[[#This Row],[Date Created Conversion]])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>ROUND(Table1[[#This Row],[pledged]]/Table1[[#This Row],[goal]] *100,1)</f>
        <v>132.19999999999999</v>
      </c>
      <c r="G1660" s="13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ref="L1660" si="1709">(((J1660/60)/60)/24)+DATE(1970,1,1)</f>
        <v>41261.597222222219</v>
      </c>
      <c r="M1660" s="16">
        <f t="shared" si="1650"/>
        <v>41223.22184027778</v>
      </c>
      <c r="N1660" t="b">
        <v>0</v>
      </c>
      <c r="O1660">
        <v>107</v>
      </c>
      <c r="P1660" t="b">
        <v>1</v>
      </c>
      <c r="Q1660" t="s">
        <v>8290</v>
      </c>
      <c r="R1660">
        <f t="shared" si="1651"/>
        <v>74.150000000000006</v>
      </c>
      <c r="S1660" s="13" t="s">
        <v>8323</v>
      </c>
      <c r="T1660" t="s">
        <v>8344</v>
      </c>
      <c r="U1660">
        <f>YEAR(Table1[[#This Row],[Date Created Conversion]])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>ROUND(Table1[[#This Row],[pledged]]/Table1[[#This Row],[goal]] *100,1)</f>
        <v>112.8</v>
      </c>
      <c r="G1661" s="13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ref="L1661" si="1710">(((J1661/60)/60)/24)+DATE(1970,1,1)</f>
        <v>41625.5</v>
      </c>
      <c r="M1661" s="16">
        <f t="shared" si="1650"/>
        <v>41596.913437499999</v>
      </c>
      <c r="N1661" t="b">
        <v>0</v>
      </c>
      <c r="O1661">
        <v>45</v>
      </c>
      <c r="P1661" t="b">
        <v>1</v>
      </c>
      <c r="Q1661" t="s">
        <v>8290</v>
      </c>
      <c r="R1661">
        <f t="shared" si="1651"/>
        <v>12.53</v>
      </c>
      <c r="S1661" s="13" t="s">
        <v>8323</v>
      </c>
      <c r="T1661" t="s">
        <v>8344</v>
      </c>
      <c r="U1661">
        <f>YEAR(Table1[[#This Row],[Date Created Conversion]])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>ROUND(Table1[[#This Row],[pledged]]/Table1[[#This Row],[goal]] *100,1)</f>
        <v>1253.8</v>
      </c>
      <c r="G1662" s="13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ref="L1662" si="1711">(((J1662/60)/60)/24)+DATE(1970,1,1)</f>
        <v>42490.915972222225</v>
      </c>
      <c r="M1662" s="16">
        <f t="shared" si="1650"/>
        <v>42459.693865740745</v>
      </c>
      <c r="N1662" t="b">
        <v>0</v>
      </c>
      <c r="O1662">
        <v>36</v>
      </c>
      <c r="P1662" t="b">
        <v>1</v>
      </c>
      <c r="Q1662" t="s">
        <v>8290</v>
      </c>
      <c r="R1662">
        <f t="shared" si="1651"/>
        <v>27.86</v>
      </c>
      <c r="S1662" s="13" t="s">
        <v>8323</v>
      </c>
      <c r="T1662" t="s">
        <v>8344</v>
      </c>
      <c r="U1662">
        <f>YEAR(Table1[[#This Row],[Date Created Conversion]])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>ROUND(Table1[[#This Row],[pledged]]/Table1[[#This Row],[goal]] *100,1)</f>
        <v>102.5</v>
      </c>
      <c r="G1663" s="1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ref="L1663" si="1712">(((J1663/60)/60)/24)+DATE(1970,1,1)</f>
        <v>42386.875</v>
      </c>
      <c r="M1663" s="16">
        <f t="shared" si="1650"/>
        <v>42343.998043981483</v>
      </c>
      <c r="N1663" t="b">
        <v>0</v>
      </c>
      <c r="O1663">
        <v>101</v>
      </c>
      <c r="P1663" t="b">
        <v>1</v>
      </c>
      <c r="Q1663" t="s">
        <v>8290</v>
      </c>
      <c r="R1663">
        <f t="shared" si="1651"/>
        <v>80.180000000000007</v>
      </c>
      <c r="S1663" s="13" t="s">
        <v>8323</v>
      </c>
      <c r="T1663" t="s">
        <v>8344</v>
      </c>
      <c r="U1663">
        <f>YEAR(Table1[[#This Row],[Date Created Conversion]])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>ROUND(Table1[[#This Row],[pledged]]/Table1[[#This Row],[goal]] *100,1)</f>
        <v>102.6</v>
      </c>
      <c r="G1664" s="13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ref="L1664" si="1713">(((J1664/60)/60)/24)+DATE(1970,1,1)</f>
        <v>40908.239999999998</v>
      </c>
      <c r="M1664" s="16">
        <f t="shared" si="1650"/>
        <v>40848.198333333334</v>
      </c>
      <c r="N1664" t="b">
        <v>0</v>
      </c>
      <c r="O1664">
        <v>62</v>
      </c>
      <c r="P1664" t="b">
        <v>1</v>
      </c>
      <c r="Q1664" t="s">
        <v>8290</v>
      </c>
      <c r="R1664">
        <f t="shared" si="1651"/>
        <v>132.44</v>
      </c>
      <c r="S1664" s="13" t="s">
        <v>8323</v>
      </c>
      <c r="T1664" t="s">
        <v>8344</v>
      </c>
      <c r="U1664">
        <f>YEAR(Table1[[#This Row],[Date Created Conversion]])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>ROUND(Table1[[#This Row],[pledged]]/Table1[[#This Row],[goal]] *100,1)</f>
        <v>108</v>
      </c>
      <c r="G1665" s="13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ref="L1665" si="1714">(((J1665/60)/60)/24)+DATE(1970,1,1)</f>
        <v>42036.02207175926</v>
      </c>
      <c r="M1665" s="16">
        <f t="shared" si="1650"/>
        <v>42006.02207175926</v>
      </c>
      <c r="N1665" t="b">
        <v>0</v>
      </c>
      <c r="O1665">
        <v>32</v>
      </c>
      <c r="P1665" t="b">
        <v>1</v>
      </c>
      <c r="Q1665" t="s">
        <v>8290</v>
      </c>
      <c r="R1665">
        <f t="shared" si="1651"/>
        <v>33.75</v>
      </c>
      <c r="S1665" s="13" t="s">
        <v>8323</v>
      </c>
      <c r="T1665" t="s">
        <v>8344</v>
      </c>
      <c r="U1665">
        <f>YEAR(Table1[[#This Row],[Date Created Conversion]])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>ROUND(Table1[[#This Row],[pledged]]/Table1[[#This Row],[goal]] *100,1)</f>
        <v>122.4</v>
      </c>
      <c r="G1666" s="13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ref="L1666" si="1715">(((J1666/60)/60)/24)+DATE(1970,1,1)</f>
        <v>40984.165972222225</v>
      </c>
      <c r="M1666" s="16">
        <f t="shared" ref="M1666:M1729" si="1716">(((K1666/60)/60)/24)+DATE(1970,1,1)</f>
        <v>40939.761782407404</v>
      </c>
      <c r="N1666" t="b">
        <v>0</v>
      </c>
      <c r="O1666">
        <v>89</v>
      </c>
      <c r="P1666" t="b">
        <v>1</v>
      </c>
      <c r="Q1666" t="s">
        <v>8290</v>
      </c>
      <c r="R1666">
        <f t="shared" ref="R1666:R1729" si="1717">IFERROR(ROUND(E1666/O1666,2),0)</f>
        <v>34.380000000000003</v>
      </c>
      <c r="S1666" s="13" t="s">
        <v>8323</v>
      </c>
      <c r="T1666" t="s">
        <v>8344</v>
      </c>
      <c r="U1666">
        <f>YEAR(Table1[[#This Row],[Date Created Conversion]])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>ROUND(Table1[[#This Row],[pledged]]/Table1[[#This Row],[goal]] *100,1)</f>
        <v>119.5</v>
      </c>
      <c r="G1667" s="13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" si="1718">(((J1667/60)/60)/24)+DATE(1970,1,1)</f>
        <v>40596.125</v>
      </c>
      <c r="M1667" s="16">
        <f t="shared" si="1716"/>
        <v>40564.649456018517</v>
      </c>
      <c r="N1667" t="b">
        <v>0</v>
      </c>
      <c r="O1667">
        <v>93</v>
      </c>
      <c r="P1667" t="b">
        <v>1</v>
      </c>
      <c r="Q1667" t="s">
        <v>8290</v>
      </c>
      <c r="R1667">
        <f t="shared" si="1717"/>
        <v>44.96</v>
      </c>
      <c r="S1667" s="13" t="s">
        <v>8323</v>
      </c>
      <c r="T1667" t="s">
        <v>8344</v>
      </c>
      <c r="U1667">
        <f>YEAR(Table1[[#This Row],[Date Created Conversion]])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>ROUND(Table1[[#This Row],[pledged]]/Table1[[#This Row],[goal]] *100,1)</f>
        <v>160.9</v>
      </c>
      <c r="G1668" s="13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ref="L1668" si="1719">(((J1668/60)/60)/24)+DATE(1970,1,1)</f>
        <v>41361.211493055554</v>
      </c>
      <c r="M1668" s="16">
        <f t="shared" si="1716"/>
        <v>41331.253159722226</v>
      </c>
      <c r="N1668" t="b">
        <v>0</v>
      </c>
      <c r="O1668">
        <v>98</v>
      </c>
      <c r="P1668" t="b">
        <v>1</v>
      </c>
      <c r="Q1668" t="s">
        <v>8290</v>
      </c>
      <c r="R1668">
        <f t="shared" si="1717"/>
        <v>41.04</v>
      </c>
      <c r="S1668" s="13" t="s">
        <v>8323</v>
      </c>
      <c r="T1668" t="s">
        <v>8344</v>
      </c>
      <c r="U1668">
        <f>YEAR(Table1[[#This Row],[Date Created Conversion]])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>ROUND(Table1[[#This Row],[pledged]]/Table1[[#This Row],[goal]] *100,1)</f>
        <v>126.9</v>
      </c>
      <c r="G1669" s="13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ref="L1669" si="1720">(((J1669/60)/60)/24)+DATE(1970,1,1)</f>
        <v>41709.290972222225</v>
      </c>
      <c r="M1669" s="16">
        <f t="shared" si="1716"/>
        <v>41682.0705787037</v>
      </c>
      <c r="N1669" t="b">
        <v>0</v>
      </c>
      <c r="O1669">
        <v>82</v>
      </c>
      <c r="P1669" t="b">
        <v>1</v>
      </c>
      <c r="Q1669" t="s">
        <v>8290</v>
      </c>
      <c r="R1669">
        <f t="shared" si="1717"/>
        <v>52.6</v>
      </c>
      <c r="S1669" s="13" t="s">
        <v>8323</v>
      </c>
      <c r="T1669" t="s">
        <v>8344</v>
      </c>
      <c r="U1669">
        <f>YEAR(Table1[[#This Row],[Date Created Conversion]])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>ROUND(Table1[[#This Row],[pledged]]/Table1[[#This Row],[goal]] *100,1)</f>
        <v>102.6</v>
      </c>
      <c r="G1670" s="13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ref="L1670" si="1721">(((J1670/60)/60)/24)+DATE(1970,1,1)</f>
        <v>40875.191423611112</v>
      </c>
      <c r="M1670" s="16">
        <f t="shared" si="1716"/>
        <v>40845.14975694444</v>
      </c>
      <c r="N1670" t="b">
        <v>0</v>
      </c>
      <c r="O1670">
        <v>116</v>
      </c>
      <c r="P1670" t="b">
        <v>1</v>
      </c>
      <c r="Q1670" t="s">
        <v>8290</v>
      </c>
      <c r="R1670">
        <f t="shared" si="1717"/>
        <v>70.78</v>
      </c>
      <c r="S1670" s="13" t="s">
        <v>8323</v>
      </c>
      <c r="T1670" t="s">
        <v>8344</v>
      </c>
      <c r="U1670">
        <f>YEAR(Table1[[#This Row],[Date Created Conversion]])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>ROUND(Table1[[#This Row],[pledged]]/Table1[[#This Row],[goal]] *100,1)</f>
        <v>139.80000000000001</v>
      </c>
      <c r="G1671" s="13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ref="L1671" si="1722">(((J1671/60)/60)/24)+DATE(1970,1,1)</f>
        <v>42521.885138888887</v>
      </c>
      <c r="M1671" s="16">
        <f t="shared" si="1716"/>
        <v>42461.885138888887</v>
      </c>
      <c r="N1671" t="b">
        <v>0</v>
      </c>
      <c r="O1671">
        <v>52</v>
      </c>
      <c r="P1671" t="b">
        <v>1</v>
      </c>
      <c r="Q1671" t="s">
        <v>8290</v>
      </c>
      <c r="R1671">
        <f t="shared" si="1717"/>
        <v>53.75</v>
      </c>
      <c r="S1671" s="13" t="s">
        <v>8323</v>
      </c>
      <c r="T1671" t="s">
        <v>8344</v>
      </c>
      <c r="U1671">
        <f>YEAR(Table1[[#This Row],[Date Created Conversion]])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>ROUND(Table1[[#This Row],[pledged]]/Table1[[#This Row],[goal]] *100,1)</f>
        <v>102.6</v>
      </c>
      <c r="G1672" s="13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ref="L1672" si="1723">(((J1672/60)/60)/24)+DATE(1970,1,1)</f>
        <v>40364.166666666664</v>
      </c>
      <c r="M1672" s="16">
        <f t="shared" si="1716"/>
        <v>40313.930543981485</v>
      </c>
      <c r="N1672" t="b">
        <v>0</v>
      </c>
      <c r="O1672">
        <v>23</v>
      </c>
      <c r="P1672" t="b">
        <v>1</v>
      </c>
      <c r="Q1672" t="s">
        <v>8290</v>
      </c>
      <c r="R1672">
        <f t="shared" si="1717"/>
        <v>44.61</v>
      </c>
      <c r="S1672" s="13" t="s">
        <v>8323</v>
      </c>
      <c r="T1672" t="s">
        <v>8344</v>
      </c>
      <c r="U1672">
        <f>YEAR(Table1[[#This Row],[Date Created Conversion]])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>ROUND(Table1[[#This Row],[pledged]]/Table1[[#This Row],[goal]] *100,1)</f>
        <v>100.7</v>
      </c>
      <c r="G1673" s="1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ref="L1673" si="1724">(((J1673/60)/60)/24)+DATE(1970,1,1)</f>
        <v>42583.54414351852</v>
      </c>
      <c r="M1673" s="16">
        <f t="shared" si="1716"/>
        <v>42553.54414351852</v>
      </c>
      <c r="N1673" t="b">
        <v>0</v>
      </c>
      <c r="O1673">
        <v>77</v>
      </c>
      <c r="P1673" t="b">
        <v>1</v>
      </c>
      <c r="Q1673" t="s">
        <v>8290</v>
      </c>
      <c r="R1673">
        <f t="shared" si="1717"/>
        <v>26.15</v>
      </c>
      <c r="S1673" s="13" t="s">
        <v>8323</v>
      </c>
      <c r="T1673" t="s">
        <v>8344</v>
      </c>
      <c r="U1673">
        <f>YEAR(Table1[[#This Row],[Date Created Conversion]])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>ROUND(Table1[[#This Row],[pledged]]/Table1[[#This Row],[goal]] *100,1)</f>
        <v>112.9</v>
      </c>
      <c r="G1674" s="13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ref="L1674" si="1725">(((J1674/60)/60)/24)+DATE(1970,1,1)</f>
        <v>41064.656597222223</v>
      </c>
      <c r="M1674" s="16">
        <f t="shared" si="1716"/>
        <v>41034.656597222223</v>
      </c>
      <c r="N1674" t="b">
        <v>0</v>
      </c>
      <c r="O1674">
        <v>49</v>
      </c>
      <c r="P1674" t="b">
        <v>1</v>
      </c>
      <c r="Q1674" t="s">
        <v>8290</v>
      </c>
      <c r="R1674">
        <f t="shared" si="1717"/>
        <v>39.18</v>
      </c>
      <c r="S1674" s="13" t="s">
        <v>8323</v>
      </c>
      <c r="T1674" t="s">
        <v>8344</v>
      </c>
      <c r="U1674">
        <f>YEAR(Table1[[#This Row],[Date Created Conversion]])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>ROUND(Table1[[#This Row],[pledged]]/Table1[[#This Row],[goal]] *100,1)</f>
        <v>128.1</v>
      </c>
      <c r="G1675" s="13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ref="L1675" si="1726">(((J1675/60)/60)/24)+DATE(1970,1,1)</f>
        <v>42069.878379629634</v>
      </c>
      <c r="M1675" s="16">
        <f t="shared" si="1716"/>
        <v>42039.878379629634</v>
      </c>
      <c r="N1675" t="b">
        <v>0</v>
      </c>
      <c r="O1675">
        <v>59</v>
      </c>
      <c r="P1675" t="b">
        <v>1</v>
      </c>
      <c r="Q1675" t="s">
        <v>8290</v>
      </c>
      <c r="R1675">
        <f t="shared" si="1717"/>
        <v>45.59</v>
      </c>
      <c r="S1675" s="13" t="s">
        <v>8323</v>
      </c>
      <c r="T1675" t="s">
        <v>8344</v>
      </c>
      <c r="U1675">
        <f>YEAR(Table1[[#This Row],[Date Created Conversion]])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>ROUND(Table1[[#This Row],[pledged]]/Table1[[#This Row],[goal]] *100,1)</f>
        <v>201.7</v>
      </c>
      <c r="G1676" s="13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ref="L1676" si="1727">(((J1676/60)/60)/24)+DATE(1970,1,1)</f>
        <v>42600.290972222225</v>
      </c>
      <c r="M1676" s="16">
        <f t="shared" si="1716"/>
        <v>42569.605393518519</v>
      </c>
      <c r="N1676" t="b">
        <v>0</v>
      </c>
      <c r="O1676">
        <v>113</v>
      </c>
      <c r="P1676" t="b">
        <v>1</v>
      </c>
      <c r="Q1676" t="s">
        <v>8290</v>
      </c>
      <c r="R1676">
        <f t="shared" si="1717"/>
        <v>89.25</v>
      </c>
      <c r="S1676" s="13" t="s">
        <v>8323</v>
      </c>
      <c r="T1676" t="s">
        <v>8344</v>
      </c>
      <c r="U1676">
        <f>YEAR(Table1[[#This Row],[Date Created Conversion]])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>ROUND(Table1[[#This Row],[pledged]]/Table1[[#This Row],[goal]] *100,1)</f>
        <v>137.4</v>
      </c>
      <c r="G1677" s="13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ref="L1677" si="1728">(((J1677/60)/60)/24)+DATE(1970,1,1)</f>
        <v>40832.918749999997</v>
      </c>
      <c r="M1677" s="16">
        <f t="shared" si="1716"/>
        <v>40802.733101851853</v>
      </c>
      <c r="N1677" t="b">
        <v>0</v>
      </c>
      <c r="O1677">
        <v>34</v>
      </c>
      <c r="P1677" t="b">
        <v>1</v>
      </c>
      <c r="Q1677" t="s">
        <v>8290</v>
      </c>
      <c r="R1677">
        <f t="shared" si="1717"/>
        <v>40.42</v>
      </c>
      <c r="S1677" s="13" t="s">
        <v>8323</v>
      </c>
      <c r="T1677" t="s">
        <v>8344</v>
      </c>
      <c r="U1677">
        <f>YEAR(Table1[[#This Row],[Date Created Conversion]])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>ROUND(Table1[[#This Row],[pledged]]/Table1[[#This Row],[goal]] *100,1)</f>
        <v>115.3</v>
      </c>
      <c r="G1678" s="13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ref="L1678" si="1729">(((J1678/60)/60)/24)+DATE(1970,1,1)</f>
        <v>41020.165972222225</v>
      </c>
      <c r="M1678" s="16">
        <f t="shared" si="1716"/>
        <v>40973.72623842593</v>
      </c>
      <c r="N1678" t="b">
        <v>0</v>
      </c>
      <c r="O1678">
        <v>42</v>
      </c>
      <c r="P1678" t="b">
        <v>1</v>
      </c>
      <c r="Q1678" t="s">
        <v>8290</v>
      </c>
      <c r="R1678">
        <f t="shared" si="1717"/>
        <v>82.38</v>
      </c>
      <c r="S1678" s="13" t="s">
        <v>8323</v>
      </c>
      <c r="T1678" t="s">
        <v>8344</v>
      </c>
      <c r="U1678">
        <f>YEAR(Table1[[#This Row],[Date Created Conversion]])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>ROUND(Table1[[#This Row],[pledged]]/Table1[[#This Row],[goal]] *100,1)</f>
        <v>111.7</v>
      </c>
      <c r="G1679" s="13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ref="L1679" si="1730">(((J1679/60)/60)/24)+DATE(1970,1,1)</f>
        <v>42476.249305555553</v>
      </c>
      <c r="M1679" s="16">
        <f t="shared" si="1716"/>
        <v>42416.407129629632</v>
      </c>
      <c r="N1679" t="b">
        <v>0</v>
      </c>
      <c r="O1679">
        <v>42</v>
      </c>
      <c r="P1679" t="b">
        <v>1</v>
      </c>
      <c r="Q1679" t="s">
        <v>8290</v>
      </c>
      <c r="R1679">
        <f t="shared" si="1717"/>
        <v>159.52000000000001</v>
      </c>
      <c r="S1679" s="13" t="s">
        <v>8323</v>
      </c>
      <c r="T1679" t="s">
        <v>8344</v>
      </c>
      <c r="U1679">
        <f>YEAR(Table1[[#This Row],[Date Created Conversion]])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>ROUND(Table1[[#This Row],[pledged]]/Table1[[#This Row],[goal]] *100,1)</f>
        <v>118.4</v>
      </c>
      <c r="G1680" s="13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ref="L1680" si="1731">(((J1680/60)/60)/24)+DATE(1970,1,1)</f>
        <v>41676.854988425926</v>
      </c>
      <c r="M1680" s="16">
        <f t="shared" si="1716"/>
        <v>41662.854988425926</v>
      </c>
      <c r="N1680" t="b">
        <v>0</v>
      </c>
      <c r="O1680">
        <v>49</v>
      </c>
      <c r="P1680" t="b">
        <v>1</v>
      </c>
      <c r="Q1680" t="s">
        <v>8290</v>
      </c>
      <c r="R1680">
        <f t="shared" si="1717"/>
        <v>36.24</v>
      </c>
      <c r="S1680" s="13" t="s">
        <v>8323</v>
      </c>
      <c r="T1680" t="s">
        <v>8344</v>
      </c>
      <c r="U1680">
        <f>YEAR(Table1[[#This Row],[Date Created Conversion]])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>ROUND(Table1[[#This Row],[pledged]]/Table1[[#This Row],[goal]] *100,1)</f>
        <v>175</v>
      </c>
      <c r="G1681" s="13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ref="L1681" si="1732">(((J1681/60)/60)/24)+DATE(1970,1,1)</f>
        <v>40746.068807870368</v>
      </c>
      <c r="M1681" s="16">
        <f t="shared" si="1716"/>
        <v>40723.068807870368</v>
      </c>
      <c r="N1681" t="b">
        <v>0</v>
      </c>
      <c r="O1681">
        <v>56</v>
      </c>
      <c r="P1681" t="b">
        <v>1</v>
      </c>
      <c r="Q1681" t="s">
        <v>8290</v>
      </c>
      <c r="R1681">
        <f t="shared" si="1717"/>
        <v>62.5</v>
      </c>
      <c r="S1681" s="13" t="s">
        <v>8323</v>
      </c>
      <c r="T1681" t="s">
        <v>8344</v>
      </c>
      <c r="U1681">
        <f>YEAR(Table1[[#This Row],[Date Created Conversion]])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>ROUND(Table1[[#This Row],[pledged]]/Table1[[#This Row],[goal]] *100,1)</f>
        <v>117.5</v>
      </c>
      <c r="G1682" s="13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ref="L1682" si="1733">(((J1682/60)/60)/24)+DATE(1970,1,1)</f>
        <v>41832.757719907408</v>
      </c>
      <c r="M1682" s="16">
        <f t="shared" si="1716"/>
        <v>41802.757719907408</v>
      </c>
      <c r="N1682" t="b">
        <v>0</v>
      </c>
      <c r="O1682">
        <v>25</v>
      </c>
      <c r="P1682" t="b">
        <v>1</v>
      </c>
      <c r="Q1682" t="s">
        <v>8290</v>
      </c>
      <c r="R1682">
        <f t="shared" si="1717"/>
        <v>47</v>
      </c>
      <c r="S1682" s="13" t="s">
        <v>8323</v>
      </c>
      <c r="T1682" t="s">
        <v>8344</v>
      </c>
      <c r="U1682">
        <f>YEAR(Table1[[#This Row],[Date Created Conversion]])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>ROUND(Table1[[#This Row],[pledged]]/Table1[[#This Row],[goal]] *100,1)</f>
        <v>101.4</v>
      </c>
      <c r="G1683" s="1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ref="L1683" si="1734">(((J1683/60)/60)/24)+DATE(1970,1,1)</f>
        <v>42823.083333333328</v>
      </c>
      <c r="M1683" s="16">
        <f t="shared" si="1716"/>
        <v>42774.121342592596</v>
      </c>
      <c r="N1683" t="b">
        <v>0</v>
      </c>
      <c r="O1683">
        <v>884</v>
      </c>
      <c r="P1683" t="b">
        <v>0</v>
      </c>
      <c r="Q1683" t="s">
        <v>8291</v>
      </c>
      <c r="R1683">
        <f t="shared" si="1717"/>
        <v>74.58</v>
      </c>
      <c r="S1683" s="13" t="s">
        <v>8323</v>
      </c>
      <c r="T1683" t="s">
        <v>8345</v>
      </c>
      <c r="U1683">
        <f>YEAR(Table1[[#This Row],[Date Created Conversion]])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>ROUND(Table1[[#This Row],[pledged]]/Table1[[#This Row],[goal]] *100,1)</f>
        <v>0</v>
      </c>
      <c r="G1684" s="13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ref="L1684" si="1735">(((J1684/60)/60)/24)+DATE(1970,1,1)</f>
        <v>42839.171990740739</v>
      </c>
      <c r="M1684" s="16">
        <f t="shared" si="1716"/>
        <v>42779.21365740741</v>
      </c>
      <c r="N1684" t="b">
        <v>0</v>
      </c>
      <c r="O1684">
        <v>0</v>
      </c>
      <c r="P1684" t="b">
        <v>0</v>
      </c>
      <c r="Q1684" t="s">
        <v>8291</v>
      </c>
      <c r="R1684">
        <f t="shared" si="1717"/>
        <v>0</v>
      </c>
      <c r="S1684" s="13" t="s">
        <v>8323</v>
      </c>
      <c r="T1684" t="s">
        <v>8345</v>
      </c>
      <c r="U1684">
        <f>YEAR(Table1[[#This Row],[Date Created Conversion]])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>ROUND(Table1[[#This Row],[pledged]]/Table1[[#This Row],[goal]] *100,1)</f>
        <v>21.7</v>
      </c>
      <c r="G1685" s="13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ref="L1685" si="1736">(((J1685/60)/60)/24)+DATE(1970,1,1)</f>
        <v>42832.781689814816</v>
      </c>
      <c r="M1685" s="16">
        <f t="shared" si="1716"/>
        <v>42808.781689814816</v>
      </c>
      <c r="N1685" t="b">
        <v>0</v>
      </c>
      <c r="O1685">
        <v>10</v>
      </c>
      <c r="P1685" t="b">
        <v>0</v>
      </c>
      <c r="Q1685" t="s">
        <v>8291</v>
      </c>
      <c r="R1685">
        <f t="shared" si="1717"/>
        <v>76</v>
      </c>
      <c r="S1685" s="13" t="s">
        <v>8323</v>
      </c>
      <c r="T1685" t="s">
        <v>8345</v>
      </c>
      <c r="U1685">
        <f>YEAR(Table1[[#This Row],[Date Created Conversion]])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>ROUND(Table1[[#This Row],[pledged]]/Table1[[#This Row],[goal]] *100,1)</f>
        <v>109.1</v>
      </c>
      <c r="G1686" s="13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ref="L1686" si="1737">(((J1686/60)/60)/24)+DATE(1970,1,1)</f>
        <v>42811.773622685185</v>
      </c>
      <c r="M1686" s="16">
        <f t="shared" si="1716"/>
        <v>42783.815289351856</v>
      </c>
      <c r="N1686" t="b">
        <v>0</v>
      </c>
      <c r="O1686">
        <v>101</v>
      </c>
      <c r="P1686" t="b">
        <v>0</v>
      </c>
      <c r="Q1686" t="s">
        <v>8291</v>
      </c>
      <c r="R1686">
        <f t="shared" si="1717"/>
        <v>86.44</v>
      </c>
      <c r="S1686" s="13" t="s">
        <v>8323</v>
      </c>
      <c r="T1686" t="s">
        <v>8345</v>
      </c>
      <c r="U1686">
        <f>YEAR(Table1[[#This Row],[Date Created Conversion]])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>ROUND(Table1[[#This Row],[pledged]]/Table1[[#This Row],[goal]] *100,1)</f>
        <v>102.9</v>
      </c>
      <c r="G1687" s="13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ref="L1687" si="1738">(((J1687/60)/60)/24)+DATE(1970,1,1)</f>
        <v>42818.208599537036</v>
      </c>
      <c r="M1687" s="16">
        <f t="shared" si="1716"/>
        <v>42788.2502662037</v>
      </c>
      <c r="N1687" t="b">
        <v>0</v>
      </c>
      <c r="O1687">
        <v>15</v>
      </c>
      <c r="P1687" t="b">
        <v>0</v>
      </c>
      <c r="Q1687" t="s">
        <v>8291</v>
      </c>
      <c r="R1687">
        <f t="shared" si="1717"/>
        <v>24</v>
      </c>
      <c r="S1687" s="13" t="s">
        <v>8323</v>
      </c>
      <c r="T1687" t="s">
        <v>8345</v>
      </c>
      <c r="U1687">
        <f>YEAR(Table1[[#This Row],[Date Created Conversion]])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>ROUND(Table1[[#This Row],[pledged]]/Table1[[#This Row],[goal]] *100,1)</f>
        <v>0.4</v>
      </c>
      <c r="G1688" s="13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ref="L1688" si="1739">(((J1688/60)/60)/24)+DATE(1970,1,1)</f>
        <v>42852.802303240736</v>
      </c>
      <c r="M1688" s="16">
        <f t="shared" si="1716"/>
        <v>42792.843969907408</v>
      </c>
      <c r="N1688" t="b">
        <v>0</v>
      </c>
      <c r="O1688">
        <v>1</v>
      </c>
      <c r="P1688" t="b">
        <v>0</v>
      </c>
      <c r="Q1688" t="s">
        <v>8291</v>
      </c>
      <c r="R1688">
        <f t="shared" si="1717"/>
        <v>18</v>
      </c>
      <c r="S1688" s="13" t="s">
        <v>8323</v>
      </c>
      <c r="T1688" t="s">
        <v>8345</v>
      </c>
      <c r="U1688">
        <f>YEAR(Table1[[#This Row],[Date Created Conversion]])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>ROUND(Table1[[#This Row],[pledged]]/Table1[[#This Row],[goal]] *100,1)</f>
        <v>31.3</v>
      </c>
      <c r="G1689" s="13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ref="L1689" si="1740">(((J1689/60)/60)/24)+DATE(1970,1,1)</f>
        <v>42835.84375</v>
      </c>
      <c r="M1689" s="16">
        <f t="shared" si="1716"/>
        <v>42802.046817129631</v>
      </c>
      <c r="N1689" t="b">
        <v>0</v>
      </c>
      <c r="O1689">
        <v>39</v>
      </c>
      <c r="P1689" t="b">
        <v>0</v>
      </c>
      <c r="Q1689" t="s">
        <v>8291</v>
      </c>
      <c r="R1689">
        <f t="shared" si="1717"/>
        <v>80.13</v>
      </c>
      <c r="S1689" s="13" t="s">
        <v>8323</v>
      </c>
      <c r="T1689" t="s">
        <v>8345</v>
      </c>
      <c r="U1689">
        <f>YEAR(Table1[[#This Row],[Date Created Conversion]])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>ROUND(Table1[[#This Row],[pledged]]/Table1[[#This Row],[goal]] *100,1)</f>
        <v>44.3</v>
      </c>
      <c r="G1690" s="13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ref="L1690" si="1741">(((J1690/60)/60)/24)+DATE(1970,1,1)</f>
        <v>42834.492986111116</v>
      </c>
      <c r="M1690" s="16">
        <f t="shared" si="1716"/>
        <v>42804.534652777773</v>
      </c>
      <c r="N1690" t="b">
        <v>0</v>
      </c>
      <c r="O1690">
        <v>7</v>
      </c>
      <c r="P1690" t="b">
        <v>0</v>
      </c>
      <c r="Q1690" t="s">
        <v>8291</v>
      </c>
      <c r="R1690">
        <f t="shared" si="1717"/>
        <v>253.14</v>
      </c>
      <c r="S1690" s="13" t="s">
        <v>8323</v>
      </c>
      <c r="T1690" t="s">
        <v>8345</v>
      </c>
      <c r="U1690">
        <f>YEAR(Table1[[#This Row],[Date Created Conversion]])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>ROUND(Table1[[#This Row],[pledged]]/Table1[[#This Row],[goal]] *100,1)</f>
        <v>100</v>
      </c>
      <c r="G1691" s="13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ref="L1691" si="1742">(((J1691/60)/60)/24)+DATE(1970,1,1)</f>
        <v>42810.900810185187</v>
      </c>
      <c r="M1691" s="16">
        <f t="shared" si="1716"/>
        <v>42780.942476851851</v>
      </c>
      <c r="N1691" t="b">
        <v>0</v>
      </c>
      <c r="O1691">
        <v>14</v>
      </c>
      <c r="P1691" t="b">
        <v>0</v>
      </c>
      <c r="Q1691" t="s">
        <v>8291</v>
      </c>
      <c r="R1691">
        <f t="shared" si="1717"/>
        <v>171.43</v>
      </c>
      <c r="S1691" s="13" t="s">
        <v>8323</v>
      </c>
      <c r="T1691" t="s">
        <v>8345</v>
      </c>
      <c r="U1691">
        <f>YEAR(Table1[[#This Row],[Date Created Conversion]])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>ROUND(Table1[[#This Row],[pledged]]/Table1[[#This Row],[goal]] *100,1)</f>
        <v>25.4</v>
      </c>
      <c r="G1692" s="13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ref="L1692" si="1743">(((J1692/60)/60)/24)+DATE(1970,1,1)</f>
        <v>42831.389374999999</v>
      </c>
      <c r="M1692" s="16">
        <f t="shared" si="1716"/>
        <v>42801.43104166667</v>
      </c>
      <c r="N1692" t="b">
        <v>0</v>
      </c>
      <c r="O1692">
        <v>11</v>
      </c>
      <c r="P1692" t="b">
        <v>0</v>
      </c>
      <c r="Q1692" t="s">
        <v>8291</v>
      </c>
      <c r="R1692">
        <f t="shared" si="1717"/>
        <v>57.73</v>
      </c>
      <c r="S1692" s="13" t="s">
        <v>8323</v>
      </c>
      <c r="T1692" t="s">
        <v>8345</v>
      </c>
      <c r="U1692">
        <f>YEAR(Table1[[#This Row],[Date Created Conversion]])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>ROUND(Table1[[#This Row],[pledged]]/Table1[[#This Row],[goal]] *100,1)</f>
        <v>33.5</v>
      </c>
      <c r="G1693" s="1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ref="L1693" si="1744">(((J1693/60)/60)/24)+DATE(1970,1,1)</f>
        <v>42828.041666666672</v>
      </c>
      <c r="M1693" s="16">
        <f t="shared" si="1716"/>
        <v>42795.701481481476</v>
      </c>
      <c r="N1693" t="b">
        <v>0</v>
      </c>
      <c r="O1693">
        <v>38</v>
      </c>
      <c r="P1693" t="b">
        <v>0</v>
      </c>
      <c r="Q1693" t="s">
        <v>8291</v>
      </c>
      <c r="R1693">
        <f t="shared" si="1717"/>
        <v>264.26</v>
      </c>
      <c r="S1693" s="13" t="s">
        <v>8323</v>
      </c>
      <c r="T1693" t="s">
        <v>8345</v>
      </c>
      <c r="U1693">
        <f>YEAR(Table1[[#This Row],[Date Created Conversion]])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>ROUND(Table1[[#This Row],[pledged]]/Table1[[#This Row],[goal]] *100,1)</f>
        <v>47.8</v>
      </c>
      <c r="G1694" s="13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ref="L1694" si="1745">(((J1694/60)/60)/24)+DATE(1970,1,1)</f>
        <v>42820.999305555553</v>
      </c>
      <c r="M1694" s="16">
        <f t="shared" si="1716"/>
        <v>42788.151238425926</v>
      </c>
      <c r="N1694" t="b">
        <v>0</v>
      </c>
      <c r="O1694">
        <v>15</v>
      </c>
      <c r="P1694" t="b">
        <v>0</v>
      </c>
      <c r="Q1694" t="s">
        <v>8291</v>
      </c>
      <c r="R1694">
        <f t="shared" si="1717"/>
        <v>159.33000000000001</v>
      </c>
      <c r="S1694" s="13" t="s">
        <v>8323</v>
      </c>
      <c r="T1694" t="s">
        <v>8345</v>
      </c>
      <c r="U1694">
        <f>YEAR(Table1[[#This Row],[Date Created Conversion]])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>ROUND(Table1[[#This Row],[pledged]]/Table1[[#This Row],[goal]] *100,1)</f>
        <v>9.3000000000000007</v>
      </c>
      <c r="G1695" s="13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ref="L1695" si="1746">(((J1695/60)/60)/24)+DATE(1970,1,1)</f>
        <v>42834.833333333328</v>
      </c>
      <c r="M1695" s="16">
        <f t="shared" si="1716"/>
        <v>42803.920277777783</v>
      </c>
      <c r="N1695" t="b">
        <v>0</v>
      </c>
      <c r="O1695">
        <v>8</v>
      </c>
      <c r="P1695" t="b">
        <v>0</v>
      </c>
      <c r="Q1695" t="s">
        <v>8291</v>
      </c>
      <c r="R1695">
        <f t="shared" si="1717"/>
        <v>35</v>
      </c>
      <c r="S1695" s="13" t="s">
        <v>8323</v>
      </c>
      <c r="T1695" t="s">
        <v>8345</v>
      </c>
      <c r="U1695">
        <f>YEAR(Table1[[#This Row],[Date Created Conversion]])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>ROUND(Table1[[#This Row],[pledged]]/Table1[[#This Row],[goal]] *100,1)</f>
        <v>0.1</v>
      </c>
      <c r="G1696" s="13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ref="L1696" si="1747">(((J1696/60)/60)/24)+DATE(1970,1,1)</f>
        <v>42821.191666666666</v>
      </c>
      <c r="M1696" s="16">
        <f t="shared" si="1716"/>
        <v>42791.669837962967</v>
      </c>
      <c r="N1696" t="b">
        <v>0</v>
      </c>
      <c r="O1696">
        <v>1</v>
      </c>
      <c r="P1696" t="b">
        <v>0</v>
      </c>
      <c r="Q1696" t="s">
        <v>8291</v>
      </c>
      <c r="R1696">
        <f t="shared" si="1717"/>
        <v>5</v>
      </c>
      <c r="S1696" s="13" t="s">
        <v>8323</v>
      </c>
      <c r="T1696" t="s">
        <v>8345</v>
      </c>
      <c r="U1696">
        <f>YEAR(Table1[[#This Row],[Date Created Conversion]])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>ROUND(Table1[[#This Row],[pledged]]/Table1[[#This Row],[goal]] *100,1)</f>
        <v>11.7</v>
      </c>
      <c r="G1697" s="13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ref="L1697" si="1748">(((J1697/60)/60)/24)+DATE(1970,1,1)</f>
        <v>42835.041666666672</v>
      </c>
      <c r="M1697" s="16">
        <f t="shared" si="1716"/>
        <v>42801.031412037039</v>
      </c>
      <c r="N1697" t="b">
        <v>0</v>
      </c>
      <c r="O1697">
        <v>23</v>
      </c>
      <c r="P1697" t="b">
        <v>0</v>
      </c>
      <c r="Q1697" t="s">
        <v>8291</v>
      </c>
      <c r="R1697">
        <f t="shared" si="1717"/>
        <v>61.09</v>
      </c>
      <c r="S1697" s="13" t="s">
        <v>8323</v>
      </c>
      <c r="T1697" t="s">
        <v>8345</v>
      </c>
      <c r="U1697">
        <f>YEAR(Table1[[#This Row],[Date Created Conversion]])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>ROUND(Table1[[#This Row],[pledged]]/Table1[[#This Row],[goal]] *100,1)</f>
        <v>0</v>
      </c>
      <c r="G1698" s="13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ref="L1698" si="1749">(((J1698/60)/60)/24)+DATE(1970,1,1)</f>
        <v>42826.027905092589</v>
      </c>
      <c r="M1698" s="16">
        <f t="shared" si="1716"/>
        <v>42796.069571759261</v>
      </c>
      <c r="N1698" t="b">
        <v>0</v>
      </c>
      <c r="O1698">
        <v>0</v>
      </c>
      <c r="P1698" t="b">
        <v>0</v>
      </c>
      <c r="Q1698" t="s">
        <v>8291</v>
      </c>
      <c r="R1698">
        <f t="shared" si="1717"/>
        <v>0</v>
      </c>
      <c r="S1698" s="13" t="s">
        <v>8323</v>
      </c>
      <c r="T1698" t="s">
        <v>8345</v>
      </c>
      <c r="U1698">
        <f>YEAR(Table1[[#This Row],[Date Created Conversion]])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>ROUND(Table1[[#This Row],[pledged]]/Table1[[#This Row],[goal]] *100,1)</f>
        <v>20.2</v>
      </c>
      <c r="G1699" s="13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ref="L1699" si="1750">(((J1699/60)/60)/24)+DATE(1970,1,1)</f>
        <v>42834.991296296299</v>
      </c>
      <c r="M1699" s="16">
        <f t="shared" si="1716"/>
        <v>42805.032962962956</v>
      </c>
      <c r="N1699" t="b">
        <v>0</v>
      </c>
      <c r="O1699">
        <v>22</v>
      </c>
      <c r="P1699" t="b">
        <v>0</v>
      </c>
      <c r="Q1699" t="s">
        <v>8291</v>
      </c>
      <c r="R1699">
        <f t="shared" si="1717"/>
        <v>114.82</v>
      </c>
      <c r="S1699" s="13" t="s">
        <v>8323</v>
      </c>
      <c r="T1699" t="s">
        <v>8345</v>
      </c>
      <c r="U1699">
        <f>YEAR(Table1[[#This Row],[Date Created Conversion]])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>ROUND(Table1[[#This Row],[pledged]]/Table1[[#This Row],[goal]] *100,1)</f>
        <v>0</v>
      </c>
      <c r="G1700" s="13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ref="L1700" si="1751">(((J1700/60)/60)/24)+DATE(1970,1,1)</f>
        <v>42820.147916666669</v>
      </c>
      <c r="M1700" s="16">
        <f t="shared" si="1716"/>
        <v>42796.207870370374</v>
      </c>
      <c r="N1700" t="b">
        <v>0</v>
      </c>
      <c r="O1700">
        <v>0</v>
      </c>
      <c r="P1700" t="b">
        <v>0</v>
      </c>
      <c r="Q1700" t="s">
        <v>8291</v>
      </c>
      <c r="R1700">
        <f t="shared" si="1717"/>
        <v>0</v>
      </c>
      <c r="S1700" s="13" t="s">
        <v>8323</v>
      </c>
      <c r="T1700" t="s">
        <v>8345</v>
      </c>
      <c r="U1700">
        <f>YEAR(Table1[[#This Row],[Date Created Conversion]])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>ROUND(Table1[[#This Row],[pledged]]/Table1[[#This Row],[goal]] *100,1)</f>
        <v>4.2</v>
      </c>
      <c r="G1701" s="13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ref="L1701" si="1752">(((J1701/60)/60)/24)+DATE(1970,1,1)</f>
        <v>42836.863946759258</v>
      </c>
      <c r="M1701" s="16">
        <f t="shared" si="1716"/>
        <v>42806.863946759258</v>
      </c>
      <c r="N1701" t="b">
        <v>0</v>
      </c>
      <c r="O1701">
        <v>4</v>
      </c>
      <c r="P1701" t="b">
        <v>0</v>
      </c>
      <c r="Q1701" t="s">
        <v>8291</v>
      </c>
      <c r="R1701">
        <f t="shared" si="1717"/>
        <v>54</v>
      </c>
      <c r="S1701" s="13" t="s">
        <v>8323</v>
      </c>
      <c r="T1701" t="s">
        <v>8345</v>
      </c>
      <c r="U1701">
        <f>YEAR(Table1[[#This Row],[Date Created Conversion]])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>ROUND(Table1[[#This Row],[pledged]]/Table1[[#This Row],[goal]] *100,1)</f>
        <v>26.1</v>
      </c>
      <c r="G1702" s="13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ref="L1702" si="1753">(((J1702/60)/60)/24)+DATE(1970,1,1)</f>
        <v>42826.166666666672</v>
      </c>
      <c r="M1702" s="16">
        <f t="shared" si="1716"/>
        <v>42796.071643518517</v>
      </c>
      <c r="N1702" t="b">
        <v>0</v>
      </c>
      <c r="O1702">
        <v>79</v>
      </c>
      <c r="P1702" t="b">
        <v>0</v>
      </c>
      <c r="Q1702" t="s">
        <v>8291</v>
      </c>
      <c r="R1702">
        <f t="shared" si="1717"/>
        <v>65.97</v>
      </c>
      <c r="S1702" s="13" t="s">
        <v>8323</v>
      </c>
      <c r="T1702" t="s">
        <v>8345</v>
      </c>
      <c r="U1702">
        <f>YEAR(Table1[[#This Row],[Date Created Conversion]])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>ROUND(Table1[[#This Row],[pledged]]/Table1[[#This Row],[goal]] *100,1)</f>
        <v>0.2</v>
      </c>
      <c r="G1703" s="1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ref="L1703" si="1754">(((J1703/60)/60)/24)+DATE(1970,1,1)</f>
        <v>42019.664409722223</v>
      </c>
      <c r="M1703" s="16">
        <f t="shared" si="1716"/>
        <v>41989.664409722223</v>
      </c>
      <c r="N1703" t="b">
        <v>0</v>
      </c>
      <c r="O1703">
        <v>2</v>
      </c>
      <c r="P1703" t="b">
        <v>0</v>
      </c>
      <c r="Q1703" t="s">
        <v>8291</v>
      </c>
      <c r="R1703">
        <f t="shared" si="1717"/>
        <v>5</v>
      </c>
      <c r="S1703" s="13" t="s">
        <v>8323</v>
      </c>
      <c r="T1703" t="s">
        <v>8345</v>
      </c>
      <c r="U1703">
        <f>YEAR(Table1[[#This Row],[Date Created Conversion]])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>ROUND(Table1[[#This Row],[pledged]]/Table1[[#This Row],[goal]] *100,1)</f>
        <v>0</v>
      </c>
      <c r="G1704" s="13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ref="L1704" si="1755">(((J1704/60)/60)/24)+DATE(1970,1,1)</f>
        <v>42093.828125</v>
      </c>
      <c r="M1704" s="16">
        <f t="shared" si="1716"/>
        <v>42063.869791666672</v>
      </c>
      <c r="N1704" t="b">
        <v>0</v>
      </c>
      <c r="O1704">
        <v>1</v>
      </c>
      <c r="P1704" t="b">
        <v>0</v>
      </c>
      <c r="Q1704" t="s">
        <v>8291</v>
      </c>
      <c r="R1704">
        <f t="shared" si="1717"/>
        <v>1</v>
      </c>
      <c r="S1704" s="13" t="s">
        <v>8323</v>
      </c>
      <c r="T1704" t="s">
        <v>8345</v>
      </c>
      <c r="U1704">
        <f>YEAR(Table1[[#This Row],[Date Created Conversion]])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>ROUND(Table1[[#This Row],[pledged]]/Table1[[#This Row],[goal]] *100,1)</f>
        <v>1</v>
      </c>
      <c r="G1705" s="13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ref="L1705" si="1756">(((J1705/60)/60)/24)+DATE(1970,1,1)</f>
        <v>42247.281678240746</v>
      </c>
      <c r="M1705" s="16">
        <f t="shared" si="1716"/>
        <v>42187.281678240746</v>
      </c>
      <c r="N1705" t="b">
        <v>0</v>
      </c>
      <c r="O1705">
        <v>2</v>
      </c>
      <c r="P1705" t="b">
        <v>0</v>
      </c>
      <c r="Q1705" t="s">
        <v>8291</v>
      </c>
      <c r="R1705">
        <f t="shared" si="1717"/>
        <v>25.5</v>
      </c>
      <c r="S1705" s="13" t="s">
        <v>8323</v>
      </c>
      <c r="T1705" t="s">
        <v>8345</v>
      </c>
      <c r="U1705">
        <f>YEAR(Table1[[#This Row],[Date Created Conversion]])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>ROUND(Table1[[#This Row],[pledged]]/Table1[[#This Row],[goal]] *100,1)</f>
        <v>65.099999999999994</v>
      </c>
      <c r="G1706" s="13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ref="L1706" si="1757">(((J1706/60)/60)/24)+DATE(1970,1,1)</f>
        <v>42051.139733796299</v>
      </c>
      <c r="M1706" s="16">
        <f t="shared" si="1716"/>
        <v>42021.139733796299</v>
      </c>
      <c r="N1706" t="b">
        <v>0</v>
      </c>
      <c r="O1706">
        <v>11</v>
      </c>
      <c r="P1706" t="b">
        <v>0</v>
      </c>
      <c r="Q1706" t="s">
        <v>8291</v>
      </c>
      <c r="R1706">
        <f t="shared" si="1717"/>
        <v>118.36</v>
      </c>
      <c r="S1706" s="13" t="s">
        <v>8323</v>
      </c>
      <c r="T1706" t="s">
        <v>8345</v>
      </c>
      <c r="U1706">
        <f>YEAR(Table1[[#This Row],[Date Created Conversion]])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>ROUND(Table1[[#This Row],[pledged]]/Table1[[#This Row],[goal]] *100,1)</f>
        <v>0</v>
      </c>
      <c r="G1707" s="13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ref="L1707" si="1758">(((J1707/60)/60)/24)+DATE(1970,1,1)</f>
        <v>42256.666666666672</v>
      </c>
      <c r="M1707" s="16">
        <f t="shared" si="1716"/>
        <v>42245.016736111109</v>
      </c>
      <c r="N1707" t="b">
        <v>0</v>
      </c>
      <c r="O1707">
        <v>0</v>
      </c>
      <c r="P1707" t="b">
        <v>0</v>
      </c>
      <c r="Q1707" t="s">
        <v>8291</v>
      </c>
      <c r="R1707">
        <f t="shared" si="1717"/>
        <v>0</v>
      </c>
      <c r="S1707" s="13" t="s">
        <v>8323</v>
      </c>
      <c r="T1707" t="s">
        <v>8345</v>
      </c>
      <c r="U1707">
        <f>YEAR(Table1[[#This Row],[Date Created Conversion]])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>ROUND(Table1[[#This Row],[pledged]]/Table1[[#This Row],[goal]] *100,1)</f>
        <v>0</v>
      </c>
      <c r="G1708" s="13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ref="L1708" si="1759">(((J1708/60)/60)/24)+DATE(1970,1,1)</f>
        <v>42239.306388888886</v>
      </c>
      <c r="M1708" s="16">
        <f t="shared" si="1716"/>
        <v>42179.306388888886</v>
      </c>
      <c r="N1708" t="b">
        <v>0</v>
      </c>
      <c r="O1708">
        <v>0</v>
      </c>
      <c r="P1708" t="b">
        <v>0</v>
      </c>
      <c r="Q1708" t="s">
        <v>8291</v>
      </c>
      <c r="R1708">
        <f t="shared" si="1717"/>
        <v>0</v>
      </c>
      <c r="S1708" s="13" t="s">
        <v>8323</v>
      </c>
      <c r="T1708" t="s">
        <v>8345</v>
      </c>
      <c r="U1708">
        <f>YEAR(Table1[[#This Row],[Date Created Conversion]])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>ROUND(Table1[[#This Row],[pledged]]/Table1[[#This Row],[goal]] *100,1)</f>
        <v>9.6999999999999993</v>
      </c>
      <c r="G1709" s="13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ref="L1709" si="1760">(((J1709/60)/60)/24)+DATE(1970,1,1)</f>
        <v>42457.679340277777</v>
      </c>
      <c r="M1709" s="16">
        <f t="shared" si="1716"/>
        <v>42427.721006944441</v>
      </c>
      <c r="N1709" t="b">
        <v>0</v>
      </c>
      <c r="O1709">
        <v>9</v>
      </c>
      <c r="P1709" t="b">
        <v>0</v>
      </c>
      <c r="Q1709" t="s">
        <v>8291</v>
      </c>
      <c r="R1709">
        <f t="shared" si="1717"/>
        <v>54.11</v>
      </c>
      <c r="S1709" s="13" t="s">
        <v>8323</v>
      </c>
      <c r="T1709" t="s">
        <v>8345</v>
      </c>
      <c r="U1709">
        <f>YEAR(Table1[[#This Row],[Date Created Conversion]])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>ROUND(Table1[[#This Row],[pledged]]/Table1[[#This Row],[goal]] *100,1)</f>
        <v>0</v>
      </c>
      <c r="G1710" s="13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ref="L1710" si="1761">(((J1710/60)/60)/24)+DATE(1970,1,1)</f>
        <v>42491.866967592592</v>
      </c>
      <c r="M1710" s="16">
        <f t="shared" si="1716"/>
        <v>42451.866967592592</v>
      </c>
      <c r="N1710" t="b">
        <v>0</v>
      </c>
      <c r="O1710">
        <v>0</v>
      </c>
      <c r="P1710" t="b">
        <v>0</v>
      </c>
      <c r="Q1710" t="s">
        <v>8291</v>
      </c>
      <c r="R1710">
        <f t="shared" si="1717"/>
        <v>0</v>
      </c>
      <c r="S1710" s="13" t="s">
        <v>8323</v>
      </c>
      <c r="T1710" t="s">
        <v>8345</v>
      </c>
      <c r="U1710">
        <f>YEAR(Table1[[#This Row],[Date Created Conversion]])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>ROUND(Table1[[#This Row],[pledged]]/Table1[[#This Row],[goal]] *100,1)</f>
        <v>4.9000000000000004</v>
      </c>
      <c r="G1711" s="13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ref="L1711" si="1762">(((J1711/60)/60)/24)+DATE(1970,1,1)</f>
        <v>41882.818749999999</v>
      </c>
      <c r="M1711" s="16">
        <f t="shared" si="1716"/>
        <v>41841.56381944444</v>
      </c>
      <c r="N1711" t="b">
        <v>0</v>
      </c>
      <c r="O1711">
        <v>4</v>
      </c>
      <c r="P1711" t="b">
        <v>0</v>
      </c>
      <c r="Q1711" t="s">
        <v>8291</v>
      </c>
      <c r="R1711">
        <f t="shared" si="1717"/>
        <v>21.25</v>
      </c>
      <c r="S1711" s="13" t="s">
        <v>8323</v>
      </c>
      <c r="T1711" t="s">
        <v>8345</v>
      </c>
      <c r="U1711">
        <f>YEAR(Table1[[#This Row],[Date Created Conversion]])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>ROUND(Table1[[#This Row],[pledged]]/Table1[[#This Row],[goal]] *100,1)</f>
        <v>0.7</v>
      </c>
      <c r="G1712" s="13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ref="L1712" si="1763">(((J1712/60)/60)/24)+DATE(1970,1,1)</f>
        <v>42387.541666666672</v>
      </c>
      <c r="M1712" s="16">
        <f t="shared" si="1716"/>
        <v>42341.59129629629</v>
      </c>
      <c r="N1712" t="b">
        <v>0</v>
      </c>
      <c r="O1712">
        <v>1</v>
      </c>
      <c r="P1712" t="b">
        <v>0</v>
      </c>
      <c r="Q1712" t="s">
        <v>8291</v>
      </c>
      <c r="R1712">
        <f t="shared" si="1717"/>
        <v>34</v>
      </c>
      <c r="S1712" s="13" t="s">
        <v>8323</v>
      </c>
      <c r="T1712" t="s">
        <v>8345</v>
      </c>
      <c r="U1712">
        <f>YEAR(Table1[[#This Row],[Date Created Conversion]])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>ROUND(Table1[[#This Row],[pledged]]/Table1[[#This Row],[goal]] *100,1)</f>
        <v>10.5</v>
      </c>
      <c r="G1713" s="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ref="L1713" si="1764">(((J1713/60)/60)/24)+DATE(1970,1,1)</f>
        <v>41883.646226851852</v>
      </c>
      <c r="M1713" s="16">
        <f t="shared" si="1716"/>
        <v>41852.646226851852</v>
      </c>
      <c r="N1713" t="b">
        <v>0</v>
      </c>
      <c r="O1713">
        <v>2</v>
      </c>
      <c r="P1713" t="b">
        <v>0</v>
      </c>
      <c r="Q1713" t="s">
        <v>8291</v>
      </c>
      <c r="R1713">
        <f t="shared" si="1717"/>
        <v>525</v>
      </c>
      <c r="S1713" s="13" t="s">
        <v>8323</v>
      </c>
      <c r="T1713" t="s">
        <v>8345</v>
      </c>
      <c r="U1713">
        <f>YEAR(Table1[[#This Row],[Date Created Conversion]])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>ROUND(Table1[[#This Row],[pledged]]/Table1[[#This Row],[goal]] *100,1)</f>
        <v>0</v>
      </c>
      <c r="G1714" s="13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ref="L1714" si="1765">(((J1714/60)/60)/24)+DATE(1970,1,1)</f>
        <v>42185.913807870369</v>
      </c>
      <c r="M1714" s="16">
        <f t="shared" si="1716"/>
        <v>42125.913807870369</v>
      </c>
      <c r="N1714" t="b">
        <v>0</v>
      </c>
      <c r="O1714">
        <v>0</v>
      </c>
      <c r="P1714" t="b">
        <v>0</v>
      </c>
      <c r="Q1714" t="s">
        <v>8291</v>
      </c>
      <c r="R1714">
        <f t="shared" si="1717"/>
        <v>0</v>
      </c>
      <c r="S1714" s="13" t="s">
        <v>8323</v>
      </c>
      <c r="T1714" t="s">
        <v>8345</v>
      </c>
      <c r="U1714">
        <f>YEAR(Table1[[#This Row],[Date Created Conversion]])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>ROUND(Table1[[#This Row],[pledged]]/Table1[[#This Row],[goal]] *100,1)</f>
        <v>1.7</v>
      </c>
      <c r="G1715" s="13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ref="L1715" si="1766">(((J1715/60)/60)/24)+DATE(1970,1,1)</f>
        <v>41917.801064814819</v>
      </c>
      <c r="M1715" s="16">
        <f t="shared" si="1716"/>
        <v>41887.801064814819</v>
      </c>
      <c r="N1715" t="b">
        <v>0</v>
      </c>
      <c r="O1715">
        <v>1</v>
      </c>
      <c r="P1715" t="b">
        <v>0</v>
      </c>
      <c r="Q1715" t="s">
        <v>8291</v>
      </c>
      <c r="R1715">
        <f t="shared" si="1717"/>
        <v>50</v>
      </c>
      <c r="S1715" s="13" t="s">
        <v>8323</v>
      </c>
      <c r="T1715" t="s">
        <v>8345</v>
      </c>
      <c r="U1715">
        <f>YEAR(Table1[[#This Row],[Date Created Conversion]])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>ROUND(Table1[[#This Row],[pledged]]/Table1[[#This Row],[goal]] *100,1)</f>
        <v>7.9</v>
      </c>
      <c r="G1716" s="13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ref="L1716" si="1767">(((J1716/60)/60)/24)+DATE(1970,1,1)</f>
        <v>42125.918530092589</v>
      </c>
      <c r="M1716" s="16">
        <f t="shared" si="1716"/>
        <v>42095.918530092589</v>
      </c>
      <c r="N1716" t="b">
        <v>0</v>
      </c>
      <c r="O1716">
        <v>17</v>
      </c>
      <c r="P1716" t="b">
        <v>0</v>
      </c>
      <c r="Q1716" t="s">
        <v>8291</v>
      </c>
      <c r="R1716">
        <f t="shared" si="1717"/>
        <v>115.71</v>
      </c>
      <c r="S1716" s="13" t="s">
        <v>8323</v>
      </c>
      <c r="T1716" t="s">
        <v>8345</v>
      </c>
      <c r="U1716">
        <f>YEAR(Table1[[#This Row],[Date Created Conversion]])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>ROUND(Table1[[#This Row],[pledged]]/Table1[[#This Row],[goal]] *100,1)</f>
        <v>0.2</v>
      </c>
      <c r="G1717" s="13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ref="L1717" si="1768">(((J1717/60)/60)/24)+DATE(1970,1,1)</f>
        <v>42094.140277777777</v>
      </c>
      <c r="M1717" s="16">
        <f t="shared" si="1716"/>
        <v>42064.217418981483</v>
      </c>
      <c r="N1717" t="b">
        <v>0</v>
      </c>
      <c r="O1717">
        <v>2</v>
      </c>
      <c r="P1717" t="b">
        <v>0</v>
      </c>
      <c r="Q1717" t="s">
        <v>8291</v>
      </c>
      <c r="R1717">
        <f t="shared" si="1717"/>
        <v>5.5</v>
      </c>
      <c r="S1717" s="13" t="s">
        <v>8323</v>
      </c>
      <c r="T1717" t="s">
        <v>8345</v>
      </c>
      <c r="U1717">
        <f>YEAR(Table1[[#This Row],[Date Created Conversion]])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>ROUND(Table1[[#This Row],[pledged]]/Table1[[#This Row],[goal]] *100,1)</f>
        <v>7.5</v>
      </c>
      <c r="G1718" s="13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ref="L1718" si="1769">(((J1718/60)/60)/24)+DATE(1970,1,1)</f>
        <v>42713.619201388887</v>
      </c>
      <c r="M1718" s="16">
        <f t="shared" si="1716"/>
        <v>42673.577534722222</v>
      </c>
      <c r="N1718" t="b">
        <v>0</v>
      </c>
      <c r="O1718">
        <v>3</v>
      </c>
      <c r="P1718" t="b">
        <v>0</v>
      </c>
      <c r="Q1718" t="s">
        <v>8291</v>
      </c>
      <c r="R1718">
        <f t="shared" si="1717"/>
        <v>50</v>
      </c>
      <c r="S1718" s="13" t="s">
        <v>8323</v>
      </c>
      <c r="T1718" t="s">
        <v>8345</v>
      </c>
      <c r="U1718">
        <f>YEAR(Table1[[#This Row],[Date Created Conversion]])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>ROUND(Table1[[#This Row],[pledged]]/Table1[[#This Row],[goal]] *100,1)</f>
        <v>42.7</v>
      </c>
      <c r="G1719" s="13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ref="L1719" si="1770">(((J1719/60)/60)/24)+DATE(1970,1,1)</f>
        <v>42481.166666666672</v>
      </c>
      <c r="M1719" s="16">
        <f t="shared" si="1716"/>
        <v>42460.98192129629</v>
      </c>
      <c r="N1719" t="b">
        <v>0</v>
      </c>
      <c r="O1719">
        <v>41</v>
      </c>
      <c r="P1719" t="b">
        <v>0</v>
      </c>
      <c r="Q1719" t="s">
        <v>8291</v>
      </c>
      <c r="R1719">
        <f t="shared" si="1717"/>
        <v>34.020000000000003</v>
      </c>
      <c r="S1719" s="13" t="s">
        <v>8323</v>
      </c>
      <c r="T1719" t="s">
        <v>8345</v>
      </c>
      <c r="U1719">
        <f>YEAR(Table1[[#This Row],[Date Created Conversion]])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>ROUND(Table1[[#This Row],[pledged]]/Table1[[#This Row],[goal]] *100,1)</f>
        <v>0.2</v>
      </c>
      <c r="G1720" s="13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ref="L1720" si="1771">(((J1720/60)/60)/24)+DATE(1970,1,1)</f>
        <v>42504.207638888889</v>
      </c>
      <c r="M1720" s="16">
        <f t="shared" si="1716"/>
        <v>42460.610520833332</v>
      </c>
      <c r="N1720" t="b">
        <v>0</v>
      </c>
      <c r="O1720">
        <v>2</v>
      </c>
      <c r="P1720" t="b">
        <v>0</v>
      </c>
      <c r="Q1720" t="s">
        <v>8291</v>
      </c>
      <c r="R1720">
        <f t="shared" si="1717"/>
        <v>37.5</v>
      </c>
      <c r="S1720" s="13" t="s">
        <v>8323</v>
      </c>
      <c r="T1720" t="s">
        <v>8345</v>
      </c>
      <c r="U1720">
        <f>YEAR(Table1[[#This Row],[Date Created Conversion]])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>ROUND(Table1[[#This Row],[pledged]]/Table1[[#This Row],[goal]] *100,1)</f>
        <v>0.9</v>
      </c>
      <c r="G1721" s="13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ref="L1721" si="1772">(((J1721/60)/60)/24)+DATE(1970,1,1)</f>
        <v>41899.534618055557</v>
      </c>
      <c r="M1721" s="16">
        <f t="shared" si="1716"/>
        <v>41869.534618055557</v>
      </c>
      <c r="N1721" t="b">
        <v>0</v>
      </c>
      <c r="O1721">
        <v>3</v>
      </c>
      <c r="P1721" t="b">
        <v>0</v>
      </c>
      <c r="Q1721" t="s">
        <v>8291</v>
      </c>
      <c r="R1721">
        <f t="shared" si="1717"/>
        <v>11.67</v>
      </c>
      <c r="S1721" s="13" t="s">
        <v>8323</v>
      </c>
      <c r="T1721" t="s">
        <v>8345</v>
      </c>
      <c r="U1721">
        <f>YEAR(Table1[[#This Row],[Date Created Conversion]])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>ROUND(Table1[[#This Row],[pledged]]/Table1[[#This Row],[goal]] *100,1)</f>
        <v>5.6</v>
      </c>
      <c r="G1722" s="13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ref="L1722" si="1773">(((J1722/60)/60)/24)+DATE(1970,1,1)</f>
        <v>41952.824895833335</v>
      </c>
      <c r="M1722" s="16">
        <f t="shared" si="1716"/>
        <v>41922.783229166671</v>
      </c>
      <c r="N1722" t="b">
        <v>0</v>
      </c>
      <c r="O1722">
        <v>8</v>
      </c>
      <c r="P1722" t="b">
        <v>0</v>
      </c>
      <c r="Q1722" t="s">
        <v>8291</v>
      </c>
      <c r="R1722">
        <f t="shared" si="1717"/>
        <v>28.13</v>
      </c>
      <c r="S1722" s="13" t="s">
        <v>8323</v>
      </c>
      <c r="T1722" t="s">
        <v>8345</v>
      </c>
      <c r="U1722">
        <f>YEAR(Table1[[#This Row],[Date Created Conversion]])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>ROUND(Table1[[#This Row],[pledged]]/Table1[[#This Row],[goal]] *100,1)</f>
        <v>0</v>
      </c>
      <c r="G1723" s="1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ref="L1723" si="1774">(((J1723/60)/60)/24)+DATE(1970,1,1)</f>
        <v>42349.461377314816</v>
      </c>
      <c r="M1723" s="16">
        <f t="shared" si="1716"/>
        <v>42319.461377314816</v>
      </c>
      <c r="N1723" t="b">
        <v>0</v>
      </c>
      <c r="O1723">
        <v>0</v>
      </c>
      <c r="P1723" t="b">
        <v>0</v>
      </c>
      <c r="Q1723" t="s">
        <v>8291</v>
      </c>
      <c r="R1723">
        <f t="shared" si="1717"/>
        <v>0</v>
      </c>
      <c r="S1723" s="13" t="s">
        <v>8323</v>
      </c>
      <c r="T1723" t="s">
        <v>8345</v>
      </c>
      <c r="U1723">
        <f>YEAR(Table1[[#This Row],[Date Created Conversion]])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>ROUND(Table1[[#This Row],[pledged]]/Table1[[#This Row],[goal]] *100,1)</f>
        <v>0</v>
      </c>
      <c r="G1724" s="13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ref="L1724" si="1775">(((J1724/60)/60)/24)+DATE(1970,1,1)</f>
        <v>42463.006944444445</v>
      </c>
      <c r="M1724" s="16">
        <f t="shared" si="1716"/>
        <v>42425.960983796293</v>
      </c>
      <c r="N1724" t="b">
        <v>0</v>
      </c>
      <c r="O1724">
        <v>1</v>
      </c>
      <c r="P1724" t="b">
        <v>0</v>
      </c>
      <c r="Q1724" t="s">
        <v>8291</v>
      </c>
      <c r="R1724">
        <f t="shared" si="1717"/>
        <v>1</v>
      </c>
      <c r="S1724" s="13" t="s">
        <v>8323</v>
      </c>
      <c r="T1724" t="s">
        <v>8345</v>
      </c>
      <c r="U1724">
        <f>YEAR(Table1[[#This Row],[Date Created Conversion]])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>ROUND(Table1[[#This Row],[pledged]]/Table1[[#This Row],[goal]] *100,1)</f>
        <v>6.5</v>
      </c>
      <c r="G1725" s="13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ref="L1725" si="1776">(((J1725/60)/60)/24)+DATE(1970,1,1)</f>
        <v>42186.25</v>
      </c>
      <c r="M1725" s="16">
        <f t="shared" si="1716"/>
        <v>42129.82540509259</v>
      </c>
      <c r="N1725" t="b">
        <v>0</v>
      </c>
      <c r="O1725">
        <v>3</v>
      </c>
      <c r="P1725" t="b">
        <v>0</v>
      </c>
      <c r="Q1725" t="s">
        <v>8291</v>
      </c>
      <c r="R1725">
        <f t="shared" si="1717"/>
        <v>216.67</v>
      </c>
      <c r="S1725" s="13" t="s">
        <v>8323</v>
      </c>
      <c r="T1725" t="s">
        <v>8345</v>
      </c>
      <c r="U1725">
        <f>YEAR(Table1[[#This Row],[Date Created Conversion]])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>ROUND(Table1[[#This Row],[pledged]]/Table1[[#This Row],[goal]] *100,1)</f>
        <v>0.6</v>
      </c>
      <c r="G1726" s="13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ref="L1726" si="1777">(((J1726/60)/60)/24)+DATE(1970,1,1)</f>
        <v>41942.932430555556</v>
      </c>
      <c r="M1726" s="16">
        <f t="shared" si="1716"/>
        <v>41912.932430555556</v>
      </c>
      <c r="N1726" t="b">
        <v>0</v>
      </c>
      <c r="O1726">
        <v>4</v>
      </c>
      <c r="P1726" t="b">
        <v>0</v>
      </c>
      <c r="Q1726" t="s">
        <v>8291</v>
      </c>
      <c r="R1726">
        <f t="shared" si="1717"/>
        <v>8.75</v>
      </c>
      <c r="S1726" s="13" t="s">
        <v>8323</v>
      </c>
      <c r="T1726" t="s">
        <v>8345</v>
      </c>
      <c r="U1726">
        <f>YEAR(Table1[[#This Row],[Date Created Conversion]])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>ROUND(Table1[[#This Row],[pledged]]/Table1[[#This Row],[goal]] *100,1)</f>
        <v>10.199999999999999</v>
      </c>
      <c r="G1727" s="13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ref="L1727" si="1778">(((J1727/60)/60)/24)+DATE(1970,1,1)</f>
        <v>41875.968159722222</v>
      </c>
      <c r="M1727" s="16">
        <f t="shared" si="1716"/>
        <v>41845.968159722222</v>
      </c>
      <c r="N1727" t="b">
        <v>0</v>
      </c>
      <c r="O1727">
        <v>9</v>
      </c>
      <c r="P1727" t="b">
        <v>0</v>
      </c>
      <c r="Q1727" t="s">
        <v>8291</v>
      </c>
      <c r="R1727">
        <f t="shared" si="1717"/>
        <v>62.22</v>
      </c>
      <c r="S1727" s="13" t="s">
        <v>8323</v>
      </c>
      <c r="T1727" t="s">
        <v>8345</v>
      </c>
      <c r="U1727">
        <f>YEAR(Table1[[#This Row],[Date Created Conversion]])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>ROUND(Table1[[#This Row],[pledged]]/Table1[[#This Row],[goal]] *100,1)</f>
        <v>33.799999999999997</v>
      </c>
      <c r="G1728" s="13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ref="L1728" si="1779">(((J1728/60)/60)/24)+DATE(1970,1,1)</f>
        <v>41817.919722222221</v>
      </c>
      <c r="M1728" s="16">
        <f t="shared" si="1716"/>
        <v>41788.919722222221</v>
      </c>
      <c r="N1728" t="b">
        <v>0</v>
      </c>
      <c r="O1728">
        <v>16</v>
      </c>
      <c r="P1728" t="b">
        <v>0</v>
      </c>
      <c r="Q1728" t="s">
        <v>8291</v>
      </c>
      <c r="R1728">
        <f t="shared" si="1717"/>
        <v>137.25</v>
      </c>
      <c r="S1728" s="13" t="s">
        <v>8323</v>
      </c>
      <c r="T1728" t="s">
        <v>8345</v>
      </c>
      <c r="U1728">
        <f>YEAR(Table1[[#This Row],[Date Created Conversion]])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>ROUND(Table1[[#This Row],[pledged]]/Table1[[#This Row],[goal]] *100,1)</f>
        <v>0</v>
      </c>
      <c r="G1729" s="13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ref="L1729" si="1780">(((J1729/60)/60)/24)+DATE(1970,1,1)</f>
        <v>42099.458333333328</v>
      </c>
      <c r="M1729" s="16">
        <f t="shared" si="1716"/>
        <v>42044.927974537044</v>
      </c>
      <c r="N1729" t="b">
        <v>0</v>
      </c>
      <c r="O1729">
        <v>1</v>
      </c>
      <c r="P1729" t="b">
        <v>0</v>
      </c>
      <c r="Q1729" t="s">
        <v>8291</v>
      </c>
      <c r="R1729">
        <f t="shared" si="1717"/>
        <v>1</v>
      </c>
      <c r="S1729" s="13" t="s">
        <v>8323</v>
      </c>
      <c r="T1729" t="s">
        <v>8345</v>
      </c>
      <c r="U1729">
        <f>YEAR(Table1[[#This Row],[Date Created Conversion]])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>ROUND(Table1[[#This Row],[pledged]]/Table1[[#This Row],[goal]] *100,1)</f>
        <v>68.400000000000006</v>
      </c>
      <c r="G1730" s="13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ref="L1730" si="1781">(((J1730/60)/60)/24)+DATE(1970,1,1)</f>
        <v>42298.625856481478</v>
      </c>
      <c r="M1730" s="16">
        <f t="shared" ref="M1730:M1793" si="1782">(((K1730/60)/60)/24)+DATE(1970,1,1)</f>
        <v>42268.625856481478</v>
      </c>
      <c r="N1730" t="b">
        <v>0</v>
      </c>
      <c r="O1730">
        <v>7</v>
      </c>
      <c r="P1730" t="b">
        <v>0</v>
      </c>
      <c r="Q1730" t="s">
        <v>8291</v>
      </c>
      <c r="R1730">
        <f t="shared" ref="R1730:R1793" si="1783">IFERROR(ROUND(E1730/O1730,2),0)</f>
        <v>122.14</v>
      </c>
      <c r="S1730" s="13" t="s">
        <v>8323</v>
      </c>
      <c r="T1730" t="s">
        <v>8345</v>
      </c>
      <c r="U1730">
        <f>YEAR(Table1[[#This Row],[Date Created Conversion]])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>ROUND(Table1[[#This Row],[pledged]]/Table1[[#This Row],[goal]] *100,1)</f>
        <v>0</v>
      </c>
      <c r="G1731" s="13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" si="1784">(((J1731/60)/60)/24)+DATE(1970,1,1)</f>
        <v>42531.052152777775</v>
      </c>
      <c r="M1731" s="16">
        <f t="shared" si="1782"/>
        <v>42471.052152777775</v>
      </c>
      <c r="N1731" t="b">
        <v>0</v>
      </c>
      <c r="O1731">
        <v>0</v>
      </c>
      <c r="P1731" t="b">
        <v>0</v>
      </c>
      <c r="Q1731" t="s">
        <v>8291</v>
      </c>
      <c r="R1731">
        <f t="shared" si="1783"/>
        <v>0</v>
      </c>
      <c r="S1731" s="13" t="s">
        <v>8323</v>
      </c>
      <c r="T1731" t="s">
        <v>8345</v>
      </c>
      <c r="U1731">
        <f>YEAR(Table1[[#This Row],[Date Created Conversion]])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>ROUND(Table1[[#This Row],[pledged]]/Table1[[#This Row],[goal]] *100,1)</f>
        <v>0</v>
      </c>
      <c r="G1732" s="13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ref="L1732" si="1785">(((J1732/60)/60)/24)+DATE(1970,1,1)</f>
        <v>42302.087766203709</v>
      </c>
      <c r="M1732" s="16">
        <f t="shared" si="1782"/>
        <v>42272.087766203709</v>
      </c>
      <c r="N1732" t="b">
        <v>0</v>
      </c>
      <c r="O1732">
        <v>0</v>
      </c>
      <c r="P1732" t="b">
        <v>0</v>
      </c>
      <c r="Q1732" t="s">
        <v>8291</v>
      </c>
      <c r="R1732">
        <f t="shared" si="1783"/>
        <v>0</v>
      </c>
      <c r="S1732" s="13" t="s">
        <v>8323</v>
      </c>
      <c r="T1732" t="s">
        <v>8345</v>
      </c>
      <c r="U1732">
        <f>YEAR(Table1[[#This Row],[Date Created Conversion]])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>ROUND(Table1[[#This Row],[pledged]]/Table1[[#This Row],[goal]] *100,1)</f>
        <v>0</v>
      </c>
      <c r="G1733" s="1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ref="L1733" si="1786">(((J1733/60)/60)/24)+DATE(1970,1,1)</f>
        <v>42166.625</v>
      </c>
      <c r="M1733" s="16">
        <f t="shared" si="1782"/>
        <v>42152.906851851847</v>
      </c>
      <c r="N1733" t="b">
        <v>0</v>
      </c>
      <c r="O1733">
        <v>0</v>
      </c>
      <c r="P1733" t="b">
        <v>0</v>
      </c>
      <c r="Q1733" t="s">
        <v>8291</v>
      </c>
      <c r="R1733">
        <f t="shared" si="1783"/>
        <v>0</v>
      </c>
      <c r="S1733" s="13" t="s">
        <v>8323</v>
      </c>
      <c r="T1733" t="s">
        <v>8345</v>
      </c>
      <c r="U1733">
        <f>YEAR(Table1[[#This Row],[Date Created Conversion]])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>ROUND(Table1[[#This Row],[pledged]]/Table1[[#This Row],[goal]] *100,1)</f>
        <v>0</v>
      </c>
      <c r="G1734" s="13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ref="L1734" si="1787">(((J1734/60)/60)/24)+DATE(1970,1,1)</f>
        <v>42385.208333333328</v>
      </c>
      <c r="M1734" s="16">
        <f t="shared" si="1782"/>
        <v>42325.683807870373</v>
      </c>
      <c r="N1734" t="b">
        <v>0</v>
      </c>
      <c r="O1734">
        <v>0</v>
      </c>
      <c r="P1734" t="b">
        <v>0</v>
      </c>
      <c r="Q1734" t="s">
        <v>8291</v>
      </c>
      <c r="R1734">
        <f t="shared" si="1783"/>
        <v>0</v>
      </c>
      <c r="S1734" s="13" t="s">
        <v>8323</v>
      </c>
      <c r="T1734" t="s">
        <v>8345</v>
      </c>
      <c r="U1734">
        <f>YEAR(Table1[[#This Row],[Date Created Conversion]])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>ROUND(Table1[[#This Row],[pledged]]/Table1[[#This Row],[goal]] *100,1)</f>
        <v>0</v>
      </c>
      <c r="G1735" s="13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ref="L1735" si="1788">(((J1735/60)/60)/24)+DATE(1970,1,1)</f>
        <v>42626.895833333328</v>
      </c>
      <c r="M1735" s="16">
        <f t="shared" si="1782"/>
        <v>42614.675625000003</v>
      </c>
      <c r="N1735" t="b">
        <v>0</v>
      </c>
      <c r="O1735">
        <v>0</v>
      </c>
      <c r="P1735" t="b">
        <v>0</v>
      </c>
      <c r="Q1735" t="s">
        <v>8291</v>
      </c>
      <c r="R1735">
        <f t="shared" si="1783"/>
        <v>0</v>
      </c>
      <c r="S1735" s="13" t="s">
        <v>8323</v>
      </c>
      <c r="T1735" t="s">
        <v>8345</v>
      </c>
      <c r="U1735">
        <f>YEAR(Table1[[#This Row],[Date Created Conversion]])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>ROUND(Table1[[#This Row],[pledged]]/Table1[[#This Row],[goal]] *100,1)</f>
        <v>0</v>
      </c>
      <c r="G1736" s="13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ref="L1736" si="1789">(((J1736/60)/60)/24)+DATE(1970,1,1)</f>
        <v>42132.036527777775</v>
      </c>
      <c r="M1736" s="16">
        <f t="shared" si="1782"/>
        <v>42102.036527777775</v>
      </c>
      <c r="N1736" t="b">
        <v>0</v>
      </c>
      <c r="O1736">
        <v>1</v>
      </c>
      <c r="P1736" t="b">
        <v>0</v>
      </c>
      <c r="Q1736" t="s">
        <v>8291</v>
      </c>
      <c r="R1736">
        <f t="shared" si="1783"/>
        <v>1</v>
      </c>
      <c r="S1736" s="13" t="s">
        <v>8323</v>
      </c>
      <c r="T1736" t="s">
        <v>8345</v>
      </c>
      <c r="U1736">
        <f>YEAR(Table1[[#This Row],[Date Created Conversion]])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>ROUND(Table1[[#This Row],[pledged]]/Table1[[#This Row],[goal]] *100,1)</f>
        <v>11</v>
      </c>
      <c r="G1737" s="13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ref="L1737" si="1790">(((J1737/60)/60)/24)+DATE(1970,1,1)</f>
        <v>42589.814178240747</v>
      </c>
      <c r="M1737" s="16">
        <f t="shared" si="1782"/>
        <v>42559.814178240747</v>
      </c>
      <c r="N1737" t="b">
        <v>0</v>
      </c>
      <c r="O1737">
        <v>2</v>
      </c>
      <c r="P1737" t="b">
        <v>0</v>
      </c>
      <c r="Q1737" t="s">
        <v>8291</v>
      </c>
      <c r="R1737">
        <f t="shared" si="1783"/>
        <v>55</v>
      </c>
      <c r="S1737" s="13" t="s">
        <v>8323</v>
      </c>
      <c r="T1737" t="s">
        <v>8345</v>
      </c>
      <c r="U1737">
        <f>YEAR(Table1[[#This Row],[Date Created Conversion]])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>ROUND(Table1[[#This Row],[pledged]]/Table1[[#This Row],[goal]] *100,1)</f>
        <v>0.7</v>
      </c>
      <c r="G1738" s="13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ref="L1738" si="1791">(((J1738/60)/60)/24)+DATE(1970,1,1)</f>
        <v>42316.90315972222</v>
      </c>
      <c r="M1738" s="16">
        <f t="shared" si="1782"/>
        <v>42286.861493055556</v>
      </c>
      <c r="N1738" t="b">
        <v>0</v>
      </c>
      <c r="O1738">
        <v>1</v>
      </c>
      <c r="P1738" t="b">
        <v>0</v>
      </c>
      <c r="Q1738" t="s">
        <v>8291</v>
      </c>
      <c r="R1738">
        <f t="shared" si="1783"/>
        <v>22</v>
      </c>
      <c r="S1738" s="13" t="s">
        <v>8323</v>
      </c>
      <c r="T1738" t="s">
        <v>8345</v>
      </c>
      <c r="U1738">
        <f>YEAR(Table1[[#This Row],[Date Created Conversion]])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>ROUND(Table1[[#This Row],[pledged]]/Table1[[#This Row],[goal]] *100,1)</f>
        <v>21.3</v>
      </c>
      <c r="G1739" s="13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ref="L1739" si="1792">(((J1739/60)/60)/24)+DATE(1970,1,1)</f>
        <v>42205.948981481488</v>
      </c>
      <c r="M1739" s="16">
        <f t="shared" si="1782"/>
        <v>42175.948981481488</v>
      </c>
      <c r="N1739" t="b">
        <v>0</v>
      </c>
      <c r="O1739">
        <v>15</v>
      </c>
      <c r="P1739" t="b">
        <v>0</v>
      </c>
      <c r="Q1739" t="s">
        <v>8291</v>
      </c>
      <c r="R1739">
        <f t="shared" si="1783"/>
        <v>56.67</v>
      </c>
      <c r="S1739" s="13" t="s">
        <v>8323</v>
      </c>
      <c r="T1739" t="s">
        <v>8345</v>
      </c>
      <c r="U1739">
        <f>YEAR(Table1[[#This Row],[Date Created Conversion]])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>ROUND(Table1[[#This Row],[pledged]]/Table1[[#This Row],[goal]] *100,1)</f>
        <v>0.4</v>
      </c>
      <c r="G1740" s="13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ref="L1740" si="1793">(((J1740/60)/60)/24)+DATE(1970,1,1)</f>
        <v>41914.874328703707</v>
      </c>
      <c r="M1740" s="16">
        <f t="shared" si="1782"/>
        <v>41884.874328703707</v>
      </c>
      <c r="N1740" t="b">
        <v>0</v>
      </c>
      <c r="O1740">
        <v>1</v>
      </c>
      <c r="P1740" t="b">
        <v>0</v>
      </c>
      <c r="Q1740" t="s">
        <v>8291</v>
      </c>
      <c r="R1740">
        <f t="shared" si="1783"/>
        <v>20</v>
      </c>
      <c r="S1740" s="13" t="s">
        <v>8323</v>
      </c>
      <c r="T1740" t="s">
        <v>8345</v>
      </c>
      <c r="U1740">
        <f>YEAR(Table1[[#This Row],[Date Created Conversion]])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>ROUND(Table1[[#This Row],[pledged]]/Table1[[#This Row],[goal]] *100,1)</f>
        <v>0.1</v>
      </c>
      <c r="G1741" s="13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ref="L1741" si="1794">(((J1741/60)/60)/24)+DATE(1970,1,1)</f>
        <v>42494.832546296297</v>
      </c>
      <c r="M1741" s="16">
        <f t="shared" si="1782"/>
        <v>42435.874212962968</v>
      </c>
      <c r="N1741" t="b">
        <v>0</v>
      </c>
      <c r="O1741">
        <v>1</v>
      </c>
      <c r="P1741" t="b">
        <v>0</v>
      </c>
      <c r="Q1741" t="s">
        <v>8291</v>
      </c>
      <c r="R1741">
        <f t="shared" si="1783"/>
        <v>1</v>
      </c>
      <c r="S1741" s="13" t="s">
        <v>8323</v>
      </c>
      <c r="T1741" t="s">
        <v>8345</v>
      </c>
      <c r="U1741">
        <f>YEAR(Table1[[#This Row],[Date Created Conversion]])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>ROUND(Table1[[#This Row],[pledged]]/Table1[[#This Row],[goal]] *100,1)</f>
        <v>0</v>
      </c>
      <c r="G1742" s="13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ref="L1742" si="1795">(((J1742/60)/60)/24)+DATE(1970,1,1)</f>
        <v>42201.817384259266</v>
      </c>
      <c r="M1742" s="16">
        <f t="shared" si="1782"/>
        <v>42171.817384259266</v>
      </c>
      <c r="N1742" t="b">
        <v>0</v>
      </c>
      <c r="O1742">
        <v>0</v>
      </c>
      <c r="P1742" t="b">
        <v>0</v>
      </c>
      <c r="Q1742" t="s">
        <v>8291</v>
      </c>
      <c r="R1742">
        <f t="shared" si="1783"/>
        <v>0</v>
      </c>
      <c r="S1742" s="13" t="s">
        <v>8323</v>
      </c>
      <c r="T1742" t="s">
        <v>8345</v>
      </c>
      <c r="U1742">
        <f>YEAR(Table1[[#This Row],[Date Created Conversion]])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>ROUND(Table1[[#This Row],[pledged]]/Table1[[#This Row],[goal]] *100,1)</f>
        <v>110.8</v>
      </c>
      <c r="G1743" s="1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ref="L1743" si="1796">(((J1743/60)/60)/24)+DATE(1970,1,1)</f>
        <v>42165.628136574072</v>
      </c>
      <c r="M1743" s="16">
        <f t="shared" si="1782"/>
        <v>42120.628136574072</v>
      </c>
      <c r="N1743" t="b">
        <v>0</v>
      </c>
      <c r="O1743">
        <v>52</v>
      </c>
      <c r="P1743" t="b">
        <v>1</v>
      </c>
      <c r="Q1743" t="s">
        <v>8283</v>
      </c>
      <c r="R1743">
        <f t="shared" si="1783"/>
        <v>25.58</v>
      </c>
      <c r="S1743" s="13" t="s">
        <v>8336</v>
      </c>
      <c r="T1743" t="s">
        <v>8337</v>
      </c>
      <c r="U1743">
        <f>YEAR(Table1[[#This Row],[Date Created Conversion]])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>ROUND(Table1[[#This Row],[pledged]]/Table1[[#This Row],[goal]] *100,1)</f>
        <v>108.8</v>
      </c>
      <c r="G1744" s="13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ref="L1744" si="1797">(((J1744/60)/60)/24)+DATE(1970,1,1)</f>
        <v>42742.875</v>
      </c>
      <c r="M1744" s="16">
        <f t="shared" si="1782"/>
        <v>42710.876967592587</v>
      </c>
      <c r="N1744" t="b">
        <v>0</v>
      </c>
      <c r="O1744">
        <v>34</v>
      </c>
      <c r="P1744" t="b">
        <v>1</v>
      </c>
      <c r="Q1744" t="s">
        <v>8283</v>
      </c>
      <c r="R1744">
        <f t="shared" si="1783"/>
        <v>63.97</v>
      </c>
      <c r="S1744" s="13" t="s">
        <v>8336</v>
      </c>
      <c r="T1744" t="s">
        <v>8337</v>
      </c>
      <c r="U1744">
        <f>YEAR(Table1[[#This Row],[Date Created Conversion]])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>ROUND(Table1[[#This Row],[pledged]]/Table1[[#This Row],[goal]] *100,1)</f>
        <v>100.4</v>
      </c>
      <c r="G1745" s="13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ref="L1745" si="1798">(((J1745/60)/60)/24)+DATE(1970,1,1)</f>
        <v>42609.165972222225</v>
      </c>
      <c r="M1745" s="16">
        <f t="shared" si="1782"/>
        <v>42586.925636574073</v>
      </c>
      <c r="N1745" t="b">
        <v>0</v>
      </c>
      <c r="O1745">
        <v>67</v>
      </c>
      <c r="P1745" t="b">
        <v>1</v>
      </c>
      <c r="Q1745" t="s">
        <v>8283</v>
      </c>
      <c r="R1745">
        <f t="shared" si="1783"/>
        <v>89.93</v>
      </c>
      <c r="S1745" s="13" t="s">
        <v>8336</v>
      </c>
      <c r="T1745" t="s">
        <v>8337</v>
      </c>
      <c r="U1745">
        <f>YEAR(Table1[[#This Row],[Date Created Conversion]])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>ROUND(Table1[[#This Row],[pledged]]/Table1[[#This Row],[goal]] *100,1)</f>
        <v>118.5</v>
      </c>
      <c r="G1746" s="13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ref="L1746" si="1799">(((J1746/60)/60)/24)+DATE(1970,1,1)</f>
        <v>42071.563391203701</v>
      </c>
      <c r="M1746" s="16">
        <f t="shared" si="1782"/>
        <v>42026.605057870373</v>
      </c>
      <c r="N1746" t="b">
        <v>0</v>
      </c>
      <c r="O1746">
        <v>70</v>
      </c>
      <c r="P1746" t="b">
        <v>1</v>
      </c>
      <c r="Q1746" t="s">
        <v>8283</v>
      </c>
      <c r="R1746">
        <f t="shared" si="1783"/>
        <v>93.07</v>
      </c>
      <c r="S1746" s="13" t="s">
        <v>8336</v>
      </c>
      <c r="T1746" t="s">
        <v>8337</v>
      </c>
      <c r="U1746">
        <f>YEAR(Table1[[#This Row],[Date Created Conversion]])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>ROUND(Table1[[#This Row],[pledged]]/Table1[[#This Row],[goal]] *100,1)</f>
        <v>114</v>
      </c>
      <c r="G1747" s="13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ref="L1747" si="1800">(((J1747/60)/60)/24)+DATE(1970,1,1)</f>
        <v>42726.083333333328</v>
      </c>
      <c r="M1747" s="16">
        <f t="shared" si="1782"/>
        <v>42690.259699074071</v>
      </c>
      <c r="N1747" t="b">
        <v>0</v>
      </c>
      <c r="O1747">
        <v>89</v>
      </c>
      <c r="P1747" t="b">
        <v>1</v>
      </c>
      <c r="Q1747" t="s">
        <v>8283</v>
      </c>
      <c r="R1747">
        <f t="shared" si="1783"/>
        <v>89.67</v>
      </c>
      <c r="S1747" s="13" t="s">
        <v>8336</v>
      </c>
      <c r="T1747" t="s">
        <v>8337</v>
      </c>
      <c r="U1747">
        <f>YEAR(Table1[[#This Row],[Date Created Conversion]])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>ROUND(Table1[[#This Row],[pledged]]/Table1[[#This Row],[goal]] *100,1)</f>
        <v>148.1</v>
      </c>
      <c r="G1748" s="13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ref="L1748" si="1801">(((J1748/60)/60)/24)+DATE(1970,1,1)</f>
        <v>42698.083333333328</v>
      </c>
      <c r="M1748" s="16">
        <f t="shared" si="1782"/>
        <v>42668.176701388889</v>
      </c>
      <c r="N1748" t="b">
        <v>0</v>
      </c>
      <c r="O1748">
        <v>107</v>
      </c>
      <c r="P1748" t="b">
        <v>1</v>
      </c>
      <c r="Q1748" t="s">
        <v>8283</v>
      </c>
      <c r="R1748">
        <f t="shared" si="1783"/>
        <v>207.62</v>
      </c>
      <c r="S1748" s="13" t="s">
        <v>8336</v>
      </c>
      <c r="T1748" t="s">
        <v>8337</v>
      </c>
      <c r="U1748">
        <f>YEAR(Table1[[#This Row],[Date Created Conversion]])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>ROUND(Table1[[#This Row],[pledged]]/Table1[[#This Row],[goal]] *100,1)</f>
        <v>105</v>
      </c>
      <c r="G1749" s="13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ref="L1749" si="1802">(((J1749/60)/60)/24)+DATE(1970,1,1)</f>
        <v>42321.625</v>
      </c>
      <c r="M1749" s="16">
        <f t="shared" si="1782"/>
        <v>42292.435532407413</v>
      </c>
      <c r="N1749" t="b">
        <v>0</v>
      </c>
      <c r="O1749">
        <v>159</v>
      </c>
      <c r="P1749" t="b">
        <v>1</v>
      </c>
      <c r="Q1749" t="s">
        <v>8283</v>
      </c>
      <c r="R1749">
        <f t="shared" si="1783"/>
        <v>59.41</v>
      </c>
      <c r="S1749" s="13" t="s">
        <v>8336</v>
      </c>
      <c r="T1749" t="s">
        <v>8337</v>
      </c>
      <c r="U1749">
        <f>YEAR(Table1[[#This Row],[Date Created Conversion]])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>ROUND(Table1[[#This Row],[pledged]]/Table1[[#This Row],[goal]] *100,1)</f>
        <v>129.9</v>
      </c>
      <c r="G1750" s="13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ref="L1750" si="1803">(((J1750/60)/60)/24)+DATE(1970,1,1)</f>
        <v>42249.950729166667</v>
      </c>
      <c r="M1750" s="16">
        <f t="shared" si="1782"/>
        <v>42219.950729166667</v>
      </c>
      <c r="N1750" t="b">
        <v>0</v>
      </c>
      <c r="O1750">
        <v>181</v>
      </c>
      <c r="P1750" t="b">
        <v>1</v>
      </c>
      <c r="Q1750" t="s">
        <v>8283</v>
      </c>
      <c r="R1750">
        <f t="shared" si="1783"/>
        <v>358.97</v>
      </c>
      <c r="S1750" s="13" t="s">
        <v>8336</v>
      </c>
      <c r="T1750" t="s">
        <v>8337</v>
      </c>
      <c r="U1750">
        <f>YEAR(Table1[[#This Row],[Date Created Conversion]])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>ROUND(Table1[[#This Row],[pledged]]/Table1[[#This Row],[goal]] *100,1)</f>
        <v>123.5</v>
      </c>
      <c r="G1751" s="13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ref="L1751" si="1804">(((J1751/60)/60)/24)+DATE(1970,1,1)</f>
        <v>42795.791666666672</v>
      </c>
      <c r="M1751" s="16">
        <f t="shared" si="1782"/>
        <v>42758.975937499999</v>
      </c>
      <c r="N1751" t="b">
        <v>0</v>
      </c>
      <c r="O1751">
        <v>131</v>
      </c>
      <c r="P1751" t="b">
        <v>1</v>
      </c>
      <c r="Q1751" t="s">
        <v>8283</v>
      </c>
      <c r="R1751">
        <f t="shared" si="1783"/>
        <v>94.74</v>
      </c>
      <c r="S1751" s="13" t="s">
        <v>8336</v>
      </c>
      <c r="T1751" t="s">
        <v>8337</v>
      </c>
      <c r="U1751">
        <f>YEAR(Table1[[#This Row],[Date Created Conversion]])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>ROUND(Table1[[#This Row],[pledged]]/Table1[[#This Row],[goal]] *100,1)</f>
        <v>201.6</v>
      </c>
      <c r="G1752" s="13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ref="L1752" si="1805">(((J1752/60)/60)/24)+DATE(1970,1,1)</f>
        <v>42479.836851851855</v>
      </c>
      <c r="M1752" s="16">
        <f t="shared" si="1782"/>
        <v>42454.836851851855</v>
      </c>
      <c r="N1752" t="b">
        <v>0</v>
      </c>
      <c r="O1752">
        <v>125</v>
      </c>
      <c r="P1752" t="b">
        <v>1</v>
      </c>
      <c r="Q1752" t="s">
        <v>8283</v>
      </c>
      <c r="R1752">
        <f t="shared" si="1783"/>
        <v>80.650000000000006</v>
      </c>
      <c r="S1752" s="13" t="s">
        <v>8336</v>
      </c>
      <c r="T1752" t="s">
        <v>8337</v>
      </c>
      <c r="U1752">
        <f>YEAR(Table1[[#This Row],[Date Created Conversion]])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>ROUND(Table1[[#This Row],[pledged]]/Table1[[#This Row],[goal]] *100,1)</f>
        <v>102.9</v>
      </c>
      <c r="G1753" s="1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ref="L1753" si="1806">(((J1753/60)/60)/24)+DATE(1970,1,1)</f>
        <v>42082.739849537036</v>
      </c>
      <c r="M1753" s="16">
        <f t="shared" si="1782"/>
        <v>42052.7815162037</v>
      </c>
      <c r="N1753" t="b">
        <v>0</v>
      </c>
      <c r="O1753">
        <v>61</v>
      </c>
      <c r="P1753" t="b">
        <v>1</v>
      </c>
      <c r="Q1753" t="s">
        <v>8283</v>
      </c>
      <c r="R1753">
        <f t="shared" si="1783"/>
        <v>168.69</v>
      </c>
      <c r="S1753" s="13" t="s">
        <v>8336</v>
      </c>
      <c r="T1753" t="s">
        <v>8337</v>
      </c>
      <c r="U1753">
        <f>YEAR(Table1[[#This Row],[Date Created Conversion]])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>ROUND(Table1[[#This Row],[pledged]]/Table1[[#This Row],[goal]] *100,1)</f>
        <v>260.2</v>
      </c>
      <c r="G1754" s="13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ref="L1754" si="1807">(((J1754/60)/60)/24)+DATE(1970,1,1)</f>
        <v>42657.253263888888</v>
      </c>
      <c r="M1754" s="16">
        <f t="shared" si="1782"/>
        <v>42627.253263888888</v>
      </c>
      <c r="N1754" t="b">
        <v>0</v>
      </c>
      <c r="O1754">
        <v>90</v>
      </c>
      <c r="P1754" t="b">
        <v>1</v>
      </c>
      <c r="Q1754" t="s">
        <v>8283</v>
      </c>
      <c r="R1754">
        <f t="shared" si="1783"/>
        <v>34.69</v>
      </c>
      <c r="S1754" s="13" t="s">
        <v>8336</v>
      </c>
      <c r="T1754" t="s">
        <v>8337</v>
      </c>
      <c r="U1754">
        <f>YEAR(Table1[[#This Row],[Date Created Conversion]])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>ROUND(Table1[[#This Row],[pledged]]/Table1[[#This Row],[goal]] *100,1)</f>
        <v>108</v>
      </c>
      <c r="G1755" s="13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ref="L1755" si="1808">(((J1755/60)/60)/24)+DATE(1970,1,1)</f>
        <v>42450.707962962959</v>
      </c>
      <c r="M1755" s="16">
        <f t="shared" si="1782"/>
        <v>42420.74962962963</v>
      </c>
      <c r="N1755" t="b">
        <v>0</v>
      </c>
      <c r="O1755">
        <v>35</v>
      </c>
      <c r="P1755" t="b">
        <v>1</v>
      </c>
      <c r="Q1755" t="s">
        <v>8283</v>
      </c>
      <c r="R1755">
        <f t="shared" si="1783"/>
        <v>462.86</v>
      </c>
      <c r="S1755" s="13" t="s">
        <v>8336</v>
      </c>
      <c r="T1755" t="s">
        <v>8337</v>
      </c>
      <c r="U1755">
        <f>YEAR(Table1[[#This Row],[Date Created Conversion]])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>ROUND(Table1[[#This Row],[pledged]]/Table1[[#This Row],[goal]] *100,1)</f>
        <v>110.5</v>
      </c>
      <c r="G1756" s="13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ref="L1756" si="1809">(((J1756/60)/60)/24)+DATE(1970,1,1)</f>
        <v>42097.835104166668</v>
      </c>
      <c r="M1756" s="16">
        <f t="shared" si="1782"/>
        <v>42067.876770833333</v>
      </c>
      <c r="N1756" t="b">
        <v>0</v>
      </c>
      <c r="O1756">
        <v>90</v>
      </c>
      <c r="P1756" t="b">
        <v>1</v>
      </c>
      <c r="Q1756" t="s">
        <v>8283</v>
      </c>
      <c r="R1756">
        <f t="shared" si="1783"/>
        <v>104.39</v>
      </c>
      <c r="S1756" s="13" t="s">
        <v>8336</v>
      </c>
      <c r="T1756" t="s">
        <v>8337</v>
      </c>
      <c r="U1756">
        <f>YEAR(Table1[[#This Row],[Date Created Conversion]])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>ROUND(Table1[[#This Row],[pledged]]/Table1[[#This Row],[goal]] *100,1)</f>
        <v>120</v>
      </c>
      <c r="G1757" s="13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ref="L1757" si="1810">(((J1757/60)/60)/24)+DATE(1970,1,1)</f>
        <v>42282.788900462961</v>
      </c>
      <c r="M1757" s="16">
        <f t="shared" si="1782"/>
        <v>42252.788900462961</v>
      </c>
      <c r="N1757" t="b">
        <v>0</v>
      </c>
      <c r="O1757">
        <v>4</v>
      </c>
      <c r="P1757" t="b">
        <v>1</v>
      </c>
      <c r="Q1757" t="s">
        <v>8283</v>
      </c>
      <c r="R1757">
        <f t="shared" si="1783"/>
        <v>7.5</v>
      </c>
      <c r="S1757" s="13" t="s">
        <v>8336</v>
      </c>
      <c r="T1757" t="s">
        <v>8337</v>
      </c>
      <c r="U1757">
        <f>YEAR(Table1[[#This Row],[Date Created Conversion]])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>ROUND(Table1[[#This Row],[pledged]]/Table1[[#This Row],[goal]] *100,1)</f>
        <v>102.8</v>
      </c>
      <c r="G1758" s="13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ref="L1758" si="1811">(((J1758/60)/60)/24)+DATE(1970,1,1)</f>
        <v>42611.167465277773</v>
      </c>
      <c r="M1758" s="16">
        <f t="shared" si="1782"/>
        <v>42571.167465277773</v>
      </c>
      <c r="N1758" t="b">
        <v>0</v>
      </c>
      <c r="O1758">
        <v>120</v>
      </c>
      <c r="P1758" t="b">
        <v>1</v>
      </c>
      <c r="Q1758" t="s">
        <v>8283</v>
      </c>
      <c r="R1758">
        <f t="shared" si="1783"/>
        <v>47.13</v>
      </c>
      <c r="S1758" s="13" t="s">
        <v>8336</v>
      </c>
      <c r="T1758" t="s">
        <v>8337</v>
      </c>
      <c r="U1758">
        <f>YEAR(Table1[[#This Row],[Date Created Conversion]])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>ROUND(Table1[[#This Row],[pledged]]/Table1[[#This Row],[goal]] *100,1)</f>
        <v>116</v>
      </c>
      <c r="G1759" s="13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ref="L1759" si="1812">(((J1759/60)/60)/24)+DATE(1970,1,1)</f>
        <v>42763.811805555553</v>
      </c>
      <c r="M1759" s="16">
        <f t="shared" si="1782"/>
        <v>42733.827349537038</v>
      </c>
      <c r="N1759" t="b">
        <v>0</v>
      </c>
      <c r="O1759">
        <v>14</v>
      </c>
      <c r="P1759" t="b">
        <v>1</v>
      </c>
      <c r="Q1759" t="s">
        <v>8283</v>
      </c>
      <c r="R1759">
        <f t="shared" si="1783"/>
        <v>414.29</v>
      </c>
      <c r="S1759" s="13" t="s">
        <v>8336</v>
      </c>
      <c r="T1759" t="s">
        <v>8337</v>
      </c>
      <c r="U1759">
        <f>YEAR(Table1[[#This Row],[Date Created Conversion]])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>ROUND(Table1[[#This Row],[pledged]]/Table1[[#This Row],[goal]] *100,1)</f>
        <v>114.7</v>
      </c>
      <c r="G1760" s="13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ref="L1760" si="1813">(((J1760/60)/60)/24)+DATE(1970,1,1)</f>
        <v>42565.955925925926</v>
      </c>
      <c r="M1760" s="16">
        <f t="shared" si="1782"/>
        <v>42505.955925925926</v>
      </c>
      <c r="N1760" t="b">
        <v>0</v>
      </c>
      <c r="O1760">
        <v>27</v>
      </c>
      <c r="P1760" t="b">
        <v>1</v>
      </c>
      <c r="Q1760" t="s">
        <v>8283</v>
      </c>
      <c r="R1760">
        <f t="shared" si="1783"/>
        <v>42.48</v>
      </c>
      <c r="S1760" s="13" t="s">
        <v>8336</v>
      </c>
      <c r="T1760" t="s">
        <v>8337</v>
      </c>
      <c r="U1760">
        <f>YEAR(Table1[[#This Row],[Date Created Conversion]])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>ROUND(Table1[[#This Row],[pledged]]/Table1[[#This Row],[goal]] *100,1)</f>
        <v>106.6</v>
      </c>
      <c r="G1761" s="13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ref="L1761" si="1814">(((J1761/60)/60)/24)+DATE(1970,1,1)</f>
        <v>42088.787372685183</v>
      </c>
      <c r="M1761" s="16">
        <f t="shared" si="1782"/>
        <v>42068.829039351855</v>
      </c>
      <c r="N1761" t="b">
        <v>0</v>
      </c>
      <c r="O1761">
        <v>49</v>
      </c>
      <c r="P1761" t="b">
        <v>1</v>
      </c>
      <c r="Q1761" t="s">
        <v>8283</v>
      </c>
      <c r="R1761">
        <f t="shared" si="1783"/>
        <v>108.78</v>
      </c>
      <c r="S1761" s="13" t="s">
        <v>8336</v>
      </c>
      <c r="T1761" t="s">
        <v>8337</v>
      </c>
      <c r="U1761">
        <f>YEAR(Table1[[#This Row],[Date Created Conversion]])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>ROUND(Table1[[#This Row],[pledged]]/Table1[[#This Row],[goal]] *100,1)</f>
        <v>165.4</v>
      </c>
      <c r="G1762" s="13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ref="L1762" si="1815">(((J1762/60)/60)/24)+DATE(1970,1,1)</f>
        <v>42425.67260416667</v>
      </c>
      <c r="M1762" s="16">
        <f t="shared" si="1782"/>
        <v>42405.67260416667</v>
      </c>
      <c r="N1762" t="b">
        <v>0</v>
      </c>
      <c r="O1762">
        <v>102</v>
      </c>
      <c r="P1762" t="b">
        <v>1</v>
      </c>
      <c r="Q1762" t="s">
        <v>8283</v>
      </c>
      <c r="R1762">
        <f t="shared" si="1783"/>
        <v>81.099999999999994</v>
      </c>
      <c r="S1762" s="13" t="s">
        <v>8336</v>
      </c>
      <c r="T1762" t="s">
        <v>8337</v>
      </c>
      <c r="U1762">
        <f>YEAR(Table1[[#This Row],[Date Created Conversion]])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>ROUND(Table1[[#This Row],[pledged]]/Table1[[#This Row],[goal]] *100,1)</f>
        <v>155</v>
      </c>
      <c r="G1763" s="1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ref="L1763" si="1816">(((J1763/60)/60)/24)+DATE(1970,1,1)</f>
        <v>42259.567824074074</v>
      </c>
      <c r="M1763" s="16">
        <f t="shared" si="1782"/>
        <v>42209.567824074074</v>
      </c>
      <c r="N1763" t="b">
        <v>0</v>
      </c>
      <c r="O1763">
        <v>3</v>
      </c>
      <c r="P1763" t="b">
        <v>1</v>
      </c>
      <c r="Q1763" t="s">
        <v>8283</v>
      </c>
      <c r="R1763">
        <f t="shared" si="1783"/>
        <v>51.67</v>
      </c>
      <c r="S1763" s="13" t="s">
        <v>8336</v>
      </c>
      <c r="T1763" t="s">
        <v>8337</v>
      </c>
      <c r="U1763">
        <f>YEAR(Table1[[#This Row],[Date Created Conversion]])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>ROUND(Table1[[#This Row],[pledged]]/Table1[[#This Row],[goal]] *100,1)</f>
        <v>885</v>
      </c>
      <c r="G1764" s="13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ref="L1764" si="1817">(((J1764/60)/60)/24)+DATE(1970,1,1)</f>
        <v>42440.982002314813</v>
      </c>
      <c r="M1764" s="16">
        <f t="shared" si="1782"/>
        <v>42410.982002314813</v>
      </c>
      <c r="N1764" t="b">
        <v>0</v>
      </c>
      <c r="O1764">
        <v>25</v>
      </c>
      <c r="P1764" t="b">
        <v>1</v>
      </c>
      <c r="Q1764" t="s">
        <v>8283</v>
      </c>
      <c r="R1764">
        <f t="shared" si="1783"/>
        <v>35.4</v>
      </c>
      <c r="S1764" s="13" t="s">
        <v>8336</v>
      </c>
      <c r="T1764" t="s">
        <v>8337</v>
      </c>
      <c r="U1764">
        <f>YEAR(Table1[[#This Row],[Date Created Conversion]])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>ROUND(Table1[[#This Row],[pledged]]/Table1[[#This Row],[goal]] *100,1)</f>
        <v>101.9</v>
      </c>
      <c r="G1765" s="13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ref="L1765" si="1818">(((J1765/60)/60)/24)+DATE(1970,1,1)</f>
        <v>42666.868518518517</v>
      </c>
      <c r="M1765" s="16">
        <f t="shared" si="1782"/>
        <v>42636.868518518517</v>
      </c>
      <c r="N1765" t="b">
        <v>0</v>
      </c>
      <c r="O1765">
        <v>118</v>
      </c>
      <c r="P1765" t="b">
        <v>1</v>
      </c>
      <c r="Q1765" t="s">
        <v>8283</v>
      </c>
      <c r="R1765">
        <f t="shared" si="1783"/>
        <v>103.64</v>
      </c>
      <c r="S1765" s="13" t="s">
        <v>8336</v>
      </c>
      <c r="T1765" t="s">
        <v>8337</v>
      </c>
      <c r="U1765">
        <f>YEAR(Table1[[#This Row],[Date Created Conversion]])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>ROUND(Table1[[#This Row],[pledged]]/Table1[[#This Row],[goal]] *100,1)</f>
        <v>19.600000000000001</v>
      </c>
      <c r="G1766" s="13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ref="L1766" si="1819">(((J1766/60)/60)/24)+DATE(1970,1,1)</f>
        <v>41854.485868055555</v>
      </c>
      <c r="M1766" s="16">
        <f t="shared" si="1782"/>
        <v>41825.485868055555</v>
      </c>
      <c r="N1766" t="b">
        <v>1</v>
      </c>
      <c r="O1766">
        <v>39</v>
      </c>
      <c r="P1766" t="b">
        <v>0</v>
      </c>
      <c r="Q1766" t="s">
        <v>8283</v>
      </c>
      <c r="R1766">
        <f t="shared" si="1783"/>
        <v>55.28</v>
      </c>
      <c r="S1766" s="13" t="s">
        <v>8336</v>
      </c>
      <c r="T1766" t="s">
        <v>8337</v>
      </c>
      <c r="U1766">
        <f>YEAR(Table1[[#This Row],[Date Created Conversion]])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>ROUND(Table1[[#This Row],[pledged]]/Table1[[#This Row],[goal]] *100,1)</f>
        <v>59.5</v>
      </c>
      <c r="G1767" s="13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ref="L1767" si="1820">(((J1767/60)/60)/24)+DATE(1970,1,1)</f>
        <v>41864.980462962965</v>
      </c>
      <c r="M1767" s="16">
        <f t="shared" si="1782"/>
        <v>41834.980462962965</v>
      </c>
      <c r="N1767" t="b">
        <v>1</v>
      </c>
      <c r="O1767">
        <v>103</v>
      </c>
      <c r="P1767" t="b">
        <v>0</v>
      </c>
      <c r="Q1767" t="s">
        <v>8283</v>
      </c>
      <c r="R1767">
        <f t="shared" si="1783"/>
        <v>72.17</v>
      </c>
      <c r="S1767" s="13" t="s">
        <v>8336</v>
      </c>
      <c r="T1767" t="s">
        <v>8337</v>
      </c>
      <c r="U1767">
        <f>YEAR(Table1[[#This Row],[Date Created Conversion]])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>ROUND(Table1[[#This Row],[pledged]]/Table1[[#This Row],[goal]] *100,1)</f>
        <v>0</v>
      </c>
      <c r="G1768" s="13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ref="L1768" si="1821">(((J1768/60)/60)/24)+DATE(1970,1,1)</f>
        <v>41876.859814814816</v>
      </c>
      <c r="M1768" s="16">
        <f t="shared" si="1782"/>
        <v>41855.859814814816</v>
      </c>
      <c r="N1768" t="b">
        <v>1</v>
      </c>
      <c r="O1768">
        <v>0</v>
      </c>
      <c r="P1768" t="b">
        <v>0</v>
      </c>
      <c r="Q1768" t="s">
        <v>8283</v>
      </c>
      <c r="R1768">
        <f t="shared" si="1783"/>
        <v>0</v>
      </c>
      <c r="S1768" s="13" t="s">
        <v>8336</v>
      </c>
      <c r="T1768" t="s">
        <v>8337</v>
      </c>
      <c r="U1768">
        <f>YEAR(Table1[[#This Row],[Date Created Conversion]])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>ROUND(Table1[[#This Row],[pledged]]/Table1[[#This Row],[goal]] *100,1)</f>
        <v>45.7</v>
      </c>
      <c r="G1769" s="13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ref="L1769" si="1822">(((J1769/60)/60)/24)+DATE(1970,1,1)</f>
        <v>41854.658379629633</v>
      </c>
      <c r="M1769" s="16">
        <f t="shared" si="1782"/>
        <v>41824.658379629633</v>
      </c>
      <c r="N1769" t="b">
        <v>1</v>
      </c>
      <c r="O1769">
        <v>39</v>
      </c>
      <c r="P1769" t="b">
        <v>0</v>
      </c>
      <c r="Q1769" t="s">
        <v>8283</v>
      </c>
      <c r="R1769">
        <f t="shared" si="1783"/>
        <v>58.62</v>
      </c>
      <c r="S1769" s="13" t="s">
        <v>8336</v>
      </c>
      <c r="T1769" t="s">
        <v>8337</v>
      </c>
      <c r="U1769">
        <f>YEAR(Table1[[#This Row],[Date Created Conversion]])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>ROUND(Table1[[#This Row],[pledged]]/Table1[[#This Row],[goal]] *100,1)</f>
        <v>3.7</v>
      </c>
      <c r="G1770" s="13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ref="L1770" si="1823">(((J1770/60)/60)/24)+DATE(1970,1,1)</f>
        <v>41909.560694444444</v>
      </c>
      <c r="M1770" s="16">
        <f t="shared" si="1782"/>
        <v>41849.560694444444</v>
      </c>
      <c r="N1770" t="b">
        <v>1</v>
      </c>
      <c r="O1770">
        <v>15</v>
      </c>
      <c r="P1770" t="b">
        <v>0</v>
      </c>
      <c r="Q1770" t="s">
        <v>8283</v>
      </c>
      <c r="R1770">
        <f t="shared" si="1783"/>
        <v>12.47</v>
      </c>
      <c r="S1770" s="13" t="s">
        <v>8336</v>
      </c>
      <c r="T1770" t="s">
        <v>8337</v>
      </c>
      <c r="U1770">
        <f>YEAR(Table1[[#This Row],[Date Created Conversion]])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>ROUND(Table1[[#This Row],[pledged]]/Table1[[#This Row],[goal]] *100,1)</f>
        <v>2.7</v>
      </c>
      <c r="G1771" s="13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ref="L1771" si="1824">(((J1771/60)/60)/24)+DATE(1970,1,1)</f>
        <v>42017.818969907406</v>
      </c>
      <c r="M1771" s="16">
        <f t="shared" si="1782"/>
        <v>41987.818969907406</v>
      </c>
      <c r="N1771" t="b">
        <v>1</v>
      </c>
      <c r="O1771">
        <v>22</v>
      </c>
      <c r="P1771" t="b">
        <v>0</v>
      </c>
      <c r="Q1771" t="s">
        <v>8283</v>
      </c>
      <c r="R1771">
        <f t="shared" si="1783"/>
        <v>49.14</v>
      </c>
      <c r="S1771" s="13" t="s">
        <v>8336</v>
      </c>
      <c r="T1771" t="s">
        <v>8337</v>
      </c>
      <c r="U1771">
        <f>YEAR(Table1[[#This Row],[Date Created Conversion]])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>ROUND(Table1[[#This Row],[pledged]]/Table1[[#This Row],[goal]] *100,1)</f>
        <v>56.5</v>
      </c>
      <c r="G1772" s="13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ref="L1772" si="1825">(((J1772/60)/60)/24)+DATE(1970,1,1)</f>
        <v>41926.780023148152</v>
      </c>
      <c r="M1772" s="16">
        <f t="shared" si="1782"/>
        <v>41891.780023148152</v>
      </c>
      <c r="N1772" t="b">
        <v>1</v>
      </c>
      <c r="O1772">
        <v>92</v>
      </c>
      <c r="P1772" t="b">
        <v>0</v>
      </c>
      <c r="Q1772" t="s">
        <v>8283</v>
      </c>
      <c r="R1772">
        <f t="shared" si="1783"/>
        <v>150.5</v>
      </c>
      <c r="S1772" s="13" t="s">
        <v>8336</v>
      </c>
      <c r="T1772" t="s">
        <v>8337</v>
      </c>
      <c r="U1772">
        <f>YEAR(Table1[[#This Row],[Date Created Conversion]])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>ROUND(Table1[[#This Row],[pledged]]/Table1[[#This Row],[goal]] *100,1)</f>
        <v>21.3</v>
      </c>
      <c r="G1773" s="1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ref="L1773" si="1826">(((J1773/60)/60)/24)+DATE(1970,1,1)</f>
        <v>41935.979629629634</v>
      </c>
      <c r="M1773" s="16">
        <f t="shared" si="1782"/>
        <v>41905.979629629634</v>
      </c>
      <c r="N1773" t="b">
        <v>1</v>
      </c>
      <c r="O1773">
        <v>25</v>
      </c>
      <c r="P1773" t="b">
        <v>0</v>
      </c>
      <c r="Q1773" t="s">
        <v>8283</v>
      </c>
      <c r="R1773">
        <f t="shared" si="1783"/>
        <v>35.799999999999997</v>
      </c>
      <c r="S1773" s="13" t="s">
        <v>8336</v>
      </c>
      <c r="T1773" t="s">
        <v>8337</v>
      </c>
      <c r="U1773">
        <f>YEAR(Table1[[#This Row],[Date Created Conversion]])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>ROUND(Table1[[#This Row],[pledged]]/Table1[[#This Row],[goal]] *100,1)</f>
        <v>15.6</v>
      </c>
      <c r="G1774" s="13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ref="L1774" si="1827">(((J1774/60)/60)/24)+DATE(1970,1,1)</f>
        <v>41826.718009259261</v>
      </c>
      <c r="M1774" s="16">
        <f t="shared" si="1782"/>
        <v>41766.718009259261</v>
      </c>
      <c r="N1774" t="b">
        <v>1</v>
      </c>
      <c r="O1774">
        <v>19</v>
      </c>
      <c r="P1774" t="b">
        <v>0</v>
      </c>
      <c r="Q1774" t="s">
        <v>8283</v>
      </c>
      <c r="R1774">
        <f t="shared" si="1783"/>
        <v>45.16</v>
      </c>
      <c r="S1774" s="13" t="s">
        <v>8336</v>
      </c>
      <c r="T1774" t="s">
        <v>8337</v>
      </c>
      <c r="U1774">
        <f>YEAR(Table1[[#This Row],[Date Created Conversion]])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>ROUND(Table1[[#This Row],[pledged]]/Table1[[#This Row],[goal]] *100,1)</f>
        <v>6.3</v>
      </c>
      <c r="G1775" s="13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ref="L1775" si="1828">(((J1775/60)/60)/24)+DATE(1970,1,1)</f>
        <v>42023.760393518518</v>
      </c>
      <c r="M1775" s="16">
        <f t="shared" si="1782"/>
        <v>41978.760393518518</v>
      </c>
      <c r="N1775" t="b">
        <v>1</v>
      </c>
      <c r="O1775">
        <v>19</v>
      </c>
      <c r="P1775" t="b">
        <v>0</v>
      </c>
      <c r="Q1775" t="s">
        <v>8283</v>
      </c>
      <c r="R1775">
        <f t="shared" si="1783"/>
        <v>98.79</v>
      </c>
      <c r="S1775" s="13" t="s">
        <v>8336</v>
      </c>
      <c r="T1775" t="s">
        <v>8337</v>
      </c>
      <c r="U1775">
        <f>YEAR(Table1[[#This Row],[Date Created Conversion]])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>ROUND(Table1[[#This Row],[pledged]]/Table1[[#This Row],[goal]] *100,1)</f>
        <v>45.9</v>
      </c>
      <c r="G1776" s="13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ref="L1776" si="1829">(((J1776/60)/60)/24)+DATE(1970,1,1)</f>
        <v>41972.624305555553</v>
      </c>
      <c r="M1776" s="16">
        <f t="shared" si="1782"/>
        <v>41930.218657407408</v>
      </c>
      <c r="N1776" t="b">
        <v>1</v>
      </c>
      <c r="O1776">
        <v>13</v>
      </c>
      <c r="P1776" t="b">
        <v>0</v>
      </c>
      <c r="Q1776" t="s">
        <v>8283</v>
      </c>
      <c r="R1776">
        <f t="shared" si="1783"/>
        <v>88.31</v>
      </c>
      <c r="S1776" s="13" t="s">
        <v>8336</v>
      </c>
      <c r="T1776" t="s">
        <v>8337</v>
      </c>
      <c r="U1776">
        <f>YEAR(Table1[[#This Row],[Date Created Conversion]])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>ROUND(Table1[[#This Row],[pledged]]/Table1[[#This Row],[goal]] *100,1)</f>
        <v>65.099999999999994</v>
      </c>
      <c r="G1777" s="13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ref="L1777" si="1830">(((J1777/60)/60)/24)+DATE(1970,1,1)</f>
        <v>41936.976388888892</v>
      </c>
      <c r="M1777" s="16">
        <f t="shared" si="1782"/>
        <v>41891.976388888892</v>
      </c>
      <c r="N1777" t="b">
        <v>1</v>
      </c>
      <c r="O1777">
        <v>124</v>
      </c>
      <c r="P1777" t="b">
        <v>0</v>
      </c>
      <c r="Q1777" t="s">
        <v>8283</v>
      </c>
      <c r="R1777">
        <f t="shared" si="1783"/>
        <v>170.63</v>
      </c>
      <c r="S1777" s="13" t="s">
        <v>8336</v>
      </c>
      <c r="T1777" t="s">
        <v>8337</v>
      </c>
      <c r="U1777">
        <f>YEAR(Table1[[#This Row],[Date Created Conversion]])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>ROUND(Table1[[#This Row],[pledged]]/Table1[[#This Row],[goal]] *100,1)</f>
        <v>6.7</v>
      </c>
      <c r="G1778" s="13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ref="L1778" si="1831">(((J1778/60)/60)/24)+DATE(1970,1,1)</f>
        <v>41941.95684027778</v>
      </c>
      <c r="M1778" s="16">
        <f t="shared" si="1782"/>
        <v>41905.95684027778</v>
      </c>
      <c r="N1778" t="b">
        <v>1</v>
      </c>
      <c r="O1778">
        <v>4</v>
      </c>
      <c r="P1778" t="b">
        <v>0</v>
      </c>
      <c r="Q1778" t="s">
        <v>8283</v>
      </c>
      <c r="R1778">
        <f t="shared" si="1783"/>
        <v>83.75</v>
      </c>
      <c r="S1778" s="13" t="s">
        <v>8336</v>
      </c>
      <c r="T1778" t="s">
        <v>8337</v>
      </c>
      <c r="U1778">
        <f>YEAR(Table1[[#This Row],[Date Created Conversion]])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>ROUND(Table1[[#This Row],[pledged]]/Table1[[#This Row],[goal]] *100,1)</f>
        <v>13.6</v>
      </c>
      <c r="G1779" s="13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ref="L1779" si="1832">(((J1779/60)/60)/24)+DATE(1970,1,1)</f>
        <v>42055.357094907406</v>
      </c>
      <c r="M1779" s="16">
        <f t="shared" si="1782"/>
        <v>42025.357094907406</v>
      </c>
      <c r="N1779" t="b">
        <v>1</v>
      </c>
      <c r="O1779">
        <v>10</v>
      </c>
      <c r="P1779" t="b">
        <v>0</v>
      </c>
      <c r="Q1779" t="s">
        <v>8283</v>
      </c>
      <c r="R1779">
        <f t="shared" si="1783"/>
        <v>65.099999999999994</v>
      </c>
      <c r="S1779" s="13" t="s">
        <v>8336</v>
      </c>
      <c r="T1779" t="s">
        <v>8337</v>
      </c>
      <c r="U1779">
        <f>YEAR(Table1[[#This Row],[Date Created Conversion]])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>ROUND(Table1[[#This Row],[pledged]]/Table1[[#This Row],[goal]] *100,1)</f>
        <v>2</v>
      </c>
      <c r="G1780" s="13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ref="L1780" si="1833">(((J1780/60)/60)/24)+DATE(1970,1,1)</f>
        <v>42090.821701388893</v>
      </c>
      <c r="M1780" s="16">
        <f t="shared" si="1782"/>
        <v>42045.86336805555</v>
      </c>
      <c r="N1780" t="b">
        <v>1</v>
      </c>
      <c r="O1780">
        <v>15</v>
      </c>
      <c r="P1780" t="b">
        <v>0</v>
      </c>
      <c r="Q1780" t="s">
        <v>8283</v>
      </c>
      <c r="R1780">
        <f t="shared" si="1783"/>
        <v>66.33</v>
      </c>
      <c r="S1780" s="13" t="s">
        <v>8336</v>
      </c>
      <c r="T1780" t="s">
        <v>8337</v>
      </c>
      <c r="U1780">
        <f>YEAR(Table1[[#This Row],[Date Created Conversion]])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>ROUND(Table1[[#This Row],[pledged]]/Table1[[#This Row],[goal]] *100,1)</f>
        <v>36.200000000000003</v>
      </c>
      <c r="G1781" s="13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ref="L1781" si="1834">(((J1781/60)/60)/24)+DATE(1970,1,1)</f>
        <v>42615.691898148143</v>
      </c>
      <c r="M1781" s="16">
        <f t="shared" si="1782"/>
        <v>42585.691898148143</v>
      </c>
      <c r="N1781" t="b">
        <v>1</v>
      </c>
      <c r="O1781">
        <v>38</v>
      </c>
      <c r="P1781" t="b">
        <v>0</v>
      </c>
      <c r="Q1781" t="s">
        <v>8283</v>
      </c>
      <c r="R1781">
        <f t="shared" si="1783"/>
        <v>104.89</v>
      </c>
      <c r="S1781" s="13" t="s">
        <v>8336</v>
      </c>
      <c r="T1781" t="s">
        <v>8337</v>
      </c>
      <c r="U1781">
        <f>YEAR(Table1[[#This Row],[Date Created Conversion]])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>ROUND(Table1[[#This Row],[pledged]]/Table1[[#This Row],[goal]] *100,1)</f>
        <v>39.700000000000003</v>
      </c>
      <c r="G1782" s="13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ref="L1782" si="1835">(((J1782/60)/60)/24)+DATE(1970,1,1)</f>
        <v>42553.600810185191</v>
      </c>
      <c r="M1782" s="16">
        <f t="shared" si="1782"/>
        <v>42493.600810185191</v>
      </c>
      <c r="N1782" t="b">
        <v>1</v>
      </c>
      <c r="O1782">
        <v>152</v>
      </c>
      <c r="P1782" t="b">
        <v>0</v>
      </c>
      <c r="Q1782" t="s">
        <v>8283</v>
      </c>
      <c r="R1782">
        <f t="shared" si="1783"/>
        <v>78.44</v>
      </c>
      <c r="S1782" s="13" t="s">
        <v>8336</v>
      </c>
      <c r="T1782" t="s">
        <v>8337</v>
      </c>
      <c r="U1782">
        <f>YEAR(Table1[[#This Row],[Date Created Conversion]])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>ROUND(Table1[[#This Row],[pledged]]/Table1[[#This Row],[goal]] *100,1)</f>
        <v>25.8</v>
      </c>
      <c r="G1783" s="1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ref="L1783" si="1836">(((J1783/60)/60)/24)+DATE(1970,1,1)</f>
        <v>42628.617418981477</v>
      </c>
      <c r="M1783" s="16">
        <f t="shared" si="1782"/>
        <v>42597.617418981477</v>
      </c>
      <c r="N1783" t="b">
        <v>1</v>
      </c>
      <c r="O1783">
        <v>24</v>
      </c>
      <c r="P1783" t="b">
        <v>0</v>
      </c>
      <c r="Q1783" t="s">
        <v>8283</v>
      </c>
      <c r="R1783">
        <f t="shared" si="1783"/>
        <v>59.04</v>
      </c>
      <c r="S1783" s="13" t="s">
        <v>8336</v>
      </c>
      <c r="T1783" t="s">
        <v>8337</v>
      </c>
      <c r="U1783">
        <f>YEAR(Table1[[#This Row],[Date Created Conversion]])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>ROUND(Table1[[#This Row],[pledged]]/Table1[[#This Row],[goal]] *100,1)</f>
        <v>15.5</v>
      </c>
      <c r="G1784" s="13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ref="L1784" si="1837">(((J1784/60)/60)/24)+DATE(1970,1,1)</f>
        <v>42421.575104166666</v>
      </c>
      <c r="M1784" s="16">
        <f t="shared" si="1782"/>
        <v>42388.575104166666</v>
      </c>
      <c r="N1784" t="b">
        <v>1</v>
      </c>
      <c r="O1784">
        <v>76</v>
      </c>
      <c r="P1784" t="b">
        <v>0</v>
      </c>
      <c r="Q1784" t="s">
        <v>8283</v>
      </c>
      <c r="R1784">
        <f t="shared" si="1783"/>
        <v>71.34</v>
      </c>
      <c r="S1784" s="13" t="s">
        <v>8336</v>
      </c>
      <c r="T1784" t="s">
        <v>8337</v>
      </c>
      <c r="U1784">
        <f>YEAR(Table1[[#This Row],[Date Created Conversion]])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>ROUND(Table1[[#This Row],[pledged]]/Table1[[#This Row],[goal]] *100,1)</f>
        <v>23.7</v>
      </c>
      <c r="G1785" s="13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ref="L1785" si="1838">(((J1785/60)/60)/24)+DATE(1970,1,1)</f>
        <v>42145.949976851851</v>
      </c>
      <c r="M1785" s="16">
        <f t="shared" si="1782"/>
        <v>42115.949976851851</v>
      </c>
      <c r="N1785" t="b">
        <v>1</v>
      </c>
      <c r="O1785">
        <v>185</v>
      </c>
      <c r="P1785" t="b">
        <v>0</v>
      </c>
      <c r="Q1785" t="s">
        <v>8283</v>
      </c>
      <c r="R1785">
        <f t="shared" si="1783"/>
        <v>51.23</v>
      </c>
      <c r="S1785" s="13" t="s">
        <v>8336</v>
      </c>
      <c r="T1785" t="s">
        <v>8337</v>
      </c>
      <c r="U1785">
        <f>YEAR(Table1[[#This Row],[Date Created Conversion]])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>ROUND(Table1[[#This Row],[pledged]]/Table1[[#This Row],[goal]] *100,1)</f>
        <v>39.799999999999997</v>
      </c>
      <c r="G1786" s="13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ref="L1786" si="1839">(((J1786/60)/60)/24)+DATE(1970,1,1)</f>
        <v>42035.142361111109</v>
      </c>
      <c r="M1786" s="16">
        <f t="shared" si="1782"/>
        <v>42003.655555555553</v>
      </c>
      <c r="N1786" t="b">
        <v>1</v>
      </c>
      <c r="O1786">
        <v>33</v>
      </c>
      <c r="P1786" t="b">
        <v>0</v>
      </c>
      <c r="Q1786" t="s">
        <v>8283</v>
      </c>
      <c r="R1786">
        <f t="shared" si="1783"/>
        <v>60.24</v>
      </c>
      <c r="S1786" s="13" t="s">
        <v>8336</v>
      </c>
      <c r="T1786" t="s">
        <v>8337</v>
      </c>
      <c r="U1786">
        <f>YEAR(Table1[[#This Row],[Date Created Conversion]])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>ROUND(Table1[[#This Row],[pledged]]/Table1[[#This Row],[goal]] *100,1)</f>
        <v>20.2</v>
      </c>
      <c r="G1787" s="13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ref="L1787" si="1840">(((J1787/60)/60)/24)+DATE(1970,1,1)</f>
        <v>41928</v>
      </c>
      <c r="M1787" s="16">
        <f t="shared" si="1782"/>
        <v>41897.134895833333</v>
      </c>
      <c r="N1787" t="b">
        <v>1</v>
      </c>
      <c r="O1787">
        <v>108</v>
      </c>
      <c r="P1787" t="b">
        <v>0</v>
      </c>
      <c r="Q1787" t="s">
        <v>8283</v>
      </c>
      <c r="R1787">
        <f t="shared" si="1783"/>
        <v>44.94</v>
      </c>
      <c r="S1787" s="13" t="s">
        <v>8336</v>
      </c>
      <c r="T1787" t="s">
        <v>8337</v>
      </c>
      <c r="U1787">
        <f>YEAR(Table1[[#This Row],[Date Created Conversion]])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>ROUND(Table1[[#This Row],[pledged]]/Table1[[#This Row],[goal]] *100,1)</f>
        <v>47.6</v>
      </c>
      <c r="G1788" s="13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ref="L1788" si="1841">(((J1788/60)/60)/24)+DATE(1970,1,1)</f>
        <v>41988.550659722227</v>
      </c>
      <c r="M1788" s="16">
        <f t="shared" si="1782"/>
        <v>41958.550659722227</v>
      </c>
      <c r="N1788" t="b">
        <v>1</v>
      </c>
      <c r="O1788">
        <v>29</v>
      </c>
      <c r="P1788" t="b">
        <v>0</v>
      </c>
      <c r="Q1788" t="s">
        <v>8283</v>
      </c>
      <c r="R1788">
        <f t="shared" si="1783"/>
        <v>31.21</v>
      </c>
      <c r="S1788" s="13" t="s">
        <v>8336</v>
      </c>
      <c r="T1788" t="s">
        <v>8337</v>
      </c>
      <c r="U1788">
        <f>YEAR(Table1[[#This Row],[Date Created Conversion]])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>ROUND(Table1[[#This Row],[pledged]]/Table1[[#This Row],[goal]] *100,1)</f>
        <v>15.3</v>
      </c>
      <c r="G1789" s="13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ref="L1789" si="1842">(((J1789/60)/60)/24)+DATE(1970,1,1)</f>
        <v>42098.613854166666</v>
      </c>
      <c r="M1789" s="16">
        <f t="shared" si="1782"/>
        <v>42068.65552083333</v>
      </c>
      <c r="N1789" t="b">
        <v>1</v>
      </c>
      <c r="O1789">
        <v>24</v>
      </c>
      <c r="P1789" t="b">
        <v>0</v>
      </c>
      <c r="Q1789" t="s">
        <v>8283</v>
      </c>
      <c r="R1789">
        <f t="shared" si="1783"/>
        <v>63.88</v>
      </c>
      <c r="S1789" s="13" t="s">
        <v>8336</v>
      </c>
      <c r="T1789" t="s">
        <v>8337</v>
      </c>
      <c r="U1789">
        <f>YEAR(Table1[[#This Row],[Date Created Conversion]])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>ROUND(Table1[[#This Row],[pledged]]/Table1[[#This Row],[goal]] *100,1)</f>
        <v>1.4</v>
      </c>
      <c r="G1790" s="13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ref="L1790" si="1843">(((J1790/60)/60)/24)+DATE(1970,1,1)</f>
        <v>41943.94840277778</v>
      </c>
      <c r="M1790" s="16">
        <f t="shared" si="1782"/>
        <v>41913.94840277778</v>
      </c>
      <c r="N1790" t="b">
        <v>1</v>
      </c>
      <c r="O1790">
        <v>4</v>
      </c>
      <c r="P1790" t="b">
        <v>0</v>
      </c>
      <c r="Q1790" t="s">
        <v>8283</v>
      </c>
      <c r="R1790">
        <f t="shared" si="1783"/>
        <v>19</v>
      </c>
      <c r="S1790" s="13" t="s">
        <v>8336</v>
      </c>
      <c r="T1790" t="s">
        <v>8337</v>
      </c>
      <c r="U1790">
        <f>YEAR(Table1[[#This Row],[Date Created Conversion]])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>ROUND(Table1[[#This Row],[pledged]]/Table1[[#This Row],[goal]] *100,1)</f>
        <v>0.5</v>
      </c>
      <c r="G1791" s="13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ref="L1791" si="1844">(((J1791/60)/60)/24)+DATE(1970,1,1)</f>
        <v>42016.250034722223</v>
      </c>
      <c r="M1791" s="16">
        <f t="shared" si="1782"/>
        <v>41956.250034722223</v>
      </c>
      <c r="N1791" t="b">
        <v>1</v>
      </c>
      <c r="O1791">
        <v>4</v>
      </c>
      <c r="P1791" t="b">
        <v>0</v>
      </c>
      <c r="Q1791" t="s">
        <v>8283</v>
      </c>
      <c r="R1791">
        <f t="shared" si="1783"/>
        <v>10</v>
      </c>
      <c r="S1791" s="13" t="s">
        <v>8336</v>
      </c>
      <c r="T1791" t="s">
        <v>8337</v>
      </c>
      <c r="U1791">
        <f>YEAR(Table1[[#This Row],[Date Created Conversion]])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>ROUND(Table1[[#This Row],[pledged]]/Table1[[#This Row],[goal]] *100,1)</f>
        <v>5</v>
      </c>
      <c r="G1792" s="13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ref="L1792" si="1845">(((J1792/60)/60)/24)+DATE(1970,1,1)</f>
        <v>42040.674513888895</v>
      </c>
      <c r="M1792" s="16">
        <f t="shared" si="1782"/>
        <v>42010.674513888895</v>
      </c>
      <c r="N1792" t="b">
        <v>1</v>
      </c>
      <c r="O1792">
        <v>15</v>
      </c>
      <c r="P1792" t="b">
        <v>0</v>
      </c>
      <c r="Q1792" t="s">
        <v>8283</v>
      </c>
      <c r="R1792">
        <f t="shared" si="1783"/>
        <v>109.07</v>
      </c>
      <c r="S1792" s="13" t="s">
        <v>8336</v>
      </c>
      <c r="T1792" t="s">
        <v>8337</v>
      </c>
      <c r="U1792">
        <f>YEAR(Table1[[#This Row],[Date Created Conversion]])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>ROUND(Table1[[#This Row],[pledged]]/Table1[[#This Row],[goal]] *100,1)</f>
        <v>3.6</v>
      </c>
      <c r="G1793" s="1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ref="L1793" si="1846">(((J1793/60)/60)/24)+DATE(1970,1,1)</f>
        <v>42033.740335648152</v>
      </c>
      <c r="M1793" s="16">
        <f t="shared" si="1782"/>
        <v>41973.740335648152</v>
      </c>
      <c r="N1793" t="b">
        <v>1</v>
      </c>
      <c r="O1793">
        <v>4</v>
      </c>
      <c r="P1793" t="b">
        <v>0</v>
      </c>
      <c r="Q1793" t="s">
        <v>8283</v>
      </c>
      <c r="R1793">
        <f t="shared" si="1783"/>
        <v>26.75</v>
      </c>
      <c r="S1793" s="13" t="s">
        <v>8336</v>
      </c>
      <c r="T1793" t="s">
        <v>8337</v>
      </c>
      <c r="U1793">
        <f>YEAR(Table1[[#This Row],[Date Created Conversion]])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>ROUND(Table1[[#This Row],[pledged]]/Table1[[#This Row],[goal]] *100,1)</f>
        <v>61.1</v>
      </c>
      <c r="G1794" s="13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ref="L1794" si="1847">(((J1794/60)/60)/24)+DATE(1970,1,1)</f>
        <v>42226.290972222225</v>
      </c>
      <c r="M1794" s="16">
        <f t="shared" ref="M1794:M1857" si="1848">(((K1794/60)/60)/24)+DATE(1970,1,1)</f>
        <v>42189.031041666662</v>
      </c>
      <c r="N1794" t="b">
        <v>1</v>
      </c>
      <c r="O1794">
        <v>139</v>
      </c>
      <c r="P1794" t="b">
        <v>0</v>
      </c>
      <c r="Q1794" t="s">
        <v>8283</v>
      </c>
      <c r="R1794">
        <f t="shared" ref="R1794:R1857" si="1849">IFERROR(ROUND(E1794/O1794,2),0)</f>
        <v>109.94</v>
      </c>
      <c r="S1794" s="13" t="s">
        <v>8336</v>
      </c>
      <c r="T1794" t="s">
        <v>8337</v>
      </c>
      <c r="U1794">
        <f>YEAR(Table1[[#This Row],[Date Created Conversion]])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>ROUND(Table1[[#This Row],[pledged]]/Table1[[#This Row],[goal]] *100,1)</f>
        <v>1.3</v>
      </c>
      <c r="G1795" s="13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" si="1850">(((J1795/60)/60)/24)+DATE(1970,1,1)</f>
        <v>41970.933333333334</v>
      </c>
      <c r="M1795" s="16">
        <f t="shared" si="1848"/>
        <v>41940.89166666667</v>
      </c>
      <c r="N1795" t="b">
        <v>1</v>
      </c>
      <c r="O1795">
        <v>2</v>
      </c>
      <c r="P1795" t="b">
        <v>0</v>
      </c>
      <c r="Q1795" t="s">
        <v>8283</v>
      </c>
      <c r="R1795">
        <f t="shared" si="1849"/>
        <v>20</v>
      </c>
      <c r="S1795" s="13" t="s">
        <v>8336</v>
      </c>
      <c r="T1795" t="s">
        <v>8337</v>
      </c>
      <c r="U1795">
        <f>YEAR(Table1[[#This Row],[Date Created Conversion]])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>ROUND(Table1[[#This Row],[pledged]]/Table1[[#This Row],[goal]] *100,1)</f>
        <v>11.1</v>
      </c>
      <c r="G1796" s="13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ref="L1796" si="1851">(((J1796/60)/60)/24)+DATE(1970,1,1)</f>
        <v>42046.551180555558</v>
      </c>
      <c r="M1796" s="16">
        <f t="shared" si="1848"/>
        <v>42011.551180555558</v>
      </c>
      <c r="N1796" t="b">
        <v>1</v>
      </c>
      <c r="O1796">
        <v>18</v>
      </c>
      <c r="P1796" t="b">
        <v>0</v>
      </c>
      <c r="Q1796" t="s">
        <v>8283</v>
      </c>
      <c r="R1796">
        <f t="shared" si="1849"/>
        <v>55.39</v>
      </c>
      <c r="S1796" s="13" t="s">
        <v>8336</v>
      </c>
      <c r="T1796" t="s">
        <v>8337</v>
      </c>
      <c r="U1796">
        <f>YEAR(Table1[[#This Row],[Date Created Conversion]])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>ROUND(Table1[[#This Row],[pledged]]/Table1[[#This Row],[goal]] *100,1)</f>
        <v>38.700000000000003</v>
      </c>
      <c r="G1797" s="13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ref="L1797" si="1852">(((J1797/60)/60)/24)+DATE(1970,1,1)</f>
        <v>42657.666666666672</v>
      </c>
      <c r="M1797" s="16">
        <f t="shared" si="1848"/>
        <v>42628.288668981477</v>
      </c>
      <c r="N1797" t="b">
        <v>1</v>
      </c>
      <c r="O1797">
        <v>81</v>
      </c>
      <c r="P1797" t="b">
        <v>0</v>
      </c>
      <c r="Q1797" t="s">
        <v>8283</v>
      </c>
      <c r="R1797">
        <f t="shared" si="1849"/>
        <v>133.9</v>
      </c>
      <c r="S1797" s="13" t="s">
        <v>8336</v>
      </c>
      <c r="T1797" t="s">
        <v>8337</v>
      </c>
      <c r="U1797">
        <f>YEAR(Table1[[#This Row],[Date Created Conversion]])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>ROUND(Table1[[#This Row],[pledged]]/Table1[[#This Row],[goal]] *100,1)</f>
        <v>22.1</v>
      </c>
      <c r="G1798" s="13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ref="L1798" si="1853">(((J1798/60)/60)/24)+DATE(1970,1,1)</f>
        <v>42575.439421296294</v>
      </c>
      <c r="M1798" s="16">
        <f t="shared" si="1848"/>
        <v>42515.439421296294</v>
      </c>
      <c r="N1798" t="b">
        <v>1</v>
      </c>
      <c r="O1798">
        <v>86</v>
      </c>
      <c r="P1798" t="b">
        <v>0</v>
      </c>
      <c r="Q1798" t="s">
        <v>8283</v>
      </c>
      <c r="R1798">
        <f t="shared" si="1849"/>
        <v>48.72</v>
      </c>
      <c r="S1798" s="13" t="s">
        <v>8336</v>
      </c>
      <c r="T1798" t="s">
        <v>8337</v>
      </c>
      <c r="U1798">
        <f>YEAR(Table1[[#This Row],[Date Created Conversion]])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>ROUND(Table1[[#This Row],[pledged]]/Table1[[#This Row],[goal]] *100,1)</f>
        <v>67.599999999999994</v>
      </c>
      <c r="G1799" s="13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ref="L1799" si="1854">(((J1799/60)/60)/24)+DATE(1970,1,1)</f>
        <v>42719.56931712963</v>
      </c>
      <c r="M1799" s="16">
        <f t="shared" si="1848"/>
        <v>42689.56931712963</v>
      </c>
      <c r="N1799" t="b">
        <v>1</v>
      </c>
      <c r="O1799">
        <v>140</v>
      </c>
      <c r="P1799" t="b">
        <v>0</v>
      </c>
      <c r="Q1799" t="s">
        <v>8283</v>
      </c>
      <c r="R1799">
        <f t="shared" si="1849"/>
        <v>48.25</v>
      </c>
      <c r="S1799" s="13" t="s">
        <v>8336</v>
      </c>
      <c r="T1799" t="s">
        <v>8337</v>
      </c>
      <c r="U1799">
        <f>YEAR(Table1[[#This Row],[Date Created Conversion]])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>ROUND(Table1[[#This Row],[pledged]]/Table1[[#This Row],[goal]] *100,1)</f>
        <v>13.6</v>
      </c>
      <c r="G1800" s="13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ref="L1800" si="1855">(((J1800/60)/60)/24)+DATE(1970,1,1)</f>
        <v>42404.32677083333</v>
      </c>
      <c r="M1800" s="16">
        <f t="shared" si="1848"/>
        <v>42344.32677083333</v>
      </c>
      <c r="N1800" t="b">
        <v>1</v>
      </c>
      <c r="O1800">
        <v>37</v>
      </c>
      <c r="P1800" t="b">
        <v>0</v>
      </c>
      <c r="Q1800" t="s">
        <v>8283</v>
      </c>
      <c r="R1800">
        <f t="shared" si="1849"/>
        <v>58.97</v>
      </c>
      <c r="S1800" s="13" t="s">
        <v>8336</v>
      </c>
      <c r="T1800" t="s">
        <v>8337</v>
      </c>
      <c r="U1800">
        <f>YEAR(Table1[[#This Row],[Date Created Conversion]])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>ROUND(Table1[[#This Row],[pledged]]/Table1[[#This Row],[goal]] *100,1)</f>
        <v>1.7</v>
      </c>
      <c r="G1801" s="13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ref="L1801" si="1856">(((J1801/60)/60)/24)+DATE(1970,1,1)</f>
        <v>41954.884351851855</v>
      </c>
      <c r="M1801" s="16">
        <f t="shared" si="1848"/>
        <v>41934.842685185184</v>
      </c>
      <c r="N1801" t="b">
        <v>1</v>
      </c>
      <c r="O1801">
        <v>6</v>
      </c>
      <c r="P1801" t="b">
        <v>0</v>
      </c>
      <c r="Q1801" t="s">
        <v>8283</v>
      </c>
      <c r="R1801">
        <f t="shared" si="1849"/>
        <v>11.64</v>
      </c>
      <c r="S1801" s="13" t="s">
        <v>8336</v>
      </c>
      <c r="T1801" t="s">
        <v>8337</v>
      </c>
      <c r="U1801">
        <f>YEAR(Table1[[#This Row],[Date Created Conversion]])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>ROUND(Table1[[#This Row],[pledged]]/Table1[[#This Row],[goal]] *100,1)</f>
        <v>20.399999999999999</v>
      </c>
      <c r="G1802" s="13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ref="L1802" si="1857">(((J1802/60)/60)/24)+DATE(1970,1,1)</f>
        <v>42653.606134259258</v>
      </c>
      <c r="M1802" s="16">
        <f t="shared" si="1848"/>
        <v>42623.606134259258</v>
      </c>
      <c r="N1802" t="b">
        <v>1</v>
      </c>
      <c r="O1802">
        <v>113</v>
      </c>
      <c r="P1802" t="b">
        <v>0</v>
      </c>
      <c r="Q1802" t="s">
        <v>8283</v>
      </c>
      <c r="R1802">
        <f t="shared" si="1849"/>
        <v>83.72</v>
      </c>
      <c r="S1802" s="13" t="s">
        <v>8336</v>
      </c>
      <c r="T1802" t="s">
        <v>8337</v>
      </c>
      <c r="U1802">
        <f>YEAR(Table1[[#This Row],[Date Created Conversion]])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>ROUND(Table1[[#This Row],[pledged]]/Table1[[#This Row],[goal]] *100,1)</f>
        <v>13.9</v>
      </c>
      <c r="G1803" s="1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ref="L1803" si="1858">(((J1803/60)/60)/24)+DATE(1970,1,1)</f>
        <v>42353.506944444445</v>
      </c>
      <c r="M1803" s="16">
        <f t="shared" si="1848"/>
        <v>42321.660509259258</v>
      </c>
      <c r="N1803" t="b">
        <v>1</v>
      </c>
      <c r="O1803">
        <v>37</v>
      </c>
      <c r="P1803" t="b">
        <v>0</v>
      </c>
      <c r="Q1803" t="s">
        <v>8283</v>
      </c>
      <c r="R1803">
        <f t="shared" si="1849"/>
        <v>63.65</v>
      </c>
      <c r="S1803" s="13" t="s">
        <v>8336</v>
      </c>
      <c r="T1803" t="s">
        <v>8337</v>
      </c>
      <c r="U1803">
        <f>YEAR(Table1[[#This Row],[Date Created Conversion]])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>ROUND(Table1[[#This Row],[pledged]]/Table1[[#This Row],[goal]] *100,1)</f>
        <v>48.5</v>
      </c>
      <c r="G1804" s="13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ref="L1804" si="1859">(((J1804/60)/60)/24)+DATE(1970,1,1)</f>
        <v>42182.915972222225</v>
      </c>
      <c r="M1804" s="16">
        <f t="shared" si="1848"/>
        <v>42159.47256944445</v>
      </c>
      <c r="N1804" t="b">
        <v>1</v>
      </c>
      <c r="O1804">
        <v>18</v>
      </c>
      <c r="P1804" t="b">
        <v>0</v>
      </c>
      <c r="Q1804" t="s">
        <v>8283</v>
      </c>
      <c r="R1804">
        <f t="shared" si="1849"/>
        <v>94.28</v>
      </c>
      <c r="S1804" s="13" t="s">
        <v>8336</v>
      </c>
      <c r="T1804" t="s">
        <v>8337</v>
      </c>
      <c r="U1804">
        <f>YEAR(Table1[[#This Row],[Date Created Conversion]])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>ROUND(Table1[[#This Row],[pledged]]/Table1[[#This Row],[goal]] *100,1)</f>
        <v>30.8</v>
      </c>
      <c r="G1805" s="13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ref="L1805" si="1860">(((J1805/60)/60)/24)+DATE(1970,1,1)</f>
        <v>42049.071550925932</v>
      </c>
      <c r="M1805" s="16">
        <f t="shared" si="1848"/>
        <v>42018.071550925932</v>
      </c>
      <c r="N1805" t="b">
        <v>1</v>
      </c>
      <c r="O1805">
        <v>75</v>
      </c>
      <c r="P1805" t="b">
        <v>0</v>
      </c>
      <c r="Q1805" t="s">
        <v>8283</v>
      </c>
      <c r="R1805">
        <f t="shared" si="1849"/>
        <v>71.87</v>
      </c>
      <c r="S1805" s="13" t="s">
        <v>8336</v>
      </c>
      <c r="T1805" t="s">
        <v>8337</v>
      </c>
      <c r="U1805">
        <f>YEAR(Table1[[#This Row],[Date Created Conversion]])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>ROUND(Table1[[#This Row],[pledged]]/Table1[[#This Row],[goal]] *100,1)</f>
        <v>35.200000000000003</v>
      </c>
      <c r="G1806" s="13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ref="L1806" si="1861">(((J1806/60)/60)/24)+DATE(1970,1,1)</f>
        <v>42322.719953703709</v>
      </c>
      <c r="M1806" s="16">
        <f t="shared" si="1848"/>
        <v>42282.678287037037</v>
      </c>
      <c r="N1806" t="b">
        <v>1</v>
      </c>
      <c r="O1806">
        <v>52</v>
      </c>
      <c r="P1806" t="b">
        <v>0</v>
      </c>
      <c r="Q1806" t="s">
        <v>8283</v>
      </c>
      <c r="R1806">
        <f t="shared" si="1849"/>
        <v>104.85</v>
      </c>
      <c r="S1806" s="13" t="s">
        <v>8336</v>
      </c>
      <c r="T1806" t="s">
        <v>8337</v>
      </c>
      <c r="U1806">
        <f>YEAR(Table1[[#This Row],[Date Created Conversion]])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>ROUND(Table1[[#This Row],[pledged]]/Table1[[#This Row],[goal]] *100,1)</f>
        <v>36.4</v>
      </c>
      <c r="G1807" s="13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ref="L1807" si="1862">(((J1807/60)/60)/24)+DATE(1970,1,1)</f>
        <v>42279.75</v>
      </c>
      <c r="M1807" s="16">
        <f t="shared" si="1848"/>
        <v>42247.803912037038</v>
      </c>
      <c r="N1807" t="b">
        <v>1</v>
      </c>
      <c r="O1807">
        <v>122</v>
      </c>
      <c r="P1807" t="b">
        <v>0</v>
      </c>
      <c r="Q1807" t="s">
        <v>8283</v>
      </c>
      <c r="R1807">
        <f t="shared" si="1849"/>
        <v>67.14</v>
      </c>
      <c r="S1807" s="13" t="s">
        <v>8336</v>
      </c>
      <c r="T1807" t="s">
        <v>8337</v>
      </c>
      <c r="U1807">
        <f>YEAR(Table1[[#This Row],[Date Created Conversion]])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>ROUND(Table1[[#This Row],[pledged]]/Table1[[#This Row],[goal]] *100,1)</f>
        <v>3</v>
      </c>
      <c r="G1808" s="13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ref="L1808" si="1863">(((J1808/60)/60)/24)+DATE(1970,1,1)</f>
        <v>41912.638298611113</v>
      </c>
      <c r="M1808" s="16">
        <f t="shared" si="1848"/>
        <v>41877.638298611113</v>
      </c>
      <c r="N1808" t="b">
        <v>1</v>
      </c>
      <c r="O1808">
        <v>8</v>
      </c>
      <c r="P1808" t="b">
        <v>0</v>
      </c>
      <c r="Q1808" t="s">
        <v>8283</v>
      </c>
      <c r="R1808">
        <f t="shared" si="1849"/>
        <v>73.88</v>
      </c>
      <c r="S1808" s="13" t="s">
        <v>8336</v>
      </c>
      <c r="T1808" t="s">
        <v>8337</v>
      </c>
      <c r="U1808">
        <f>YEAR(Table1[[#This Row],[Date Created Conversion]])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>ROUND(Table1[[#This Row],[pledged]]/Table1[[#This Row],[goal]] *100,1)</f>
        <v>11.1</v>
      </c>
      <c r="G1809" s="13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ref="L1809" si="1864">(((J1809/60)/60)/24)+DATE(1970,1,1)</f>
        <v>41910.068437499998</v>
      </c>
      <c r="M1809" s="16">
        <f t="shared" si="1848"/>
        <v>41880.068437499998</v>
      </c>
      <c r="N1809" t="b">
        <v>1</v>
      </c>
      <c r="O1809">
        <v>8</v>
      </c>
      <c r="P1809" t="b">
        <v>0</v>
      </c>
      <c r="Q1809" t="s">
        <v>8283</v>
      </c>
      <c r="R1809">
        <f t="shared" si="1849"/>
        <v>69.13</v>
      </c>
      <c r="S1809" s="13" t="s">
        <v>8336</v>
      </c>
      <c r="T1809" t="s">
        <v>8337</v>
      </c>
      <c r="U1809">
        <f>YEAR(Table1[[#This Row],[Date Created Conversion]])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>ROUND(Table1[[#This Row],[pledged]]/Table1[[#This Row],[goal]] *100,1)</f>
        <v>41.4</v>
      </c>
      <c r="G1810" s="13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ref="L1810" si="1865">(((J1810/60)/60)/24)+DATE(1970,1,1)</f>
        <v>42777.680902777778</v>
      </c>
      <c r="M1810" s="16">
        <f t="shared" si="1848"/>
        <v>42742.680902777778</v>
      </c>
      <c r="N1810" t="b">
        <v>1</v>
      </c>
      <c r="O1810">
        <v>96</v>
      </c>
      <c r="P1810" t="b">
        <v>0</v>
      </c>
      <c r="Q1810" t="s">
        <v>8283</v>
      </c>
      <c r="R1810">
        <f t="shared" si="1849"/>
        <v>120.77</v>
      </c>
      <c r="S1810" s="13" t="s">
        <v>8336</v>
      </c>
      <c r="T1810" t="s">
        <v>8337</v>
      </c>
      <c r="U1810">
        <f>YEAR(Table1[[#This Row],[Date Created Conversion]])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>ROUND(Table1[[#This Row],[pledged]]/Table1[[#This Row],[goal]] *100,1)</f>
        <v>10.9</v>
      </c>
      <c r="G1811" s="13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ref="L1811" si="1866">(((J1811/60)/60)/24)+DATE(1970,1,1)</f>
        <v>42064.907858796301</v>
      </c>
      <c r="M1811" s="16">
        <f t="shared" si="1848"/>
        <v>42029.907858796301</v>
      </c>
      <c r="N1811" t="b">
        <v>1</v>
      </c>
      <c r="O1811">
        <v>9</v>
      </c>
      <c r="P1811" t="b">
        <v>0</v>
      </c>
      <c r="Q1811" t="s">
        <v>8283</v>
      </c>
      <c r="R1811">
        <f t="shared" si="1849"/>
        <v>42.22</v>
      </c>
      <c r="S1811" s="13" t="s">
        <v>8336</v>
      </c>
      <c r="T1811" t="s">
        <v>8337</v>
      </c>
      <c r="U1811">
        <f>YEAR(Table1[[#This Row],[Date Created Conversion]])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>ROUND(Table1[[#This Row],[pledged]]/Table1[[#This Row],[goal]] *100,1)</f>
        <v>3.3</v>
      </c>
      <c r="G1812" s="13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ref="L1812" si="1867">(((J1812/60)/60)/24)+DATE(1970,1,1)</f>
        <v>41872.91002314815</v>
      </c>
      <c r="M1812" s="16">
        <f t="shared" si="1848"/>
        <v>41860.91002314815</v>
      </c>
      <c r="N1812" t="b">
        <v>0</v>
      </c>
      <c r="O1812">
        <v>2</v>
      </c>
      <c r="P1812" t="b">
        <v>0</v>
      </c>
      <c r="Q1812" t="s">
        <v>8283</v>
      </c>
      <c r="R1812">
        <f t="shared" si="1849"/>
        <v>7.5</v>
      </c>
      <c r="S1812" s="13" t="s">
        <v>8336</v>
      </c>
      <c r="T1812" t="s">
        <v>8337</v>
      </c>
      <c r="U1812">
        <f>YEAR(Table1[[#This Row],[Date Created Conversion]])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>ROUND(Table1[[#This Row],[pledged]]/Table1[[#This Row],[goal]] *100,1)</f>
        <v>0.1</v>
      </c>
      <c r="G1813" s="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ref="L1813" si="1868">(((J1813/60)/60)/24)+DATE(1970,1,1)</f>
        <v>41936.166666666664</v>
      </c>
      <c r="M1813" s="16">
        <f t="shared" si="1848"/>
        <v>41876.433680555558</v>
      </c>
      <c r="N1813" t="b">
        <v>0</v>
      </c>
      <c r="O1813">
        <v>26</v>
      </c>
      <c r="P1813" t="b">
        <v>0</v>
      </c>
      <c r="Q1813" t="s">
        <v>8283</v>
      </c>
      <c r="R1813">
        <f t="shared" si="1849"/>
        <v>1.54</v>
      </c>
      <c r="S1813" s="13" t="s">
        <v>8336</v>
      </c>
      <c r="T1813" t="s">
        <v>8337</v>
      </c>
      <c r="U1813">
        <f>YEAR(Table1[[#This Row],[Date Created Conversion]])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>ROUND(Table1[[#This Row],[pledged]]/Table1[[#This Row],[goal]] *100,1)</f>
        <v>13.3</v>
      </c>
      <c r="G1814" s="13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ref="L1814" si="1869">(((J1814/60)/60)/24)+DATE(1970,1,1)</f>
        <v>42554.318703703699</v>
      </c>
      <c r="M1814" s="16">
        <f t="shared" si="1848"/>
        <v>42524.318703703699</v>
      </c>
      <c r="N1814" t="b">
        <v>0</v>
      </c>
      <c r="O1814">
        <v>23</v>
      </c>
      <c r="P1814" t="b">
        <v>0</v>
      </c>
      <c r="Q1814" t="s">
        <v>8283</v>
      </c>
      <c r="R1814">
        <f t="shared" si="1849"/>
        <v>37.61</v>
      </c>
      <c r="S1814" s="13" t="s">
        <v>8336</v>
      </c>
      <c r="T1814" t="s">
        <v>8337</v>
      </c>
      <c r="U1814">
        <f>YEAR(Table1[[#This Row],[Date Created Conversion]])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>ROUND(Table1[[#This Row],[pledged]]/Table1[[#This Row],[goal]] *100,1)</f>
        <v>0</v>
      </c>
      <c r="G1815" s="13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ref="L1815" si="1870">(((J1815/60)/60)/24)+DATE(1970,1,1)</f>
        <v>41859.889027777775</v>
      </c>
      <c r="M1815" s="16">
        <f t="shared" si="1848"/>
        <v>41829.889027777775</v>
      </c>
      <c r="N1815" t="b">
        <v>0</v>
      </c>
      <c r="O1815">
        <v>0</v>
      </c>
      <c r="P1815" t="b">
        <v>0</v>
      </c>
      <c r="Q1815" t="s">
        <v>8283</v>
      </c>
      <c r="R1815">
        <f t="shared" si="1849"/>
        <v>0</v>
      </c>
      <c r="S1815" s="13" t="s">
        <v>8336</v>
      </c>
      <c r="T1815" t="s">
        <v>8337</v>
      </c>
      <c r="U1815">
        <f>YEAR(Table1[[#This Row],[Date Created Conversion]])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>ROUND(Table1[[#This Row],[pledged]]/Table1[[#This Row],[goal]] *100,1)</f>
        <v>49.2</v>
      </c>
      <c r="G1816" s="13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ref="L1816" si="1871">(((J1816/60)/60)/24)+DATE(1970,1,1)</f>
        <v>42063.314074074078</v>
      </c>
      <c r="M1816" s="16">
        <f t="shared" si="1848"/>
        <v>42033.314074074078</v>
      </c>
      <c r="N1816" t="b">
        <v>0</v>
      </c>
      <c r="O1816">
        <v>140</v>
      </c>
      <c r="P1816" t="b">
        <v>0</v>
      </c>
      <c r="Q1816" t="s">
        <v>8283</v>
      </c>
      <c r="R1816">
        <f t="shared" si="1849"/>
        <v>42.16</v>
      </c>
      <c r="S1816" s="13" t="s">
        <v>8336</v>
      </c>
      <c r="T1816" t="s">
        <v>8337</v>
      </c>
      <c r="U1816">
        <f>YEAR(Table1[[#This Row],[Date Created Conversion]])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>ROUND(Table1[[#This Row],[pledged]]/Table1[[#This Row],[goal]] *100,1)</f>
        <v>0</v>
      </c>
      <c r="G1817" s="13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ref="L1817" si="1872">(((J1817/60)/60)/24)+DATE(1970,1,1)</f>
        <v>42186.906678240746</v>
      </c>
      <c r="M1817" s="16">
        <f t="shared" si="1848"/>
        <v>42172.906678240746</v>
      </c>
      <c r="N1817" t="b">
        <v>0</v>
      </c>
      <c r="O1817">
        <v>0</v>
      </c>
      <c r="P1817" t="b">
        <v>0</v>
      </c>
      <c r="Q1817" t="s">
        <v>8283</v>
      </c>
      <c r="R1817">
        <f t="shared" si="1849"/>
        <v>0</v>
      </c>
      <c r="S1817" s="13" t="s">
        <v>8336</v>
      </c>
      <c r="T1817" t="s">
        <v>8337</v>
      </c>
      <c r="U1817">
        <f>YEAR(Table1[[#This Row],[Date Created Conversion]])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>ROUND(Table1[[#This Row],[pledged]]/Table1[[#This Row],[goal]] *100,1)</f>
        <v>2</v>
      </c>
      <c r="G1818" s="13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ref="L1818" si="1873">(((J1818/60)/60)/24)+DATE(1970,1,1)</f>
        <v>42576.791666666672</v>
      </c>
      <c r="M1818" s="16">
        <f t="shared" si="1848"/>
        <v>42548.876192129625</v>
      </c>
      <c r="N1818" t="b">
        <v>0</v>
      </c>
      <c r="O1818">
        <v>6</v>
      </c>
      <c r="P1818" t="b">
        <v>0</v>
      </c>
      <c r="Q1818" t="s">
        <v>8283</v>
      </c>
      <c r="R1818">
        <f t="shared" si="1849"/>
        <v>84.83</v>
      </c>
      <c r="S1818" s="13" t="s">
        <v>8336</v>
      </c>
      <c r="T1818" t="s">
        <v>8337</v>
      </c>
      <c r="U1818">
        <f>YEAR(Table1[[#This Row],[Date Created Conversion]])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>ROUND(Table1[[#This Row],[pledged]]/Table1[[#This Row],[goal]] *100,1)</f>
        <v>52.3</v>
      </c>
      <c r="G1819" s="13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ref="L1819" si="1874">(((J1819/60)/60)/24)+DATE(1970,1,1)</f>
        <v>42765.290972222225</v>
      </c>
      <c r="M1819" s="16">
        <f t="shared" si="1848"/>
        <v>42705.662118055552</v>
      </c>
      <c r="N1819" t="b">
        <v>0</v>
      </c>
      <c r="O1819">
        <v>100</v>
      </c>
      <c r="P1819" t="b">
        <v>0</v>
      </c>
      <c r="Q1819" t="s">
        <v>8283</v>
      </c>
      <c r="R1819">
        <f t="shared" si="1849"/>
        <v>94.19</v>
      </c>
      <c r="S1819" s="13" t="s">
        <v>8336</v>
      </c>
      <c r="T1819" t="s">
        <v>8337</v>
      </c>
      <c r="U1819">
        <f>YEAR(Table1[[#This Row],[Date Created Conversion]])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>ROUND(Table1[[#This Row],[pledged]]/Table1[[#This Row],[goal]] *100,1)</f>
        <v>0</v>
      </c>
      <c r="G1820" s="13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ref="L1820" si="1875">(((J1820/60)/60)/24)+DATE(1970,1,1)</f>
        <v>42097.192708333328</v>
      </c>
      <c r="M1820" s="16">
        <f t="shared" si="1848"/>
        <v>42067.234375</v>
      </c>
      <c r="N1820" t="b">
        <v>0</v>
      </c>
      <c r="O1820">
        <v>0</v>
      </c>
      <c r="P1820" t="b">
        <v>0</v>
      </c>
      <c r="Q1820" t="s">
        <v>8283</v>
      </c>
      <c r="R1820">
        <f t="shared" si="1849"/>
        <v>0</v>
      </c>
      <c r="S1820" s="13" t="s">
        <v>8336</v>
      </c>
      <c r="T1820" t="s">
        <v>8337</v>
      </c>
      <c r="U1820">
        <f>YEAR(Table1[[#This Row],[Date Created Conversion]])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>ROUND(Table1[[#This Row],[pledged]]/Table1[[#This Row],[goal]] *100,1)</f>
        <v>2.1</v>
      </c>
      <c r="G1821" s="13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ref="L1821" si="1876">(((J1821/60)/60)/24)+DATE(1970,1,1)</f>
        <v>41850.752268518518</v>
      </c>
      <c r="M1821" s="16">
        <f t="shared" si="1848"/>
        <v>41820.752268518518</v>
      </c>
      <c r="N1821" t="b">
        <v>0</v>
      </c>
      <c r="O1821">
        <v>4</v>
      </c>
      <c r="P1821" t="b">
        <v>0</v>
      </c>
      <c r="Q1821" t="s">
        <v>8283</v>
      </c>
      <c r="R1821">
        <f t="shared" si="1849"/>
        <v>6.25</v>
      </c>
      <c r="S1821" s="13" t="s">
        <v>8336</v>
      </c>
      <c r="T1821" t="s">
        <v>8337</v>
      </c>
      <c r="U1821">
        <f>YEAR(Table1[[#This Row],[Date Created Conversion]])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>ROUND(Table1[[#This Row],[pledged]]/Table1[[#This Row],[goal]] *100,1)</f>
        <v>6.6</v>
      </c>
      <c r="G1822" s="13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ref="L1822" si="1877">(((J1822/60)/60)/24)+DATE(1970,1,1)</f>
        <v>42095.042708333334</v>
      </c>
      <c r="M1822" s="16">
        <f t="shared" si="1848"/>
        <v>42065.084375000006</v>
      </c>
      <c r="N1822" t="b">
        <v>0</v>
      </c>
      <c r="O1822">
        <v>8</v>
      </c>
      <c r="P1822" t="b">
        <v>0</v>
      </c>
      <c r="Q1822" t="s">
        <v>8283</v>
      </c>
      <c r="R1822">
        <f t="shared" si="1849"/>
        <v>213.38</v>
      </c>
      <c r="S1822" s="13" t="s">
        <v>8336</v>
      </c>
      <c r="T1822" t="s">
        <v>8337</v>
      </c>
      <c r="U1822">
        <f>YEAR(Table1[[#This Row],[Date Created Conversion]])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>ROUND(Table1[[#This Row],[pledged]]/Table1[[#This Row],[goal]] *100,1)</f>
        <v>134.9</v>
      </c>
      <c r="G1823" s="1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ref="L1823" si="1878">(((J1823/60)/60)/24)+DATE(1970,1,1)</f>
        <v>40971.319062499999</v>
      </c>
      <c r="M1823" s="16">
        <f t="shared" si="1848"/>
        <v>40926.319062499999</v>
      </c>
      <c r="N1823" t="b">
        <v>0</v>
      </c>
      <c r="O1823">
        <v>57</v>
      </c>
      <c r="P1823" t="b">
        <v>1</v>
      </c>
      <c r="Q1823" t="s">
        <v>8274</v>
      </c>
      <c r="R1823">
        <f t="shared" si="1849"/>
        <v>59.16</v>
      </c>
      <c r="S1823" s="13" t="s">
        <v>8323</v>
      </c>
      <c r="T1823" t="s">
        <v>8324</v>
      </c>
      <c r="U1823">
        <f>YEAR(Table1[[#This Row],[Date Created Conversion]])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>ROUND(Table1[[#This Row],[pledged]]/Table1[[#This Row],[goal]] *100,1)</f>
        <v>100</v>
      </c>
      <c r="G1824" s="13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ref="L1824" si="1879">(((J1824/60)/60)/24)+DATE(1970,1,1)</f>
        <v>41670.792361111111</v>
      </c>
      <c r="M1824" s="16">
        <f t="shared" si="1848"/>
        <v>41634.797013888885</v>
      </c>
      <c r="N1824" t="b">
        <v>0</v>
      </c>
      <c r="O1824">
        <v>11</v>
      </c>
      <c r="P1824" t="b">
        <v>1</v>
      </c>
      <c r="Q1824" t="s">
        <v>8274</v>
      </c>
      <c r="R1824">
        <f t="shared" si="1849"/>
        <v>27.27</v>
      </c>
      <c r="S1824" s="13" t="s">
        <v>8323</v>
      </c>
      <c r="T1824" t="s">
        <v>8324</v>
      </c>
      <c r="U1824">
        <f>YEAR(Table1[[#This Row],[Date Created Conversion]])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>ROUND(Table1[[#This Row],[pledged]]/Table1[[#This Row],[goal]] *100,1)</f>
        <v>115.9</v>
      </c>
      <c r="G1825" s="13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ref="L1825" si="1880">(((J1825/60)/60)/24)+DATE(1970,1,1)</f>
        <v>41206.684907407405</v>
      </c>
      <c r="M1825" s="16">
        <f t="shared" si="1848"/>
        <v>41176.684907407405</v>
      </c>
      <c r="N1825" t="b">
        <v>0</v>
      </c>
      <c r="O1825">
        <v>33</v>
      </c>
      <c r="P1825" t="b">
        <v>1</v>
      </c>
      <c r="Q1825" t="s">
        <v>8274</v>
      </c>
      <c r="R1825">
        <f t="shared" si="1849"/>
        <v>24.58</v>
      </c>
      <c r="S1825" s="13" t="s">
        <v>8323</v>
      </c>
      <c r="T1825" t="s">
        <v>8324</v>
      </c>
      <c r="U1825">
        <f>YEAR(Table1[[#This Row],[Date Created Conversion]])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>ROUND(Table1[[#This Row],[pledged]]/Table1[[#This Row],[goal]] *100,1)</f>
        <v>100.1</v>
      </c>
      <c r="G1826" s="13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ref="L1826" si="1881">(((J1826/60)/60)/24)+DATE(1970,1,1)</f>
        <v>41647.088888888888</v>
      </c>
      <c r="M1826" s="16">
        <f t="shared" si="1848"/>
        <v>41626.916284722225</v>
      </c>
      <c r="N1826" t="b">
        <v>0</v>
      </c>
      <c r="O1826">
        <v>40</v>
      </c>
      <c r="P1826" t="b">
        <v>1</v>
      </c>
      <c r="Q1826" t="s">
        <v>8274</v>
      </c>
      <c r="R1826">
        <f t="shared" si="1849"/>
        <v>75.05</v>
      </c>
      <c r="S1826" s="13" t="s">
        <v>8323</v>
      </c>
      <c r="T1826" t="s">
        <v>8324</v>
      </c>
      <c r="U1826">
        <f>YEAR(Table1[[#This Row],[Date Created Conversion]])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>ROUND(Table1[[#This Row],[pledged]]/Table1[[#This Row],[goal]] *100,1)</f>
        <v>105.1</v>
      </c>
      <c r="G1827" s="13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ref="L1827" si="1882">(((J1827/60)/60)/24)+DATE(1970,1,1)</f>
        <v>41466.83452546296</v>
      </c>
      <c r="M1827" s="16">
        <f t="shared" si="1848"/>
        <v>41443.83452546296</v>
      </c>
      <c r="N1827" t="b">
        <v>0</v>
      </c>
      <c r="O1827">
        <v>50</v>
      </c>
      <c r="P1827" t="b">
        <v>1</v>
      </c>
      <c r="Q1827" t="s">
        <v>8274</v>
      </c>
      <c r="R1827">
        <f t="shared" si="1849"/>
        <v>42.02</v>
      </c>
      <c r="S1827" s="13" t="s">
        <v>8323</v>
      </c>
      <c r="T1827" t="s">
        <v>8324</v>
      </c>
      <c r="U1827">
        <f>YEAR(Table1[[#This Row],[Date Created Conversion]])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>ROUND(Table1[[#This Row],[pledged]]/Table1[[#This Row],[goal]] *100,1)</f>
        <v>101</v>
      </c>
      <c r="G1828" s="13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ref="L1828" si="1883">(((J1828/60)/60)/24)+DATE(1970,1,1)</f>
        <v>41687.923807870371</v>
      </c>
      <c r="M1828" s="16">
        <f t="shared" si="1848"/>
        <v>41657.923807870371</v>
      </c>
      <c r="N1828" t="b">
        <v>0</v>
      </c>
      <c r="O1828">
        <v>38</v>
      </c>
      <c r="P1828" t="b">
        <v>1</v>
      </c>
      <c r="Q1828" t="s">
        <v>8274</v>
      </c>
      <c r="R1828">
        <f t="shared" si="1849"/>
        <v>53.16</v>
      </c>
      <c r="S1828" s="13" t="s">
        <v>8323</v>
      </c>
      <c r="T1828" t="s">
        <v>8324</v>
      </c>
      <c r="U1828">
        <f>YEAR(Table1[[#This Row],[Date Created Conversion]])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>ROUND(Table1[[#This Row],[pledged]]/Table1[[#This Row],[goal]] *100,1)</f>
        <v>100.7</v>
      </c>
      <c r="G1829" s="13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ref="L1829" si="1884">(((J1829/60)/60)/24)+DATE(1970,1,1)</f>
        <v>40605.325937499998</v>
      </c>
      <c r="M1829" s="16">
        <f t="shared" si="1848"/>
        <v>40555.325937499998</v>
      </c>
      <c r="N1829" t="b">
        <v>0</v>
      </c>
      <c r="O1829">
        <v>96</v>
      </c>
      <c r="P1829" t="b">
        <v>1</v>
      </c>
      <c r="Q1829" t="s">
        <v>8274</v>
      </c>
      <c r="R1829">
        <f t="shared" si="1849"/>
        <v>83.89</v>
      </c>
      <c r="S1829" s="13" t="s">
        <v>8323</v>
      </c>
      <c r="T1829" t="s">
        <v>8324</v>
      </c>
      <c r="U1829">
        <f>YEAR(Table1[[#This Row],[Date Created Conversion]])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>ROUND(Table1[[#This Row],[pledged]]/Table1[[#This Row],[goal]] *100,1)</f>
        <v>100.2</v>
      </c>
      <c r="G1830" s="13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ref="L1830" si="1885">(((J1830/60)/60)/24)+DATE(1970,1,1)</f>
        <v>41768.916666666664</v>
      </c>
      <c r="M1830" s="16">
        <f t="shared" si="1848"/>
        <v>41736.899652777778</v>
      </c>
      <c r="N1830" t="b">
        <v>0</v>
      </c>
      <c r="O1830">
        <v>48</v>
      </c>
      <c r="P1830" t="b">
        <v>1</v>
      </c>
      <c r="Q1830" t="s">
        <v>8274</v>
      </c>
      <c r="R1830">
        <f t="shared" si="1849"/>
        <v>417.33</v>
      </c>
      <c r="S1830" s="13" t="s">
        <v>8323</v>
      </c>
      <c r="T1830" t="s">
        <v>8324</v>
      </c>
      <c r="U1830">
        <f>YEAR(Table1[[#This Row],[Date Created Conversion]])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>ROUND(Table1[[#This Row],[pledged]]/Table1[[#This Row],[goal]] *100,1)</f>
        <v>166.7</v>
      </c>
      <c r="G1831" s="13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ref="L1831" si="1886">(((J1831/60)/60)/24)+DATE(1970,1,1)</f>
        <v>40564.916666666664</v>
      </c>
      <c r="M1831" s="16">
        <f t="shared" si="1848"/>
        <v>40516.087627314817</v>
      </c>
      <c r="N1831" t="b">
        <v>0</v>
      </c>
      <c r="O1831">
        <v>33</v>
      </c>
      <c r="P1831" t="b">
        <v>1</v>
      </c>
      <c r="Q1831" t="s">
        <v>8274</v>
      </c>
      <c r="R1831">
        <f t="shared" si="1849"/>
        <v>75.77</v>
      </c>
      <c r="S1831" s="13" t="s">
        <v>8323</v>
      </c>
      <c r="T1831" t="s">
        <v>8324</v>
      </c>
      <c r="U1831">
        <f>YEAR(Table1[[#This Row],[Date Created Conversion]])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>ROUND(Table1[[#This Row],[pledged]]/Table1[[#This Row],[goal]] *100,1)</f>
        <v>101.5</v>
      </c>
      <c r="G1832" s="13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ref="L1832" si="1887">(((J1832/60)/60)/24)+DATE(1970,1,1)</f>
        <v>41694.684108796297</v>
      </c>
      <c r="M1832" s="16">
        <f t="shared" si="1848"/>
        <v>41664.684108796297</v>
      </c>
      <c r="N1832" t="b">
        <v>0</v>
      </c>
      <c r="O1832">
        <v>226</v>
      </c>
      <c r="P1832" t="b">
        <v>1</v>
      </c>
      <c r="Q1832" t="s">
        <v>8274</v>
      </c>
      <c r="R1832">
        <f t="shared" si="1849"/>
        <v>67.39</v>
      </c>
      <c r="S1832" s="13" t="s">
        <v>8323</v>
      </c>
      <c r="T1832" t="s">
        <v>8324</v>
      </c>
      <c r="U1832">
        <f>YEAR(Table1[[#This Row],[Date Created Conversion]])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>ROUND(Table1[[#This Row],[pledged]]/Table1[[#This Row],[goal]] *100,1)</f>
        <v>103</v>
      </c>
      <c r="G1833" s="1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ref="L1833" si="1888">(((J1833/60)/60)/24)+DATE(1970,1,1)</f>
        <v>41041.996099537035</v>
      </c>
      <c r="M1833" s="16">
        <f t="shared" si="1848"/>
        <v>41026.996099537035</v>
      </c>
      <c r="N1833" t="b">
        <v>0</v>
      </c>
      <c r="O1833">
        <v>14</v>
      </c>
      <c r="P1833" t="b">
        <v>1</v>
      </c>
      <c r="Q1833" t="s">
        <v>8274</v>
      </c>
      <c r="R1833">
        <f t="shared" si="1849"/>
        <v>73.569999999999993</v>
      </c>
      <c r="S1833" s="13" t="s">
        <v>8323</v>
      </c>
      <c r="T1833" t="s">
        <v>8324</v>
      </c>
      <c r="U1833">
        <f>YEAR(Table1[[#This Row],[Date Created Conversion]])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>ROUND(Table1[[#This Row],[pledged]]/Table1[[#This Row],[goal]] *100,1)</f>
        <v>142.9</v>
      </c>
      <c r="G1834" s="13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ref="L1834" si="1889">(((J1834/60)/60)/24)+DATE(1970,1,1)</f>
        <v>40606.539664351854</v>
      </c>
      <c r="M1834" s="16">
        <f t="shared" si="1848"/>
        <v>40576.539664351854</v>
      </c>
      <c r="N1834" t="b">
        <v>0</v>
      </c>
      <c r="O1834">
        <v>20</v>
      </c>
      <c r="P1834" t="b">
        <v>1</v>
      </c>
      <c r="Q1834" t="s">
        <v>8274</v>
      </c>
      <c r="R1834">
        <f t="shared" si="1849"/>
        <v>25</v>
      </c>
      <c r="S1834" s="13" t="s">
        <v>8323</v>
      </c>
      <c r="T1834" t="s">
        <v>8324</v>
      </c>
      <c r="U1834">
        <f>YEAR(Table1[[#This Row],[Date Created Conversion]])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>ROUND(Table1[[#This Row],[pledged]]/Table1[[#This Row],[goal]] *100,1)</f>
        <v>262.5</v>
      </c>
      <c r="G1835" s="13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ref="L1835" si="1890">(((J1835/60)/60)/24)+DATE(1970,1,1)</f>
        <v>41335.332638888889</v>
      </c>
      <c r="M1835" s="16">
        <f t="shared" si="1848"/>
        <v>41303.044016203705</v>
      </c>
      <c r="N1835" t="b">
        <v>0</v>
      </c>
      <c r="O1835">
        <v>25</v>
      </c>
      <c r="P1835" t="b">
        <v>1</v>
      </c>
      <c r="Q1835" t="s">
        <v>8274</v>
      </c>
      <c r="R1835">
        <f t="shared" si="1849"/>
        <v>42</v>
      </c>
      <c r="S1835" s="13" t="s">
        <v>8323</v>
      </c>
      <c r="T1835" t="s">
        <v>8324</v>
      </c>
      <c r="U1835">
        <f>YEAR(Table1[[#This Row],[Date Created Conversion]])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>ROUND(Table1[[#This Row],[pledged]]/Table1[[#This Row],[goal]] *100,1)</f>
        <v>118.1</v>
      </c>
      <c r="G1836" s="13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ref="L1836" si="1891">(((J1836/60)/60)/24)+DATE(1970,1,1)</f>
        <v>42028.964062500003</v>
      </c>
      <c r="M1836" s="16">
        <f t="shared" si="1848"/>
        <v>41988.964062500003</v>
      </c>
      <c r="N1836" t="b">
        <v>0</v>
      </c>
      <c r="O1836">
        <v>90</v>
      </c>
      <c r="P1836" t="b">
        <v>1</v>
      </c>
      <c r="Q1836" t="s">
        <v>8274</v>
      </c>
      <c r="R1836">
        <f t="shared" si="1849"/>
        <v>131.16999999999999</v>
      </c>
      <c r="S1836" s="13" t="s">
        <v>8323</v>
      </c>
      <c r="T1836" t="s">
        <v>8324</v>
      </c>
      <c r="U1836">
        <f>YEAR(Table1[[#This Row],[Date Created Conversion]])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>ROUND(Table1[[#This Row],[pledged]]/Table1[[#This Row],[goal]] *100,1)</f>
        <v>104</v>
      </c>
      <c r="G1837" s="13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ref="L1837" si="1892">(((J1837/60)/60)/24)+DATE(1970,1,1)</f>
        <v>42460.660543981481</v>
      </c>
      <c r="M1837" s="16">
        <f t="shared" si="1848"/>
        <v>42430.702210648145</v>
      </c>
      <c r="N1837" t="b">
        <v>0</v>
      </c>
      <c r="O1837">
        <v>11</v>
      </c>
      <c r="P1837" t="b">
        <v>1</v>
      </c>
      <c r="Q1837" t="s">
        <v>8274</v>
      </c>
      <c r="R1837">
        <f t="shared" si="1849"/>
        <v>47.27</v>
      </c>
      <c r="S1837" s="13" t="s">
        <v>8323</v>
      </c>
      <c r="T1837" t="s">
        <v>8324</v>
      </c>
      <c r="U1837">
        <f>YEAR(Table1[[#This Row],[Date Created Conversion]])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>ROUND(Table1[[#This Row],[pledged]]/Table1[[#This Row],[goal]] *100,1)</f>
        <v>200.3</v>
      </c>
      <c r="G1838" s="13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ref="L1838" si="1893">(((J1838/60)/60)/24)+DATE(1970,1,1)</f>
        <v>41322.809363425928</v>
      </c>
      <c r="M1838" s="16">
        <f t="shared" si="1848"/>
        <v>41305.809363425928</v>
      </c>
      <c r="N1838" t="b">
        <v>0</v>
      </c>
      <c r="O1838">
        <v>55</v>
      </c>
      <c r="P1838" t="b">
        <v>1</v>
      </c>
      <c r="Q1838" t="s">
        <v>8274</v>
      </c>
      <c r="R1838">
        <f t="shared" si="1849"/>
        <v>182.13</v>
      </c>
      <c r="S1838" s="13" t="s">
        <v>8323</v>
      </c>
      <c r="T1838" t="s">
        <v>8324</v>
      </c>
      <c r="U1838">
        <f>YEAR(Table1[[#This Row],[Date Created Conversion]])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>ROUND(Table1[[#This Row],[pledged]]/Table1[[#This Row],[goal]] *100,1)</f>
        <v>306.8</v>
      </c>
      <c r="G1839" s="13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ref="L1839" si="1894">(((J1839/60)/60)/24)+DATE(1970,1,1)</f>
        <v>40986.006192129629</v>
      </c>
      <c r="M1839" s="16">
        <f t="shared" si="1848"/>
        <v>40926.047858796301</v>
      </c>
      <c r="N1839" t="b">
        <v>0</v>
      </c>
      <c r="O1839">
        <v>30</v>
      </c>
      <c r="P1839" t="b">
        <v>1</v>
      </c>
      <c r="Q1839" t="s">
        <v>8274</v>
      </c>
      <c r="R1839">
        <f t="shared" si="1849"/>
        <v>61.37</v>
      </c>
      <c r="S1839" s="13" t="s">
        <v>8323</v>
      </c>
      <c r="T1839" t="s">
        <v>8324</v>
      </c>
      <c r="U1839">
        <f>YEAR(Table1[[#This Row],[Date Created Conversion]])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>ROUND(Table1[[#This Row],[pledged]]/Table1[[#This Row],[goal]] *100,1)</f>
        <v>100.1</v>
      </c>
      <c r="G1840" s="13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ref="L1840" si="1895">(((J1840/60)/60)/24)+DATE(1970,1,1)</f>
        <v>40817.125</v>
      </c>
      <c r="M1840" s="16">
        <f t="shared" si="1848"/>
        <v>40788.786539351851</v>
      </c>
      <c r="N1840" t="b">
        <v>0</v>
      </c>
      <c r="O1840">
        <v>28</v>
      </c>
      <c r="P1840" t="b">
        <v>1</v>
      </c>
      <c r="Q1840" t="s">
        <v>8274</v>
      </c>
      <c r="R1840">
        <f t="shared" si="1849"/>
        <v>35.770000000000003</v>
      </c>
      <c r="S1840" s="13" t="s">
        <v>8323</v>
      </c>
      <c r="T1840" t="s">
        <v>8324</v>
      </c>
      <c r="U1840">
        <f>YEAR(Table1[[#This Row],[Date Created Conversion]])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>ROUND(Table1[[#This Row],[pledged]]/Table1[[#This Row],[goal]] *100,1)</f>
        <v>205.3</v>
      </c>
      <c r="G1841" s="13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ref="L1841" si="1896">(((J1841/60)/60)/24)+DATE(1970,1,1)</f>
        <v>42644.722013888888</v>
      </c>
      <c r="M1841" s="16">
        <f t="shared" si="1848"/>
        <v>42614.722013888888</v>
      </c>
      <c r="N1841" t="b">
        <v>0</v>
      </c>
      <c r="O1841">
        <v>45</v>
      </c>
      <c r="P1841" t="b">
        <v>1</v>
      </c>
      <c r="Q1841" t="s">
        <v>8274</v>
      </c>
      <c r="R1841">
        <f t="shared" si="1849"/>
        <v>45.62</v>
      </c>
      <c r="S1841" s="13" t="s">
        <v>8323</v>
      </c>
      <c r="T1841" t="s">
        <v>8324</v>
      </c>
      <c r="U1841">
        <f>YEAR(Table1[[#This Row],[Date Created Conversion]])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>ROUND(Table1[[#This Row],[pledged]]/Table1[[#This Row],[goal]] *100,1)</f>
        <v>108.9</v>
      </c>
      <c r="G1842" s="13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ref="L1842" si="1897">(((J1842/60)/60)/24)+DATE(1970,1,1)</f>
        <v>41401.207638888889</v>
      </c>
      <c r="M1842" s="16">
        <f t="shared" si="1848"/>
        <v>41382.096180555556</v>
      </c>
      <c r="N1842" t="b">
        <v>0</v>
      </c>
      <c r="O1842">
        <v>13</v>
      </c>
      <c r="P1842" t="b">
        <v>1</v>
      </c>
      <c r="Q1842" t="s">
        <v>8274</v>
      </c>
      <c r="R1842">
        <f t="shared" si="1849"/>
        <v>75.38</v>
      </c>
      <c r="S1842" s="13" t="s">
        <v>8323</v>
      </c>
      <c r="T1842" t="s">
        <v>8324</v>
      </c>
      <c r="U1842">
        <f>YEAR(Table1[[#This Row],[Date Created Conversion]])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>ROUND(Table1[[#This Row],[pledged]]/Table1[[#This Row],[goal]] *100,1)</f>
        <v>101.8</v>
      </c>
      <c r="G1843" s="1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ref="L1843" si="1898">(((J1843/60)/60)/24)+DATE(1970,1,1)</f>
        <v>41779.207638888889</v>
      </c>
      <c r="M1843" s="16">
        <f t="shared" si="1848"/>
        <v>41745.84542824074</v>
      </c>
      <c r="N1843" t="b">
        <v>0</v>
      </c>
      <c r="O1843">
        <v>40</v>
      </c>
      <c r="P1843" t="b">
        <v>1</v>
      </c>
      <c r="Q1843" t="s">
        <v>8274</v>
      </c>
      <c r="R1843">
        <f t="shared" si="1849"/>
        <v>50.88</v>
      </c>
      <c r="S1843" s="13" t="s">
        <v>8323</v>
      </c>
      <c r="T1843" t="s">
        <v>8324</v>
      </c>
      <c r="U1843">
        <f>YEAR(Table1[[#This Row],[Date Created Conversion]])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>ROUND(Table1[[#This Row],[pledged]]/Table1[[#This Row],[goal]] *100,1)</f>
        <v>125.3</v>
      </c>
      <c r="G1844" s="13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ref="L1844" si="1899">(((J1844/60)/60)/24)+DATE(1970,1,1)</f>
        <v>42065.249305555553</v>
      </c>
      <c r="M1844" s="16">
        <f t="shared" si="1848"/>
        <v>42031.631724537037</v>
      </c>
      <c r="N1844" t="b">
        <v>0</v>
      </c>
      <c r="O1844">
        <v>21</v>
      </c>
      <c r="P1844" t="b">
        <v>1</v>
      </c>
      <c r="Q1844" t="s">
        <v>8274</v>
      </c>
      <c r="R1844">
        <f t="shared" si="1849"/>
        <v>119.29</v>
      </c>
      <c r="S1844" s="13" t="s">
        <v>8323</v>
      </c>
      <c r="T1844" t="s">
        <v>8324</v>
      </c>
      <c r="U1844">
        <f>YEAR(Table1[[#This Row],[Date Created Conversion]])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>ROUND(Table1[[#This Row],[pledged]]/Table1[[#This Row],[goal]] *100,1)</f>
        <v>124</v>
      </c>
      <c r="G1845" s="13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ref="L1845" si="1900">(((J1845/60)/60)/24)+DATE(1970,1,1)</f>
        <v>40594.994837962964</v>
      </c>
      <c r="M1845" s="16">
        <f t="shared" si="1848"/>
        <v>40564.994837962964</v>
      </c>
      <c r="N1845" t="b">
        <v>0</v>
      </c>
      <c r="O1845">
        <v>134</v>
      </c>
      <c r="P1845" t="b">
        <v>1</v>
      </c>
      <c r="Q1845" t="s">
        <v>8274</v>
      </c>
      <c r="R1845">
        <f t="shared" si="1849"/>
        <v>92.54</v>
      </c>
      <c r="S1845" s="13" t="s">
        <v>8323</v>
      </c>
      <c r="T1845" t="s">
        <v>8324</v>
      </c>
      <c r="U1845">
        <f>YEAR(Table1[[#This Row],[Date Created Conversion]])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>ROUND(Table1[[#This Row],[pledged]]/Table1[[#This Row],[goal]] *100,1)</f>
        <v>101.4</v>
      </c>
      <c r="G1846" s="13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ref="L1846" si="1901">(((J1846/60)/60)/24)+DATE(1970,1,1)</f>
        <v>40705.125</v>
      </c>
      <c r="M1846" s="16">
        <f t="shared" si="1848"/>
        <v>40666.973541666666</v>
      </c>
      <c r="N1846" t="b">
        <v>0</v>
      </c>
      <c r="O1846">
        <v>20</v>
      </c>
      <c r="P1846" t="b">
        <v>1</v>
      </c>
      <c r="Q1846" t="s">
        <v>8274</v>
      </c>
      <c r="R1846">
        <f t="shared" si="1849"/>
        <v>76.05</v>
      </c>
      <c r="S1846" s="13" t="s">
        <v>8323</v>
      </c>
      <c r="T1846" t="s">
        <v>8324</v>
      </c>
      <c r="U1846">
        <f>YEAR(Table1[[#This Row],[Date Created Conversion]])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>ROUND(Table1[[#This Row],[pledged]]/Table1[[#This Row],[goal]] *100,1)</f>
        <v>100</v>
      </c>
      <c r="G1847" s="13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ref="L1847" si="1902">(((J1847/60)/60)/24)+DATE(1970,1,1)</f>
        <v>42538.204861111109</v>
      </c>
      <c r="M1847" s="16">
        <f t="shared" si="1848"/>
        <v>42523.333310185189</v>
      </c>
      <c r="N1847" t="b">
        <v>0</v>
      </c>
      <c r="O1847">
        <v>19</v>
      </c>
      <c r="P1847" t="b">
        <v>1</v>
      </c>
      <c r="Q1847" t="s">
        <v>8274</v>
      </c>
      <c r="R1847">
        <f t="shared" si="1849"/>
        <v>52.63</v>
      </c>
      <c r="S1847" s="13" t="s">
        <v>8323</v>
      </c>
      <c r="T1847" t="s">
        <v>8324</v>
      </c>
      <c r="U1847">
        <f>YEAR(Table1[[#This Row],[Date Created Conversion]])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>ROUND(Table1[[#This Row],[pledged]]/Table1[[#This Row],[goal]] *100,1)</f>
        <v>137.9</v>
      </c>
      <c r="G1848" s="13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ref="L1848" si="1903">(((J1848/60)/60)/24)+DATE(1970,1,1)</f>
        <v>41258.650196759263</v>
      </c>
      <c r="M1848" s="16">
        <f t="shared" si="1848"/>
        <v>41228.650196759263</v>
      </c>
      <c r="N1848" t="b">
        <v>0</v>
      </c>
      <c r="O1848">
        <v>209</v>
      </c>
      <c r="P1848" t="b">
        <v>1</v>
      </c>
      <c r="Q1848" t="s">
        <v>8274</v>
      </c>
      <c r="R1848">
        <f t="shared" si="1849"/>
        <v>98.99</v>
      </c>
      <c r="S1848" s="13" t="s">
        <v>8323</v>
      </c>
      <c r="T1848" t="s">
        <v>8324</v>
      </c>
      <c r="U1848">
        <f>YEAR(Table1[[#This Row],[Date Created Conversion]])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>ROUND(Table1[[#This Row],[pledged]]/Table1[[#This Row],[goal]] *100,1)</f>
        <v>120.9</v>
      </c>
      <c r="G1849" s="13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ref="L1849" si="1904">(((J1849/60)/60)/24)+DATE(1970,1,1)</f>
        <v>42115.236481481479</v>
      </c>
      <c r="M1849" s="16">
        <f t="shared" si="1848"/>
        <v>42094.236481481479</v>
      </c>
      <c r="N1849" t="b">
        <v>0</v>
      </c>
      <c r="O1849">
        <v>38</v>
      </c>
      <c r="P1849" t="b">
        <v>1</v>
      </c>
      <c r="Q1849" t="s">
        <v>8274</v>
      </c>
      <c r="R1849">
        <f t="shared" si="1849"/>
        <v>79.53</v>
      </c>
      <c r="S1849" s="13" t="s">
        <v>8323</v>
      </c>
      <c r="T1849" t="s">
        <v>8324</v>
      </c>
      <c r="U1849">
        <f>YEAR(Table1[[#This Row],[Date Created Conversion]])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>ROUND(Table1[[#This Row],[pledged]]/Table1[[#This Row],[goal]] *100,1)</f>
        <v>107.4</v>
      </c>
      <c r="G1850" s="13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ref="L1850" si="1905">(((J1850/60)/60)/24)+DATE(1970,1,1)</f>
        <v>40755.290972222225</v>
      </c>
      <c r="M1850" s="16">
        <f t="shared" si="1848"/>
        <v>40691.788055555553</v>
      </c>
      <c r="N1850" t="b">
        <v>0</v>
      </c>
      <c r="O1850">
        <v>24</v>
      </c>
      <c r="P1850" t="b">
        <v>1</v>
      </c>
      <c r="Q1850" t="s">
        <v>8274</v>
      </c>
      <c r="R1850">
        <f t="shared" si="1849"/>
        <v>134.21</v>
      </c>
      <c r="S1850" s="13" t="s">
        <v>8323</v>
      </c>
      <c r="T1850" t="s">
        <v>8324</v>
      </c>
      <c r="U1850">
        <f>YEAR(Table1[[#This Row],[Date Created Conversion]])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>ROUND(Table1[[#This Row],[pledged]]/Table1[[#This Row],[goal]] *100,1)</f>
        <v>100.3</v>
      </c>
      <c r="G1851" s="13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ref="L1851" si="1906">(((J1851/60)/60)/24)+DATE(1970,1,1)</f>
        <v>41199.845590277779</v>
      </c>
      <c r="M1851" s="16">
        <f t="shared" si="1848"/>
        <v>41169.845590277779</v>
      </c>
      <c r="N1851" t="b">
        <v>0</v>
      </c>
      <c r="O1851">
        <v>8</v>
      </c>
      <c r="P1851" t="b">
        <v>1</v>
      </c>
      <c r="Q1851" t="s">
        <v>8274</v>
      </c>
      <c r="R1851">
        <f t="shared" si="1849"/>
        <v>37.630000000000003</v>
      </c>
      <c r="S1851" s="13" t="s">
        <v>8323</v>
      </c>
      <c r="T1851" t="s">
        <v>8324</v>
      </c>
      <c r="U1851">
        <f>YEAR(Table1[[#This Row],[Date Created Conversion]])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>ROUND(Table1[[#This Row],[pledged]]/Table1[[#This Row],[goal]] *100,1)</f>
        <v>101.5</v>
      </c>
      <c r="G1852" s="13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ref="L1852" si="1907">(((J1852/60)/60)/24)+DATE(1970,1,1)</f>
        <v>41830.959490740745</v>
      </c>
      <c r="M1852" s="16">
        <f t="shared" si="1848"/>
        <v>41800.959490740745</v>
      </c>
      <c r="N1852" t="b">
        <v>0</v>
      </c>
      <c r="O1852">
        <v>179</v>
      </c>
      <c r="P1852" t="b">
        <v>1</v>
      </c>
      <c r="Q1852" t="s">
        <v>8274</v>
      </c>
      <c r="R1852">
        <f t="shared" si="1849"/>
        <v>51.04</v>
      </c>
      <c r="S1852" s="13" t="s">
        <v>8323</v>
      </c>
      <c r="T1852" t="s">
        <v>8324</v>
      </c>
      <c r="U1852">
        <f>YEAR(Table1[[#This Row],[Date Created Conversion]])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>ROUND(Table1[[#This Row],[pledged]]/Table1[[#This Row],[goal]] *100,1)</f>
        <v>100.1</v>
      </c>
      <c r="G1853" s="1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ref="L1853" si="1908">(((J1853/60)/60)/24)+DATE(1970,1,1)</f>
        <v>41848.041666666664</v>
      </c>
      <c r="M1853" s="16">
        <f t="shared" si="1848"/>
        <v>41827.906689814816</v>
      </c>
      <c r="N1853" t="b">
        <v>0</v>
      </c>
      <c r="O1853">
        <v>26</v>
      </c>
      <c r="P1853" t="b">
        <v>1</v>
      </c>
      <c r="Q1853" t="s">
        <v>8274</v>
      </c>
      <c r="R1853">
        <f t="shared" si="1849"/>
        <v>50.04</v>
      </c>
      <c r="S1853" s="13" t="s">
        <v>8323</v>
      </c>
      <c r="T1853" t="s">
        <v>8324</v>
      </c>
      <c r="U1853">
        <f>YEAR(Table1[[#This Row],[Date Created Conversion]])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>ROUND(Table1[[#This Row],[pledged]]/Table1[[#This Row],[goal]] *100,1)</f>
        <v>117</v>
      </c>
      <c r="G1854" s="13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ref="L1854" si="1909">(((J1854/60)/60)/24)+DATE(1970,1,1)</f>
        <v>42119</v>
      </c>
      <c r="M1854" s="16">
        <f t="shared" si="1848"/>
        <v>42081.77143518519</v>
      </c>
      <c r="N1854" t="b">
        <v>0</v>
      </c>
      <c r="O1854">
        <v>131</v>
      </c>
      <c r="P1854" t="b">
        <v>1</v>
      </c>
      <c r="Q1854" t="s">
        <v>8274</v>
      </c>
      <c r="R1854">
        <f t="shared" si="1849"/>
        <v>133.93</v>
      </c>
      <c r="S1854" s="13" t="s">
        <v>8323</v>
      </c>
      <c r="T1854" t="s">
        <v>8324</v>
      </c>
      <c r="U1854">
        <f>YEAR(Table1[[#This Row],[Date Created Conversion]])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>ROUND(Table1[[#This Row],[pledged]]/Table1[[#This Row],[goal]] *100,1)</f>
        <v>101.9</v>
      </c>
      <c r="G1855" s="13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ref="L1855" si="1910">(((J1855/60)/60)/24)+DATE(1970,1,1)</f>
        <v>41227.102048611108</v>
      </c>
      <c r="M1855" s="16">
        <f t="shared" si="1848"/>
        <v>41177.060381944444</v>
      </c>
      <c r="N1855" t="b">
        <v>0</v>
      </c>
      <c r="O1855">
        <v>14</v>
      </c>
      <c r="P1855" t="b">
        <v>1</v>
      </c>
      <c r="Q1855" t="s">
        <v>8274</v>
      </c>
      <c r="R1855">
        <f t="shared" si="1849"/>
        <v>58.21</v>
      </c>
      <c r="S1855" s="13" t="s">
        <v>8323</v>
      </c>
      <c r="T1855" t="s">
        <v>8324</v>
      </c>
      <c r="U1855">
        <f>YEAR(Table1[[#This Row],[Date Created Conversion]])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>ROUND(Table1[[#This Row],[pledged]]/Table1[[#This Row],[goal]] *100,1)</f>
        <v>102.1</v>
      </c>
      <c r="G1856" s="13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ref="L1856" si="1911">(((J1856/60)/60)/24)+DATE(1970,1,1)</f>
        <v>41418.021261574075</v>
      </c>
      <c r="M1856" s="16">
        <f t="shared" si="1848"/>
        <v>41388.021261574075</v>
      </c>
      <c r="N1856" t="b">
        <v>0</v>
      </c>
      <c r="O1856">
        <v>174</v>
      </c>
      <c r="P1856" t="b">
        <v>1</v>
      </c>
      <c r="Q1856" t="s">
        <v>8274</v>
      </c>
      <c r="R1856">
        <f t="shared" si="1849"/>
        <v>88.04</v>
      </c>
      <c r="S1856" s="13" t="s">
        <v>8323</v>
      </c>
      <c r="T1856" t="s">
        <v>8324</v>
      </c>
      <c r="U1856">
        <f>YEAR(Table1[[#This Row],[Date Created Conversion]])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>ROUND(Table1[[#This Row],[pledged]]/Table1[[#This Row],[goal]] *100,1)</f>
        <v>154.1</v>
      </c>
      <c r="G1857" s="13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ref="L1857" si="1912">(((J1857/60)/60)/24)+DATE(1970,1,1)</f>
        <v>41645.538657407407</v>
      </c>
      <c r="M1857" s="16">
        <f t="shared" si="1848"/>
        <v>41600.538657407407</v>
      </c>
      <c r="N1857" t="b">
        <v>0</v>
      </c>
      <c r="O1857">
        <v>191</v>
      </c>
      <c r="P1857" t="b">
        <v>1</v>
      </c>
      <c r="Q1857" t="s">
        <v>8274</v>
      </c>
      <c r="R1857">
        <f t="shared" si="1849"/>
        <v>70.58</v>
      </c>
      <c r="S1857" s="13" t="s">
        <v>8323</v>
      </c>
      <c r="T1857" t="s">
        <v>8324</v>
      </c>
      <c r="U1857">
        <f>YEAR(Table1[[#This Row],[Date Created Conversion]])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>ROUND(Table1[[#This Row],[pledged]]/Table1[[#This Row],[goal]] *100,1)</f>
        <v>101.3</v>
      </c>
      <c r="G1858" s="13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ref="L1858" si="1913">(((J1858/60)/60)/24)+DATE(1970,1,1)</f>
        <v>41838.854999999996</v>
      </c>
      <c r="M1858" s="16">
        <f t="shared" ref="M1858:M1921" si="1914">(((K1858/60)/60)/24)+DATE(1970,1,1)</f>
        <v>41817.854999999996</v>
      </c>
      <c r="N1858" t="b">
        <v>0</v>
      </c>
      <c r="O1858">
        <v>38</v>
      </c>
      <c r="P1858" t="b">
        <v>1</v>
      </c>
      <c r="Q1858" t="s">
        <v>8274</v>
      </c>
      <c r="R1858">
        <f t="shared" ref="R1858:R1921" si="1915">IFERROR(ROUND(E1858/O1858,2),0)</f>
        <v>53.29</v>
      </c>
      <c r="S1858" s="13" t="s">
        <v>8323</v>
      </c>
      <c r="T1858" t="s">
        <v>8324</v>
      </c>
      <c r="U1858">
        <f>YEAR(Table1[[#This Row],[Date Created Conversion]])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>ROUND(Table1[[#This Row],[pledged]]/Table1[[#This Row],[goal]] *100,1)</f>
        <v>100</v>
      </c>
      <c r="G1859" s="13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" si="1916">(((J1859/60)/60)/24)+DATE(1970,1,1)</f>
        <v>41894.76866898148</v>
      </c>
      <c r="M1859" s="16">
        <f t="shared" si="1914"/>
        <v>41864.76866898148</v>
      </c>
      <c r="N1859" t="b">
        <v>0</v>
      </c>
      <c r="O1859">
        <v>22</v>
      </c>
      <c r="P1859" t="b">
        <v>1</v>
      </c>
      <c r="Q1859" t="s">
        <v>8274</v>
      </c>
      <c r="R1859">
        <f t="shared" si="1915"/>
        <v>136.36000000000001</v>
      </c>
      <c r="S1859" s="13" t="s">
        <v>8323</v>
      </c>
      <c r="T1859" t="s">
        <v>8324</v>
      </c>
      <c r="U1859">
        <f>YEAR(Table1[[#This Row],[Date Created Conversion]])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>ROUND(Table1[[#This Row],[pledged]]/Table1[[#This Row],[goal]] *100,1)</f>
        <v>108.7</v>
      </c>
      <c r="G1860" s="13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ref="L1860" si="1917">(((J1860/60)/60)/24)+DATE(1970,1,1)</f>
        <v>40893.242141203707</v>
      </c>
      <c r="M1860" s="16">
        <f t="shared" si="1914"/>
        <v>40833.200474537036</v>
      </c>
      <c r="N1860" t="b">
        <v>0</v>
      </c>
      <c r="O1860">
        <v>149</v>
      </c>
      <c r="P1860" t="b">
        <v>1</v>
      </c>
      <c r="Q1860" t="s">
        <v>8274</v>
      </c>
      <c r="R1860">
        <f t="shared" si="1915"/>
        <v>40.549999999999997</v>
      </c>
      <c r="S1860" s="13" t="s">
        <v>8323</v>
      </c>
      <c r="T1860" t="s">
        <v>8324</v>
      </c>
      <c r="U1860">
        <f>YEAR(Table1[[#This Row],[Date Created Conversion]])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>ROUND(Table1[[#This Row],[pledged]]/Table1[[#This Row],[goal]] *100,1)</f>
        <v>131.80000000000001</v>
      </c>
      <c r="G1861" s="13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ref="L1861" si="1918">(((J1861/60)/60)/24)+DATE(1970,1,1)</f>
        <v>40808.770011574074</v>
      </c>
      <c r="M1861" s="16">
        <f t="shared" si="1914"/>
        <v>40778.770011574074</v>
      </c>
      <c r="N1861" t="b">
        <v>0</v>
      </c>
      <c r="O1861">
        <v>56</v>
      </c>
      <c r="P1861" t="b">
        <v>1</v>
      </c>
      <c r="Q1861" t="s">
        <v>8274</v>
      </c>
      <c r="R1861">
        <f t="shared" si="1915"/>
        <v>70.63</v>
      </c>
      <c r="S1861" s="13" t="s">
        <v>8323</v>
      </c>
      <c r="T1861" t="s">
        <v>8324</v>
      </c>
      <c r="U1861">
        <f>YEAR(Table1[[#This Row],[Date Created Conversion]])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>ROUND(Table1[[#This Row],[pledged]]/Table1[[#This Row],[goal]] *100,1)</f>
        <v>133.5</v>
      </c>
      <c r="G1862" s="13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ref="L1862" si="1919">(((J1862/60)/60)/24)+DATE(1970,1,1)</f>
        <v>41676.709305555552</v>
      </c>
      <c r="M1862" s="16">
        <f t="shared" si="1914"/>
        <v>41655.709305555552</v>
      </c>
      <c r="N1862" t="b">
        <v>0</v>
      </c>
      <c r="O1862">
        <v>19</v>
      </c>
      <c r="P1862" t="b">
        <v>1</v>
      </c>
      <c r="Q1862" t="s">
        <v>8274</v>
      </c>
      <c r="R1862">
        <f t="shared" si="1915"/>
        <v>52.68</v>
      </c>
      <c r="S1862" s="13" t="s">
        <v>8323</v>
      </c>
      <c r="T1862" t="s">
        <v>8324</v>
      </c>
      <c r="U1862">
        <f>YEAR(Table1[[#This Row],[Date Created Conversion]])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>ROUND(Table1[[#This Row],[pledged]]/Table1[[#This Row],[goal]] *100,1)</f>
        <v>0</v>
      </c>
      <c r="G1863" s="1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ref="L1863" si="1920">(((J1863/60)/60)/24)+DATE(1970,1,1)</f>
        <v>42030.300243055557</v>
      </c>
      <c r="M1863" s="16">
        <f t="shared" si="1914"/>
        <v>42000.300243055557</v>
      </c>
      <c r="N1863" t="b">
        <v>0</v>
      </c>
      <c r="O1863">
        <v>0</v>
      </c>
      <c r="P1863" t="b">
        <v>0</v>
      </c>
      <c r="Q1863" t="s">
        <v>8281</v>
      </c>
      <c r="R1863">
        <f t="shared" si="1915"/>
        <v>0</v>
      </c>
      <c r="S1863" s="13" t="s">
        <v>8331</v>
      </c>
      <c r="T1863" t="s">
        <v>8333</v>
      </c>
      <c r="U1863">
        <f>YEAR(Table1[[#This Row],[Date Created Conversion]])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>ROUND(Table1[[#This Row],[pledged]]/Table1[[#This Row],[goal]] *100,1)</f>
        <v>8.1</v>
      </c>
      <c r="G1864" s="13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ref="L1864" si="1921">(((J1864/60)/60)/24)+DATE(1970,1,1)</f>
        <v>42802.3125</v>
      </c>
      <c r="M1864" s="16">
        <f t="shared" si="1914"/>
        <v>42755.492754629624</v>
      </c>
      <c r="N1864" t="b">
        <v>0</v>
      </c>
      <c r="O1864">
        <v>16</v>
      </c>
      <c r="P1864" t="b">
        <v>0</v>
      </c>
      <c r="Q1864" t="s">
        <v>8281</v>
      </c>
      <c r="R1864">
        <f t="shared" si="1915"/>
        <v>90.94</v>
      </c>
      <c r="S1864" s="13" t="s">
        <v>8331</v>
      </c>
      <c r="T1864" t="s">
        <v>8333</v>
      </c>
      <c r="U1864">
        <f>YEAR(Table1[[#This Row],[Date Created Conversion]])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>ROUND(Table1[[#This Row],[pledged]]/Table1[[#This Row],[goal]] *100,1)</f>
        <v>0.4</v>
      </c>
      <c r="G1865" s="13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ref="L1865" si="1922">(((J1865/60)/60)/24)+DATE(1970,1,1)</f>
        <v>41802.797280092593</v>
      </c>
      <c r="M1865" s="16">
        <f t="shared" si="1914"/>
        <v>41772.797280092593</v>
      </c>
      <c r="N1865" t="b">
        <v>0</v>
      </c>
      <c r="O1865">
        <v>2</v>
      </c>
      <c r="P1865" t="b">
        <v>0</v>
      </c>
      <c r="Q1865" t="s">
        <v>8281</v>
      </c>
      <c r="R1865">
        <f t="shared" si="1915"/>
        <v>5</v>
      </c>
      <c r="S1865" s="13" t="s">
        <v>8331</v>
      </c>
      <c r="T1865" t="s">
        <v>8333</v>
      </c>
      <c r="U1865">
        <f>YEAR(Table1[[#This Row],[Date Created Conversion]])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>ROUND(Table1[[#This Row],[pledged]]/Table1[[#This Row],[goal]] *100,1)</f>
        <v>42.9</v>
      </c>
      <c r="G1866" s="13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ref="L1866" si="1923">(((J1866/60)/60)/24)+DATE(1970,1,1)</f>
        <v>41763.716435185182</v>
      </c>
      <c r="M1866" s="16">
        <f t="shared" si="1914"/>
        <v>41733.716435185182</v>
      </c>
      <c r="N1866" t="b">
        <v>0</v>
      </c>
      <c r="O1866">
        <v>48</v>
      </c>
      <c r="P1866" t="b">
        <v>0</v>
      </c>
      <c r="Q1866" t="s">
        <v>8281</v>
      </c>
      <c r="R1866">
        <f t="shared" si="1915"/>
        <v>58.08</v>
      </c>
      <c r="S1866" s="13" t="s">
        <v>8331</v>
      </c>
      <c r="T1866" t="s">
        <v>8333</v>
      </c>
      <c r="U1866">
        <f>YEAR(Table1[[#This Row],[Date Created Conversion]])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>ROUND(Table1[[#This Row],[pledged]]/Table1[[#This Row],[goal]] *100,1)</f>
        <v>0</v>
      </c>
      <c r="G1867" s="13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ref="L1867" si="1924">(((J1867/60)/60)/24)+DATE(1970,1,1)</f>
        <v>42680.409108796302</v>
      </c>
      <c r="M1867" s="16">
        <f t="shared" si="1914"/>
        <v>42645.367442129631</v>
      </c>
      <c r="N1867" t="b">
        <v>0</v>
      </c>
      <c r="O1867">
        <v>2</v>
      </c>
      <c r="P1867" t="b">
        <v>0</v>
      </c>
      <c r="Q1867" t="s">
        <v>8281</v>
      </c>
      <c r="R1867">
        <f t="shared" si="1915"/>
        <v>2</v>
      </c>
      <c r="S1867" s="13" t="s">
        <v>8331</v>
      </c>
      <c r="T1867" t="s">
        <v>8333</v>
      </c>
      <c r="U1867">
        <f>YEAR(Table1[[#This Row],[Date Created Conversion]])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>ROUND(Table1[[#This Row],[pledged]]/Table1[[#This Row],[goal]] *100,1)</f>
        <v>0.5</v>
      </c>
      <c r="G1868" s="13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ref="L1868" si="1925">(((J1868/60)/60)/24)+DATE(1970,1,1)</f>
        <v>42795.166666666672</v>
      </c>
      <c r="M1868" s="16">
        <f t="shared" si="1914"/>
        <v>42742.246493055558</v>
      </c>
      <c r="N1868" t="b">
        <v>0</v>
      </c>
      <c r="O1868">
        <v>2</v>
      </c>
      <c r="P1868" t="b">
        <v>0</v>
      </c>
      <c r="Q1868" t="s">
        <v>8281</v>
      </c>
      <c r="R1868">
        <f t="shared" si="1915"/>
        <v>62.5</v>
      </c>
      <c r="S1868" s="13" t="s">
        <v>8331</v>
      </c>
      <c r="T1868" t="s">
        <v>8333</v>
      </c>
      <c r="U1868">
        <f>YEAR(Table1[[#This Row],[Date Created Conversion]])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>ROUND(Table1[[#This Row],[pledged]]/Table1[[#This Row],[goal]] *100,1)</f>
        <v>0.1</v>
      </c>
      <c r="G1869" s="13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ref="L1869" si="1926">(((J1869/60)/60)/24)+DATE(1970,1,1)</f>
        <v>42679.924907407403</v>
      </c>
      <c r="M1869" s="16">
        <f t="shared" si="1914"/>
        <v>42649.924907407403</v>
      </c>
      <c r="N1869" t="b">
        <v>0</v>
      </c>
      <c r="O1869">
        <v>1</v>
      </c>
      <c r="P1869" t="b">
        <v>0</v>
      </c>
      <c r="Q1869" t="s">
        <v>8281</v>
      </c>
      <c r="R1869">
        <f t="shared" si="1915"/>
        <v>10</v>
      </c>
      <c r="S1869" s="13" t="s">
        <v>8331</v>
      </c>
      <c r="T1869" t="s">
        <v>8333</v>
      </c>
      <c r="U1869">
        <f>YEAR(Table1[[#This Row],[Date Created Conversion]])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>ROUND(Table1[[#This Row],[pledged]]/Table1[[#This Row],[goal]] *100,1)</f>
        <v>4.9000000000000004</v>
      </c>
      <c r="G1870" s="13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ref="L1870" si="1927">(((J1870/60)/60)/24)+DATE(1970,1,1)</f>
        <v>42353.332638888889</v>
      </c>
      <c r="M1870" s="16">
        <f t="shared" si="1914"/>
        <v>42328.779224537036</v>
      </c>
      <c r="N1870" t="b">
        <v>0</v>
      </c>
      <c r="O1870">
        <v>17</v>
      </c>
      <c r="P1870" t="b">
        <v>0</v>
      </c>
      <c r="Q1870" t="s">
        <v>8281</v>
      </c>
      <c r="R1870">
        <f t="shared" si="1915"/>
        <v>71.59</v>
      </c>
      <c r="S1870" s="13" t="s">
        <v>8331</v>
      </c>
      <c r="T1870" t="s">
        <v>8333</v>
      </c>
      <c r="U1870">
        <f>YEAR(Table1[[#This Row],[Date Created Conversion]])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>ROUND(Table1[[#This Row],[pledged]]/Table1[[#This Row],[goal]] *100,1)</f>
        <v>0</v>
      </c>
      <c r="G1871" s="13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ref="L1871" si="1928">(((J1871/60)/60)/24)+DATE(1970,1,1)</f>
        <v>42739.002881944441</v>
      </c>
      <c r="M1871" s="16">
        <f t="shared" si="1914"/>
        <v>42709.002881944441</v>
      </c>
      <c r="N1871" t="b">
        <v>0</v>
      </c>
      <c r="O1871">
        <v>0</v>
      </c>
      <c r="P1871" t="b">
        <v>0</v>
      </c>
      <c r="Q1871" t="s">
        <v>8281</v>
      </c>
      <c r="R1871">
        <f t="shared" si="1915"/>
        <v>0</v>
      </c>
      <c r="S1871" s="13" t="s">
        <v>8331</v>
      </c>
      <c r="T1871" t="s">
        <v>8333</v>
      </c>
      <c r="U1871">
        <f>YEAR(Table1[[#This Row],[Date Created Conversion]])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>ROUND(Table1[[#This Row],[pledged]]/Table1[[#This Row],[goal]] *100,1)</f>
        <v>10.3</v>
      </c>
      <c r="G1872" s="13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ref="L1872" si="1929">(((J1872/60)/60)/24)+DATE(1970,1,1)</f>
        <v>42400.178472222222</v>
      </c>
      <c r="M1872" s="16">
        <f t="shared" si="1914"/>
        <v>42371.355729166666</v>
      </c>
      <c r="N1872" t="b">
        <v>0</v>
      </c>
      <c r="O1872">
        <v>11</v>
      </c>
      <c r="P1872" t="b">
        <v>0</v>
      </c>
      <c r="Q1872" t="s">
        <v>8281</v>
      </c>
      <c r="R1872">
        <f t="shared" si="1915"/>
        <v>32.82</v>
      </c>
      <c r="S1872" s="13" t="s">
        <v>8331</v>
      </c>
      <c r="T1872" t="s">
        <v>8333</v>
      </c>
      <c r="U1872">
        <f>YEAR(Table1[[#This Row],[Date Created Conversion]])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>ROUND(Table1[[#This Row],[pledged]]/Table1[[#This Row],[goal]] *100,1)</f>
        <v>71.8</v>
      </c>
      <c r="G1873" s="1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ref="L1873" si="1930">(((J1873/60)/60)/24)+DATE(1970,1,1)</f>
        <v>41963.825243055559</v>
      </c>
      <c r="M1873" s="16">
        <f t="shared" si="1914"/>
        <v>41923.783576388887</v>
      </c>
      <c r="N1873" t="b">
        <v>0</v>
      </c>
      <c r="O1873">
        <v>95</v>
      </c>
      <c r="P1873" t="b">
        <v>0</v>
      </c>
      <c r="Q1873" t="s">
        <v>8281</v>
      </c>
      <c r="R1873">
        <f t="shared" si="1915"/>
        <v>49.12</v>
      </c>
      <c r="S1873" s="13" t="s">
        <v>8331</v>
      </c>
      <c r="T1873" t="s">
        <v>8333</v>
      </c>
      <c r="U1873">
        <f>YEAR(Table1[[#This Row],[Date Created Conversion]])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>ROUND(Table1[[#This Row],[pledged]]/Table1[[#This Row],[goal]] *100,1)</f>
        <v>1.1000000000000001</v>
      </c>
      <c r="G1874" s="13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ref="L1874" si="1931">(((J1874/60)/60)/24)+DATE(1970,1,1)</f>
        <v>42185.129652777774</v>
      </c>
      <c r="M1874" s="16">
        <f t="shared" si="1914"/>
        <v>42155.129652777774</v>
      </c>
      <c r="N1874" t="b">
        <v>0</v>
      </c>
      <c r="O1874">
        <v>13</v>
      </c>
      <c r="P1874" t="b">
        <v>0</v>
      </c>
      <c r="Q1874" t="s">
        <v>8281</v>
      </c>
      <c r="R1874">
        <f t="shared" si="1915"/>
        <v>16.309999999999999</v>
      </c>
      <c r="S1874" s="13" t="s">
        <v>8331</v>
      </c>
      <c r="T1874" t="s">
        <v>8333</v>
      </c>
      <c r="U1874">
        <f>YEAR(Table1[[#This Row],[Date Created Conversion]])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>ROUND(Table1[[#This Row],[pledged]]/Table1[[#This Row],[goal]] *100,1)</f>
        <v>0.5</v>
      </c>
      <c r="G1875" s="13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ref="L1875" si="1932">(((J1875/60)/60)/24)+DATE(1970,1,1)</f>
        <v>42193.697916666672</v>
      </c>
      <c r="M1875" s="16">
        <f t="shared" si="1914"/>
        <v>42164.615856481483</v>
      </c>
      <c r="N1875" t="b">
        <v>0</v>
      </c>
      <c r="O1875">
        <v>2</v>
      </c>
      <c r="P1875" t="b">
        <v>0</v>
      </c>
      <c r="Q1875" t="s">
        <v>8281</v>
      </c>
      <c r="R1875">
        <f t="shared" si="1915"/>
        <v>18</v>
      </c>
      <c r="S1875" s="13" t="s">
        <v>8331</v>
      </c>
      <c r="T1875" t="s">
        <v>8333</v>
      </c>
      <c r="U1875">
        <f>YEAR(Table1[[#This Row],[Date Created Conversion]])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>ROUND(Table1[[#This Row],[pledged]]/Table1[[#This Row],[goal]] *100,1)</f>
        <v>0</v>
      </c>
      <c r="G1876" s="13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ref="L1876" si="1933">(((J1876/60)/60)/24)+DATE(1970,1,1)</f>
        <v>42549.969131944439</v>
      </c>
      <c r="M1876" s="16">
        <f t="shared" si="1914"/>
        <v>42529.969131944439</v>
      </c>
      <c r="N1876" t="b">
        <v>0</v>
      </c>
      <c r="O1876">
        <v>2</v>
      </c>
      <c r="P1876" t="b">
        <v>0</v>
      </c>
      <c r="Q1876" t="s">
        <v>8281</v>
      </c>
      <c r="R1876">
        <f t="shared" si="1915"/>
        <v>13</v>
      </c>
      <c r="S1876" s="13" t="s">
        <v>8331</v>
      </c>
      <c r="T1876" t="s">
        <v>8333</v>
      </c>
      <c r="U1876">
        <f>YEAR(Table1[[#This Row],[Date Created Conversion]])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>ROUND(Table1[[#This Row],[pledged]]/Table1[[#This Row],[goal]] *100,1)</f>
        <v>0.5</v>
      </c>
      <c r="G1877" s="13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ref="L1877" si="1934">(((J1877/60)/60)/24)+DATE(1970,1,1)</f>
        <v>42588.899398148147</v>
      </c>
      <c r="M1877" s="16">
        <f t="shared" si="1914"/>
        <v>42528.899398148147</v>
      </c>
      <c r="N1877" t="b">
        <v>0</v>
      </c>
      <c r="O1877">
        <v>3</v>
      </c>
      <c r="P1877" t="b">
        <v>0</v>
      </c>
      <c r="Q1877" t="s">
        <v>8281</v>
      </c>
      <c r="R1877">
        <f t="shared" si="1915"/>
        <v>17</v>
      </c>
      <c r="S1877" s="13" t="s">
        <v>8331</v>
      </c>
      <c r="T1877" t="s">
        <v>8333</v>
      </c>
      <c r="U1877">
        <f>YEAR(Table1[[#This Row],[Date Created Conversion]])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>ROUND(Table1[[#This Row],[pledged]]/Table1[[#This Row],[goal]] *100,1)</f>
        <v>0</v>
      </c>
      <c r="G1878" s="13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ref="L1878" si="1935">(((J1878/60)/60)/24)+DATE(1970,1,1)</f>
        <v>41806.284780092588</v>
      </c>
      <c r="M1878" s="16">
        <f t="shared" si="1914"/>
        <v>41776.284780092588</v>
      </c>
      <c r="N1878" t="b">
        <v>0</v>
      </c>
      <c r="O1878">
        <v>0</v>
      </c>
      <c r="P1878" t="b">
        <v>0</v>
      </c>
      <c r="Q1878" t="s">
        <v>8281</v>
      </c>
      <c r="R1878">
        <f t="shared" si="1915"/>
        <v>0</v>
      </c>
      <c r="S1878" s="13" t="s">
        <v>8331</v>
      </c>
      <c r="T1878" t="s">
        <v>8333</v>
      </c>
      <c r="U1878">
        <f>YEAR(Table1[[#This Row],[Date Created Conversion]])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>ROUND(Table1[[#This Row],[pledged]]/Table1[[#This Row],[goal]] *100,1)</f>
        <v>0</v>
      </c>
      <c r="G1879" s="13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ref="L1879" si="1936">(((J1879/60)/60)/24)+DATE(1970,1,1)</f>
        <v>42064.029224537036</v>
      </c>
      <c r="M1879" s="16">
        <f t="shared" si="1914"/>
        <v>42035.029224537036</v>
      </c>
      <c r="N1879" t="b">
        <v>0</v>
      </c>
      <c r="O1879">
        <v>0</v>
      </c>
      <c r="P1879" t="b">
        <v>0</v>
      </c>
      <c r="Q1879" t="s">
        <v>8281</v>
      </c>
      <c r="R1879">
        <f t="shared" si="1915"/>
        <v>0</v>
      </c>
      <c r="S1879" s="13" t="s">
        <v>8331</v>
      </c>
      <c r="T1879" t="s">
        <v>8333</v>
      </c>
      <c r="U1879">
        <f>YEAR(Table1[[#This Row],[Date Created Conversion]])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>ROUND(Table1[[#This Row],[pledged]]/Table1[[#This Row],[goal]] *100,1)</f>
        <v>0</v>
      </c>
      <c r="G1880" s="13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ref="L1880" si="1937">(((J1880/60)/60)/24)+DATE(1970,1,1)</f>
        <v>41803.008738425924</v>
      </c>
      <c r="M1880" s="16">
        <f t="shared" si="1914"/>
        <v>41773.008738425924</v>
      </c>
      <c r="N1880" t="b">
        <v>0</v>
      </c>
      <c r="O1880">
        <v>0</v>
      </c>
      <c r="P1880" t="b">
        <v>0</v>
      </c>
      <c r="Q1880" t="s">
        <v>8281</v>
      </c>
      <c r="R1880">
        <f t="shared" si="1915"/>
        <v>0</v>
      </c>
      <c r="S1880" s="13" t="s">
        <v>8331</v>
      </c>
      <c r="T1880" t="s">
        <v>8333</v>
      </c>
      <c r="U1880">
        <f>YEAR(Table1[[#This Row],[Date Created Conversion]])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>ROUND(Table1[[#This Row],[pledged]]/Table1[[#This Row],[goal]] *100,1)</f>
        <v>0.1</v>
      </c>
      <c r="G1881" s="13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ref="L1881" si="1938">(((J1881/60)/60)/24)+DATE(1970,1,1)</f>
        <v>42443.607974537037</v>
      </c>
      <c r="M1881" s="16">
        <f t="shared" si="1914"/>
        <v>42413.649641203709</v>
      </c>
      <c r="N1881" t="b">
        <v>0</v>
      </c>
      <c r="O1881">
        <v>2</v>
      </c>
      <c r="P1881" t="b">
        <v>0</v>
      </c>
      <c r="Q1881" t="s">
        <v>8281</v>
      </c>
      <c r="R1881">
        <f t="shared" si="1915"/>
        <v>3</v>
      </c>
      <c r="S1881" s="13" t="s">
        <v>8331</v>
      </c>
      <c r="T1881" t="s">
        <v>8333</v>
      </c>
      <c r="U1881">
        <f>YEAR(Table1[[#This Row],[Date Created Conversion]])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>ROUND(Table1[[#This Row],[pledged]]/Table1[[#This Row],[goal]] *100,1)</f>
        <v>20.100000000000001</v>
      </c>
      <c r="G1882" s="13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ref="L1882" si="1939">(((J1882/60)/60)/24)+DATE(1970,1,1)</f>
        <v>42459.525231481486</v>
      </c>
      <c r="M1882" s="16">
        <f t="shared" si="1914"/>
        <v>42430.566898148143</v>
      </c>
      <c r="N1882" t="b">
        <v>0</v>
      </c>
      <c r="O1882">
        <v>24</v>
      </c>
      <c r="P1882" t="b">
        <v>0</v>
      </c>
      <c r="Q1882" t="s">
        <v>8281</v>
      </c>
      <c r="R1882">
        <f t="shared" si="1915"/>
        <v>41.83</v>
      </c>
      <c r="S1882" s="13" t="s">
        <v>8331</v>
      </c>
      <c r="T1882" t="s">
        <v>8333</v>
      </c>
      <c r="U1882">
        <f>YEAR(Table1[[#This Row],[Date Created Conversion]])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>ROUND(Table1[[#This Row],[pledged]]/Table1[[#This Row],[goal]] *100,1)</f>
        <v>172.7</v>
      </c>
      <c r="G1883" s="1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ref="L1883" si="1940">(((J1883/60)/60)/24)+DATE(1970,1,1)</f>
        <v>42073.110983796301</v>
      </c>
      <c r="M1883" s="16">
        <f t="shared" si="1914"/>
        <v>42043.152650462958</v>
      </c>
      <c r="N1883" t="b">
        <v>0</v>
      </c>
      <c r="O1883">
        <v>70</v>
      </c>
      <c r="P1883" t="b">
        <v>1</v>
      </c>
      <c r="Q1883" t="s">
        <v>8277</v>
      </c>
      <c r="R1883">
        <f t="shared" si="1915"/>
        <v>49.34</v>
      </c>
      <c r="S1883" s="13" t="s">
        <v>8323</v>
      </c>
      <c r="T1883" t="s">
        <v>8327</v>
      </c>
      <c r="U1883">
        <f>YEAR(Table1[[#This Row],[Date Created Conversion]])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>ROUND(Table1[[#This Row],[pledged]]/Table1[[#This Row],[goal]] *100,1)</f>
        <v>100.9</v>
      </c>
      <c r="G1884" s="13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ref="L1884" si="1941">(((J1884/60)/60)/24)+DATE(1970,1,1)</f>
        <v>41100.991666666669</v>
      </c>
      <c r="M1884" s="16">
        <f t="shared" si="1914"/>
        <v>41067.949212962965</v>
      </c>
      <c r="N1884" t="b">
        <v>0</v>
      </c>
      <c r="O1884">
        <v>81</v>
      </c>
      <c r="P1884" t="b">
        <v>1</v>
      </c>
      <c r="Q1884" t="s">
        <v>8277</v>
      </c>
      <c r="R1884">
        <f t="shared" si="1915"/>
        <v>41.73</v>
      </c>
      <c r="S1884" s="13" t="s">
        <v>8323</v>
      </c>
      <c r="T1884" t="s">
        <v>8327</v>
      </c>
      <c r="U1884">
        <f>YEAR(Table1[[#This Row],[Date Created Conversion]])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>ROUND(Table1[[#This Row],[pledged]]/Table1[[#This Row],[goal]] *100,1)</f>
        <v>104.8</v>
      </c>
      <c r="G1885" s="13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ref="L1885" si="1942">(((J1885/60)/60)/24)+DATE(1970,1,1)</f>
        <v>41007.906342592592</v>
      </c>
      <c r="M1885" s="16">
        <f t="shared" si="1914"/>
        <v>40977.948009259257</v>
      </c>
      <c r="N1885" t="b">
        <v>0</v>
      </c>
      <c r="O1885">
        <v>32</v>
      </c>
      <c r="P1885" t="b">
        <v>1</v>
      </c>
      <c r="Q1885" t="s">
        <v>8277</v>
      </c>
      <c r="R1885">
        <f t="shared" si="1915"/>
        <v>32.72</v>
      </c>
      <c r="S1885" s="13" t="s">
        <v>8323</v>
      </c>
      <c r="T1885" t="s">
        <v>8327</v>
      </c>
      <c r="U1885">
        <f>YEAR(Table1[[#This Row],[Date Created Conversion]])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>ROUND(Table1[[#This Row],[pledged]]/Table1[[#This Row],[goal]] *100,1)</f>
        <v>135.1</v>
      </c>
      <c r="G1886" s="13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ref="L1886" si="1943">(((J1886/60)/60)/24)+DATE(1970,1,1)</f>
        <v>41240.5</v>
      </c>
      <c r="M1886" s="16">
        <f t="shared" si="1914"/>
        <v>41205.198321759257</v>
      </c>
      <c r="N1886" t="b">
        <v>0</v>
      </c>
      <c r="O1886">
        <v>26</v>
      </c>
      <c r="P1886" t="b">
        <v>1</v>
      </c>
      <c r="Q1886" t="s">
        <v>8277</v>
      </c>
      <c r="R1886">
        <f t="shared" si="1915"/>
        <v>51.96</v>
      </c>
      <c r="S1886" s="13" t="s">
        <v>8323</v>
      </c>
      <c r="T1886" t="s">
        <v>8327</v>
      </c>
      <c r="U1886">
        <f>YEAR(Table1[[#This Row],[Date Created Conversion]])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>ROUND(Table1[[#This Row],[pledged]]/Table1[[#This Row],[goal]] *100,1)</f>
        <v>116.3</v>
      </c>
      <c r="G1887" s="13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ref="L1887" si="1944">(((J1887/60)/60)/24)+DATE(1970,1,1)</f>
        <v>41131.916666666664</v>
      </c>
      <c r="M1887" s="16">
        <f t="shared" si="1914"/>
        <v>41099.093865740739</v>
      </c>
      <c r="N1887" t="b">
        <v>0</v>
      </c>
      <c r="O1887">
        <v>105</v>
      </c>
      <c r="P1887" t="b">
        <v>1</v>
      </c>
      <c r="Q1887" t="s">
        <v>8277</v>
      </c>
      <c r="R1887">
        <f t="shared" si="1915"/>
        <v>50.69</v>
      </c>
      <c r="S1887" s="13" t="s">
        <v>8323</v>
      </c>
      <c r="T1887" t="s">
        <v>8327</v>
      </c>
      <c r="U1887">
        <f>YEAR(Table1[[#This Row],[Date Created Conversion]])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>ROUND(Table1[[#This Row],[pledged]]/Table1[[#This Row],[goal]] *100,1)</f>
        <v>102.1</v>
      </c>
      <c r="G1888" s="13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ref="L1888" si="1945">(((J1888/60)/60)/24)+DATE(1970,1,1)</f>
        <v>41955.94835648148</v>
      </c>
      <c r="M1888" s="16">
        <f t="shared" si="1914"/>
        <v>41925.906689814816</v>
      </c>
      <c r="N1888" t="b">
        <v>0</v>
      </c>
      <c r="O1888">
        <v>29</v>
      </c>
      <c r="P1888" t="b">
        <v>1</v>
      </c>
      <c r="Q1888" t="s">
        <v>8277</v>
      </c>
      <c r="R1888">
        <f t="shared" si="1915"/>
        <v>42.24</v>
      </c>
      <c r="S1888" s="13" t="s">
        <v>8323</v>
      </c>
      <c r="T1888" t="s">
        <v>8327</v>
      </c>
      <c r="U1888">
        <f>YEAR(Table1[[#This Row],[Date Created Conversion]])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>ROUND(Table1[[#This Row],[pledged]]/Table1[[#This Row],[goal]] *100,1)</f>
        <v>111.2</v>
      </c>
      <c r="G1889" s="13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ref="L1889" si="1946">(((J1889/60)/60)/24)+DATE(1970,1,1)</f>
        <v>42341.895833333328</v>
      </c>
      <c r="M1889" s="16">
        <f t="shared" si="1914"/>
        <v>42323.800138888888</v>
      </c>
      <c r="N1889" t="b">
        <v>0</v>
      </c>
      <c r="O1889">
        <v>8</v>
      </c>
      <c r="P1889" t="b">
        <v>1</v>
      </c>
      <c r="Q1889" t="s">
        <v>8277</v>
      </c>
      <c r="R1889">
        <f t="shared" si="1915"/>
        <v>416.88</v>
      </c>
      <c r="S1889" s="13" t="s">
        <v>8323</v>
      </c>
      <c r="T1889" t="s">
        <v>8327</v>
      </c>
      <c r="U1889">
        <f>YEAR(Table1[[#This Row],[Date Created Conversion]])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>ROUND(Table1[[#This Row],[pledged]]/Table1[[#This Row],[goal]] *100,1)</f>
        <v>166.1</v>
      </c>
      <c r="G1890" s="13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ref="L1890" si="1947">(((J1890/60)/60)/24)+DATE(1970,1,1)</f>
        <v>40330.207638888889</v>
      </c>
      <c r="M1890" s="16">
        <f t="shared" si="1914"/>
        <v>40299.239953703705</v>
      </c>
      <c r="N1890" t="b">
        <v>0</v>
      </c>
      <c r="O1890">
        <v>89</v>
      </c>
      <c r="P1890" t="b">
        <v>1</v>
      </c>
      <c r="Q1890" t="s">
        <v>8277</v>
      </c>
      <c r="R1890">
        <f t="shared" si="1915"/>
        <v>46.65</v>
      </c>
      <c r="S1890" s="13" t="s">
        <v>8323</v>
      </c>
      <c r="T1890" t="s">
        <v>8327</v>
      </c>
      <c r="U1890">
        <f>YEAR(Table1[[#This Row],[Date Created Conversion]])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>ROUND(Table1[[#This Row],[pledged]]/Table1[[#This Row],[goal]] *100,1)</f>
        <v>106.6</v>
      </c>
      <c r="G1891" s="13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ref="L1891" si="1948">(((J1891/60)/60)/24)+DATE(1970,1,1)</f>
        <v>41344.751689814817</v>
      </c>
      <c r="M1891" s="16">
        <f t="shared" si="1914"/>
        <v>41299.793356481481</v>
      </c>
      <c r="N1891" t="b">
        <v>0</v>
      </c>
      <c r="O1891">
        <v>44</v>
      </c>
      <c r="P1891" t="b">
        <v>1</v>
      </c>
      <c r="Q1891" t="s">
        <v>8277</v>
      </c>
      <c r="R1891">
        <f t="shared" si="1915"/>
        <v>48.45</v>
      </c>
      <c r="S1891" s="13" t="s">
        <v>8323</v>
      </c>
      <c r="T1891" t="s">
        <v>8327</v>
      </c>
      <c r="U1891">
        <f>YEAR(Table1[[#This Row],[Date Created Conversion]])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>ROUND(Table1[[#This Row],[pledged]]/Table1[[#This Row],[goal]] *100,1)</f>
        <v>144.6</v>
      </c>
      <c r="G1892" s="13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ref="L1892" si="1949">(((J1892/60)/60)/24)+DATE(1970,1,1)</f>
        <v>41258.786203703705</v>
      </c>
      <c r="M1892" s="16">
        <f t="shared" si="1914"/>
        <v>41228.786203703705</v>
      </c>
      <c r="N1892" t="b">
        <v>0</v>
      </c>
      <c r="O1892">
        <v>246</v>
      </c>
      <c r="P1892" t="b">
        <v>1</v>
      </c>
      <c r="Q1892" t="s">
        <v>8277</v>
      </c>
      <c r="R1892">
        <f t="shared" si="1915"/>
        <v>70.53</v>
      </c>
      <c r="S1892" s="13" t="s">
        <v>8323</v>
      </c>
      <c r="T1892" t="s">
        <v>8327</v>
      </c>
      <c r="U1892">
        <f>YEAR(Table1[[#This Row],[Date Created Conversion]])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>ROUND(Table1[[#This Row],[pledged]]/Table1[[#This Row],[goal]] *100,1)</f>
        <v>105.6</v>
      </c>
      <c r="G1893" s="1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ref="L1893" si="1950">(((J1893/60)/60)/24)+DATE(1970,1,1)</f>
        <v>40381.25</v>
      </c>
      <c r="M1893" s="16">
        <f t="shared" si="1914"/>
        <v>40335.798078703701</v>
      </c>
      <c r="N1893" t="b">
        <v>0</v>
      </c>
      <c r="O1893">
        <v>120</v>
      </c>
      <c r="P1893" t="b">
        <v>1</v>
      </c>
      <c r="Q1893" t="s">
        <v>8277</v>
      </c>
      <c r="R1893">
        <f t="shared" si="1915"/>
        <v>87.96</v>
      </c>
      <c r="S1893" s="13" t="s">
        <v>8323</v>
      </c>
      <c r="T1893" t="s">
        <v>8327</v>
      </c>
      <c r="U1893">
        <f>YEAR(Table1[[#This Row],[Date Created Conversion]])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>ROUND(Table1[[#This Row],[pledged]]/Table1[[#This Row],[goal]] *100,1)</f>
        <v>136.6</v>
      </c>
      <c r="G1894" s="13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ref="L1894" si="1951">(((J1894/60)/60)/24)+DATE(1970,1,1)</f>
        <v>40701.637511574074</v>
      </c>
      <c r="M1894" s="16">
        <f t="shared" si="1914"/>
        <v>40671.637511574074</v>
      </c>
      <c r="N1894" t="b">
        <v>0</v>
      </c>
      <c r="O1894">
        <v>26</v>
      </c>
      <c r="P1894" t="b">
        <v>1</v>
      </c>
      <c r="Q1894" t="s">
        <v>8277</v>
      </c>
      <c r="R1894">
        <f t="shared" si="1915"/>
        <v>26.27</v>
      </c>
      <c r="S1894" s="13" t="s">
        <v>8323</v>
      </c>
      <c r="T1894" t="s">
        <v>8327</v>
      </c>
      <c r="U1894">
        <f>YEAR(Table1[[#This Row],[Date Created Conversion]])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>ROUND(Table1[[#This Row],[pledged]]/Table1[[#This Row],[goal]] *100,1)</f>
        <v>104</v>
      </c>
      <c r="G1895" s="13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ref="L1895" si="1952">(((J1895/60)/60)/24)+DATE(1970,1,1)</f>
        <v>40649.165972222225</v>
      </c>
      <c r="M1895" s="16">
        <f t="shared" si="1914"/>
        <v>40632.94195601852</v>
      </c>
      <c r="N1895" t="b">
        <v>0</v>
      </c>
      <c r="O1895">
        <v>45</v>
      </c>
      <c r="P1895" t="b">
        <v>1</v>
      </c>
      <c r="Q1895" t="s">
        <v>8277</v>
      </c>
      <c r="R1895">
        <f t="shared" si="1915"/>
        <v>57.78</v>
      </c>
      <c r="S1895" s="13" t="s">
        <v>8323</v>
      </c>
      <c r="T1895" t="s">
        <v>8327</v>
      </c>
      <c r="U1895">
        <f>YEAR(Table1[[#This Row],[Date Created Conversion]])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>ROUND(Table1[[#This Row],[pledged]]/Table1[[#This Row],[goal]] *100,1)</f>
        <v>114.5</v>
      </c>
      <c r="G1896" s="13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ref="L1896" si="1953">(((J1896/60)/60)/24)+DATE(1970,1,1)</f>
        <v>40951.904895833337</v>
      </c>
      <c r="M1896" s="16">
        <f t="shared" si="1914"/>
        <v>40920.904895833337</v>
      </c>
      <c r="N1896" t="b">
        <v>0</v>
      </c>
      <c r="O1896">
        <v>20</v>
      </c>
      <c r="P1896" t="b">
        <v>1</v>
      </c>
      <c r="Q1896" t="s">
        <v>8277</v>
      </c>
      <c r="R1896">
        <f t="shared" si="1915"/>
        <v>57.25</v>
      </c>
      <c r="S1896" s="13" t="s">
        <v>8323</v>
      </c>
      <c r="T1896" t="s">
        <v>8327</v>
      </c>
      <c r="U1896">
        <f>YEAR(Table1[[#This Row],[Date Created Conversion]])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>ROUND(Table1[[#This Row],[pledged]]/Table1[[#This Row],[goal]] *100,1)</f>
        <v>101.7</v>
      </c>
      <c r="G1897" s="13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ref="L1897" si="1954">(((J1897/60)/60)/24)+DATE(1970,1,1)</f>
        <v>42297.746782407412</v>
      </c>
      <c r="M1897" s="16">
        <f t="shared" si="1914"/>
        <v>42267.746782407412</v>
      </c>
      <c r="N1897" t="b">
        <v>0</v>
      </c>
      <c r="O1897">
        <v>47</v>
      </c>
      <c r="P1897" t="b">
        <v>1</v>
      </c>
      <c r="Q1897" t="s">
        <v>8277</v>
      </c>
      <c r="R1897">
        <f t="shared" si="1915"/>
        <v>196.34</v>
      </c>
      <c r="S1897" s="13" t="s">
        <v>8323</v>
      </c>
      <c r="T1897" t="s">
        <v>8327</v>
      </c>
      <c r="U1897">
        <f>YEAR(Table1[[#This Row],[Date Created Conversion]])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>ROUND(Table1[[#This Row],[pledged]]/Table1[[#This Row],[goal]] *100,1)</f>
        <v>123.9</v>
      </c>
      <c r="G1898" s="13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ref="L1898" si="1955">(((J1898/60)/60)/24)+DATE(1970,1,1)</f>
        <v>41011.710243055553</v>
      </c>
      <c r="M1898" s="16">
        <f t="shared" si="1914"/>
        <v>40981.710243055553</v>
      </c>
      <c r="N1898" t="b">
        <v>0</v>
      </c>
      <c r="O1898">
        <v>13</v>
      </c>
      <c r="P1898" t="b">
        <v>1</v>
      </c>
      <c r="Q1898" t="s">
        <v>8277</v>
      </c>
      <c r="R1898">
        <f t="shared" si="1915"/>
        <v>43</v>
      </c>
      <c r="S1898" s="13" t="s">
        <v>8323</v>
      </c>
      <c r="T1898" t="s">
        <v>8327</v>
      </c>
      <c r="U1898">
        <f>YEAR(Table1[[#This Row],[Date Created Conversion]])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>ROUND(Table1[[#This Row],[pledged]]/Table1[[#This Row],[goal]] *100,1)</f>
        <v>102.5</v>
      </c>
      <c r="G1899" s="13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ref="L1899" si="1956">(((J1899/60)/60)/24)+DATE(1970,1,1)</f>
        <v>41702.875</v>
      </c>
      <c r="M1899" s="16">
        <f t="shared" si="1914"/>
        <v>41680.583402777782</v>
      </c>
      <c r="N1899" t="b">
        <v>0</v>
      </c>
      <c r="O1899">
        <v>183</v>
      </c>
      <c r="P1899" t="b">
        <v>1</v>
      </c>
      <c r="Q1899" t="s">
        <v>8277</v>
      </c>
      <c r="R1899">
        <f t="shared" si="1915"/>
        <v>35.549999999999997</v>
      </c>
      <c r="S1899" s="13" t="s">
        <v>8323</v>
      </c>
      <c r="T1899" t="s">
        <v>8327</v>
      </c>
      <c r="U1899">
        <f>YEAR(Table1[[#This Row],[Date Created Conversion]])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>ROUND(Table1[[#This Row],[pledged]]/Table1[[#This Row],[goal]] *100,1)</f>
        <v>144.5</v>
      </c>
      <c r="G1900" s="13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ref="L1900" si="1957">(((J1900/60)/60)/24)+DATE(1970,1,1)</f>
        <v>42401.75</v>
      </c>
      <c r="M1900" s="16">
        <f t="shared" si="1914"/>
        <v>42366.192974537036</v>
      </c>
      <c r="N1900" t="b">
        <v>0</v>
      </c>
      <c r="O1900">
        <v>21</v>
      </c>
      <c r="P1900" t="b">
        <v>1</v>
      </c>
      <c r="Q1900" t="s">
        <v>8277</v>
      </c>
      <c r="R1900">
        <f t="shared" si="1915"/>
        <v>68.81</v>
      </c>
      <c r="S1900" s="13" t="s">
        <v>8323</v>
      </c>
      <c r="T1900" t="s">
        <v>8327</v>
      </c>
      <c r="U1900">
        <f>YEAR(Table1[[#This Row],[Date Created Conversion]])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>ROUND(Table1[[#This Row],[pledged]]/Table1[[#This Row],[goal]] *100,1)</f>
        <v>133.30000000000001</v>
      </c>
      <c r="G1901" s="13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ref="L1901" si="1958">(((J1901/60)/60)/24)+DATE(1970,1,1)</f>
        <v>42088.90006944444</v>
      </c>
      <c r="M1901" s="16">
        <f t="shared" si="1914"/>
        <v>42058.941736111112</v>
      </c>
      <c r="N1901" t="b">
        <v>0</v>
      </c>
      <c r="O1901">
        <v>42</v>
      </c>
      <c r="P1901" t="b">
        <v>1</v>
      </c>
      <c r="Q1901" t="s">
        <v>8277</v>
      </c>
      <c r="R1901">
        <f t="shared" si="1915"/>
        <v>28.57</v>
      </c>
      <c r="S1901" s="13" t="s">
        <v>8323</v>
      </c>
      <c r="T1901" t="s">
        <v>8327</v>
      </c>
      <c r="U1901">
        <f>YEAR(Table1[[#This Row],[Date Created Conversion]])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>ROUND(Table1[[#This Row],[pledged]]/Table1[[#This Row],[goal]] *100,1)</f>
        <v>109.4</v>
      </c>
      <c r="G1902" s="13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ref="L1902" si="1959">(((J1902/60)/60)/24)+DATE(1970,1,1)</f>
        <v>41188.415972222225</v>
      </c>
      <c r="M1902" s="16">
        <f t="shared" si="1914"/>
        <v>41160.871886574074</v>
      </c>
      <c r="N1902" t="b">
        <v>0</v>
      </c>
      <c r="O1902">
        <v>54</v>
      </c>
      <c r="P1902" t="b">
        <v>1</v>
      </c>
      <c r="Q1902" t="s">
        <v>8277</v>
      </c>
      <c r="R1902">
        <f t="shared" si="1915"/>
        <v>50.63</v>
      </c>
      <c r="S1902" s="13" t="s">
        <v>8323</v>
      </c>
      <c r="T1902" t="s">
        <v>8327</v>
      </c>
      <c r="U1902">
        <f>YEAR(Table1[[#This Row],[Date Created Conversion]])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>ROUND(Table1[[#This Row],[pledged]]/Table1[[#This Row],[goal]] *100,1)</f>
        <v>2.7</v>
      </c>
      <c r="G1903" s="1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ref="L1903" si="1960">(((J1903/60)/60)/24)+DATE(1970,1,1)</f>
        <v>42146.541666666672</v>
      </c>
      <c r="M1903" s="16">
        <f t="shared" si="1914"/>
        <v>42116.54315972222</v>
      </c>
      <c r="N1903" t="b">
        <v>0</v>
      </c>
      <c r="O1903">
        <v>25</v>
      </c>
      <c r="P1903" t="b">
        <v>0</v>
      </c>
      <c r="Q1903" t="s">
        <v>8292</v>
      </c>
      <c r="R1903">
        <f t="shared" si="1915"/>
        <v>106.8</v>
      </c>
      <c r="S1903" s="13" t="s">
        <v>8317</v>
      </c>
      <c r="T1903" t="s">
        <v>8346</v>
      </c>
      <c r="U1903">
        <f>YEAR(Table1[[#This Row],[Date Created Conversion]])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>ROUND(Table1[[#This Row],[pledged]]/Table1[[#This Row],[goal]] *100,1)</f>
        <v>1.2</v>
      </c>
      <c r="G1904" s="13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ref="L1904" si="1961">(((J1904/60)/60)/24)+DATE(1970,1,1)</f>
        <v>42067.789895833332</v>
      </c>
      <c r="M1904" s="16">
        <f t="shared" si="1914"/>
        <v>42037.789895833332</v>
      </c>
      <c r="N1904" t="b">
        <v>0</v>
      </c>
      <c r="O1904">
        <v>3</v>
      </c>
      <c r="P1904" t="b">
        <v>0</v>
      </c>
      <c r="Q1904" t="s">
        <v>8292</v>
      </c>
      <c r="R1904">
        <f t="shared" si="1915"/>
        <v>4</v>
      </c>
      <c r="S1904" s="13" t="s">
        <v>8317</v>
      </c>
      <c r="T1904" t="s">
        <v>8346</v>
      </c>
      <c r="U1904">
        <f>YEAR(Table1[[#This Row],[Date Created Conversion]])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>ROUND(Table1[[#This Row],[pledged]]/Table1[[#This Row],[goal]] *100,1)</f>
        <v>46.6</v>
      </c>
      <c r="G1905" s="13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ref="L1905" si="1962">(((J1905/60)/60)/24)+DATE(1970,1,1)</f>
        <v>42762.770729166667</v>
      </c>
      <c r="M1905" s="16">
        <f t="shared" si="1914"/>
        <v>42702.770729166667</v>
      </c>
      <c r="N1905" t="b">
        <v>0</v>
      </c>
      <c r="O1905">
        <v>41</v>
      </c>
      <c r="P1905" t="b">
        <v>0</v>
      </c>
      <c r="Q1905" t="s">
        <v>8292</v>
      </c>
      <c r="R1905">
        <f t="shared" si="1915"/>
        <v>34.1</v>
      </c>
      <c r="S1905" s="13" t="s">
        <v>8317</v>
      </c>
      <c r="T1905" t="s">
        <v>8346</v>
      </c>
      <c r="U1905">
        <f>YEAR(Table1[[#This Row],[Date Created Conversion]])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>ROUND(Table1[[#This Row],[pledged]]/Table1[[#This Row],[goal]] *100,1)</f>
        <v>0.1</v>
      </c>
      <c r="G1906" s="13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ref="L1906" si="1963">(((J1906/60)/60)/24)+DATE(1970,1,1)</f>
        <v>42371.685428240744</v>
      </c>
      <c r="M1906" s="16">
        <f t="shared" si="1914"/>
        <v>42326.685428240744</v>
      </c>
      <c r="N1906" t="b">
        <v>0</v>
      </c>
      <c r="O1906">
        <v>2</v>
      </c>
      <c r="P1906" t="b">
        <v>0</v>
      </c>
      <c r="Q1906" t="s">
        <v>8292</v>
      </c>
      <c r="R1906">
        <f t="shared" si="1915"/>
        <v>25</v>
      </c>
      <c r="S1906" s="13" t="s">
        <v>8317</v>
      </c>
      <c r="T1906" t="s">
        <v>8346</v>
      </c>
      <c r="U1906">
        <f>YEAR(Table1[[#This Row],[Date Created Conversion]])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>ROUND(Table1[[#This Row],[pledged]]/Table1[[#This Row],[goal]] *100,1)</f>
        <v>0.2</v>
      </c>
      <c r="G1907" s="13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ref="L1907" si="1964">(((J1907/60)/60)/24)+DATE(1970,1,1)</f>
        <v>41889.925856481481</v>
      </c>
      <c r="M1907" s="16">
        <f t="shared" si="1914"/>
        <v>41859.925856481481</v>
      </c>
      <c r="N1907" t="b">
        <v>0</v>
      </c>
      <c r="O1907">
        <v>4</v>
      </c>
      <c r="P1907" t="b">
        <v>0</v>
      </c>
      <c r="Q1907" t="s">
        <v>8292</v>
      </c>
      <c r="R1907">
        <f t="shared" si="1915"/>
        <v>10.5</v>
      </c>
      <c r="S1907" s="13" t="s">
        <v>8317</v>
      </c>
      <c r="T1907" t="s">
        <v>8346</v>
      </c>
      <c r="U1907">
        <f>YEAR(Table1[[#This Row],[Date Created Conversion]])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>ROUND(Table1[[#This Row],[pledged]]/Table1[[#This Row],[goal]] *100,1)</f>
        <v>42.8</v>
      </c>
      <c r="G1908" s="13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ref="L1908" si="1965">(((J1908/60)/60)/24)+DATE(1970,1,1)</f>
        <v>42544.671099537038</v>
      </c>
      <c r="M1908" s="16">
        <f t="shared" si="1914"/>
        <v>42514.671099537038</v>
      </c>
      <c r="N1908" t="b">
        <v>0</v>
      </c>
      <c r="O1908">
        <v>99</v>
      </c>
      <c r="P1908" t="b">
        <v>0</v>
      </c>
      <c r="Q1908" t="s">
        <v>8292</v>
      </c>
      <c r="R1908">
        <f t="shared" si="1915"/>
        <v>215.96</v>
      </c>
      <c r="S1908" s="13" t="s">
        <v>8317</v>
      </c>
      <c r="T1908" t="s">
        <v>8346</v>
      </c>
      <c r="U1908">
        <f>YEAR(Table1[[#This Row],[Date Created Conversion]])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>ROUND(Table1[[#This Row],[pledged]]/Table1[[#This Row],[goal]] *100,1)</f>
        <v>0.3</v>
      </c>
      <c r="G1909" s="13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ref="L1909" si="1966">(((J1909/60)/60)/24)+DATE(1970,1,1)</f>
        <v>41782.587094907409</v>
      </c>
      <c r="M1909" s="16">
        <f t="shared" si="1914"/>
        <v>41767.587094907409</v>
      </c>
      <c r="N1909" t="b">
        <v>0</v>
      </c>
      <c r="O1909">
        <v>4</v>
      </c>
      <c r="P1909" t="b">
        <v>0</v>
      </c>
      <c r="Q1909" t="s">
        <v>8292</v>
      </c>
      <c r="R1909">
        <f t="shared" si="1915"/>
        <v>21.25</v>
      </c>
      <c r="S1909" s="13" t="s">
        <v>8317</v>
      </c>
      <c r="T1909" t="s">
        <v>8346</v>
      </c>
      <c r="U1909">
        <f>YEAR(Table1[[#This Row],[Date Created Conversion]])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>ROUND(Table1[[#This Row],[pledged]]/Table1[[#This Row],[goal]] *100,1)</f>
        <v>1.7</v>
      </c>
      <c r="G1910" s="13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ref="L1910" si="1967">(((J1910/60)/60)/24)+DATE(1970,1,1)</f>
        <v>42733.917824074073</v>
      </c>
      <c r="M1910" s="16">
        <f t="shared" si="1914"/>
        <v>42703.917824074073</v>
      </c>
      <c r="N1910" t="b">
        <v>0</v>
      </c>
      <c r="O1910">
        <v>4</v>
      </c>
      <c r="P1910" t="b">
        <v>0</v>
      </c>
      <c r="Q1910" t="s">
        <v>8292</v>
      </c>
      <c r="R1910">
        <f t="shared" si="1915"/>
        <v>108.25</v>
      </c>
      <c r="S1910" s="13" t="s">
        <v>8317</v>
      </c>
      <c r="T1910" t="s">
        <v>8346</v>
      </c>
      <c r="U1910">
        <f>YEAR(Table1[[#This Row],[Date Created Conversion]])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>ROUND(Table1[[#This Row],[pledged]]/Table1[[#This Row],[goal]] *100,1)</f>
        <v>14.1</v>
      </c>
      <c r="G1911" s="13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ref="L1911" si="1968">(((J1911/60)/60)/24)+DATE(1970,1,1)</f>
        <v>41935.429155092592</v>
      </c>
      <c r="M1911" s="16">
        <f t="shared" si="1914"/>
        <v>41905.429155092592</v>
      </c>
      <c r="N1911" t="b">
        <v>0</v>
      </c>
      <c r="O1911">
        <v>38</v>
      </c>
      <c r="P1911" t="b">
        <v>0</v>
      </c>
      <c r="Q1911" t="s">
        <v>8292</v>
      </c>
      <c r="R1911">
        <f t="shared" si="1915"/>
        <v>129.97</v>
      </c>
      <c r="S1911" s="13" t="s">
        <v>8317</v>
      </c>
      <c r="T1911" t="s">
        <v>8346</v>
      </c>
      <c r="U1911">
        <f>YEAR(Table1[[#This Row],[Date Created Conversion]])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>ROUND(Table1[[#This Row],[pledged]]/Table1[[#This Row],[goal]] *100,1)</f>
        <v>39.4</v>
      </c>
      <c r="G1912" s="13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ref="L1912" si="1969">(((J1912/60)/60)/24)+DATE(1970,1,1)</f>
        <v>42308.947916666672</v>
      </c>
      <c r="M1912" s="16">
        <f t="shared" si="1914"/>
        <v>42264.963159722218</v>
      </c>
      <c r="N1912" t="b">
        <v>0</v>
      </c>
      <c r="O1912">
        <v>285</v>
      </c>
      <c r="P1912" t="b">
        <v>0</v>
      </c>
      <c r="Q1912" t="s">
        <v>8292</v>
      </c>
      <c r="R1912">
        <f t="shared" si="1915"/>
        <v>117.49</v>
      </c>
      <c r="S1912" s="13" t="s">
        <v>8317</v>
      </c>
      <c r="T1912" t="s">
        <v>8346</v>
      </c>
      <c r="U1912">
        <f>YEAR(Table1[[#This Row],[Date Created Conversion]])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>ROUND(Table1[[#This Row],[pledged]]/Table1[[#This Row],[goal]] *100,1)</f>
        <v>0</v>
      </c>
      <c r="G1913" s="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ref="L1913" si="1970">(((J1913/60)/60)/24)+DATE(1970,1,1)</f>
        <v>41860.033958333333</v>
      </c>
      <c r="M1913" s="16">
        <f t="shared" si="1914"/>
        <v>41830.033958333333</v>
      </c>
      <c r="N1913" t="b">
        <v>0</v>
      </c>
      <c r="O1913">
        <v>1</v>
      </c>
      <c r="P1913" t="b">
        <v>0</v>
      </c>
      <c r="Q1913" t="s">
        <v>8292</v>
      </c>
      <c r="R1913">
        <f t="shared" si="1915"/>
        <v>10</v>
      </c>
      <c r="S1913" s="13" t="s">
        <v>8317</v>
      </c>
      <c r="T1913" t="s">
        <v>8346</v>
      </c>
      <c r="U1913">
        <f>YEAR(Table1[[#This Row],[Date Created Conversion]])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>ROUND(Table1[[#This Row],[pledged]]/Table1[[#This Row],[goal]] *100,1)</f>
        <v>59.3</v>
      </c>
      <c r="G1914" s="13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ref="L1914" si="1971">(((J1914/60)/60)/24)+DATE(1970,1,1)</f>
        <v>42159.226388888885</v>
      </c>
      <c r="M1914" s="16">
        <f t="shared" si="1914"/>
        <v>42129.226388888885</v>
      </c>
      <c r="N1914" t="b">
        <v>0</v>
      </c>
      <c r="O1914">
        <v>42</v>
      </c>
      <c r="P1914" t="b">
        <v>0</v>
      </c>
      <c r="Q1914" t="s">
        <v>8292</v>
      </c>
      <c r="R1914">
        <f t="shared" si="1915"/>
        <v>70.599999999999994</v>
      </c>
      <c r="S1914" s="13" t="s">
        <v>8317</v>
      </c>
      <c r="T1914" t="s">
        <v>8346</v>
      </c>
      <c r="U1914">
        <f>YEAR(Table1[[#This Row],[Date Created Conversion]])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>ROUND(Table1[[#This Row],[pledged]]/Table1[[#This Row],[goal]] *100,1)</f>
        <v>1.3</v>
      </c>
      <c r="G1915" s="13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ref="L1915" si="1972">(((J1915/60)/60)/24)+DATE(1970,1,1)</f>
        <v>41920.511319444442</v>
      </c>
      <c r="M1915" s="16">
        <f t="shared" si="1914"/>
        <v>41890.511319444442</v>
      </c>
      <c r="N1915" t="b">
        <v>0</v>
      </c>
      <c r="O1915">
        <v>26</v>
      </c>
      <c r="P1915" t="b">
        <v>0</v>
      </c>
      <c r="Q1915" t="s">
        <v>8292</v>
      </c>
      <c r="R1915">
        <f t="shared" si="1915"/>
        <v>24.5</v>
      </c>
      <c r="S1915" s="13" t="s">
        <v>8317</v>
      </c>
      <c r="T1915" t="s">
        <v>8346</v>
      </c>
      <c r="U1915">
        <f>YEAR(Table1[[#This Row],[Date Created Conversion]])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>ROUND(Table1[[#This Row],[pledged]]/Table1[[#This Row],[goal]] *100,1)</f>
        <v>9</v>
      </c>
      <c r="G1916" s="13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ref="L1916" si="1973">(((J1916/60)/60)/24)+DATE(1970,1,1)</f>
        <v>41944.165972222225</v>
      </c>
      <c r="M1916" s="16">
        <f t="shared" si="1914"/>
        <v>41929.174456018518</v>
      </c>
      <c r="N1916" t="b">
        <v>0</v>
      </c>
      <c r="O1916">
        <v>2</v>
      </c>
      <c r="P1916" t="b">
        <v>0</v>
      </c>
      <c r="Q1916" t="s">
        <v>8292</v>
      </c>
      <c r="R1916">
        <f t="shared" si="1915"/>
        <v>30</v>
      </c>
      <c r="S1916" s="13" t="s">
        <v>8317</v>
      </c>
      <c r="T1916" t="s">
        <v>8346</v>
      </c>
      <c r="U1916">
        <f>YEAR(Table1[[#This Row],[Date Created Conversion]])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>ROUND(Table1[[#This Row],[pledged]]/Table1[[#This Row],[goal]] *100,1)</f>
        <v>1.6</v>
      </c>
      <c r="G1917" s="13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ref="L1917" si="1974">(((J1917/60)/60)/24)+DATE(1970,1,1)</f>
        <v>41884.04886574074</v>
      </c>
      <c r="M1917" s="16">
        <f t="shared" si="1914"/>
        <v>41864.04886574074</v>
      </c>
      <c r="N1917" t="b">
        <v>0</v>
      </c>
      <c r="O1917">
        <v>4</v>
      </c>
      <c r="P1917" t="b">
        <v>0</v>
      </c>
      <c r="Q1917" t="s">
        <v>8292</v>
      </c>
      <c r="R1917">
        <f t="shared" si="1915"/>
        <v>2</v>
      </c>
      <c r="S1917" s="13" t="s">
        <v>8317</v>
      </c>
      <c r="T1917" t="s">
        <v>8346</v>
      </c>
      <c r="U1917">
        <f>YEAR(Table1[[#This Row],[Date Created Conversion]])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>ROUND(Table1[[#This Row],[pledged]]/Table1[[#This Row],[goal]] *100,1)</f>
        <v>0.5</v>
      </c>
      <c r="G1918" s="13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ref="L1918" si="1975">(((J1918/60)/60)/24)+DATE(1970,1,1)</f>
        <v>42681.758969907409</v>
      </c>
      <c r="M1918" s="16">
        <f t="shared" si="1914"/>
        <v>42656.717303240745</v>
      </c>
      <c r="N1918" t="b">
        <v>0</v>
      </c>
      <c r="O1918">
        <v>6</v>
      </c>
      <c r="P1918" t="b">
        <v>0</v>
      </c>
      <c r="Q1918" t="s">
        <v>8292</v>
      </c>
      <c r="R1918">
        <f t="shared" si="1915"/>
        <v>17</v>
      </c>
      <c r="S1918" s="13" t="s">
        <v>8317</v>
      </c>
      <c r="T1918" t="s">
        <v>8346</v>
      </c>
      <c r="U1918">
        <f>YEAR(Table1[[#This Row],[Date Created Conversion]])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>ROUND(Table1[[#This Row],[pledged]]/Table1[[#This Row],[goal]] *100,1)</f>
        <v>52.6</v>
      </c>
      <c r="G1919" s="13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ref="L1919" si="1976">(((J1919/60)/60)/24)+DATE(1970,1,1)</f>
        <v>42776.270057870366</v>
      </c>
      <c r="M1919" s="16">
        <f t="shared" si="1914"/>
        <v>42746.270057870366</v>
      </c>
      <c r="N1919" t="b">
        <v>0</v>
      </c>
      <c r="O1919">
        <v>70</v>
      </c>
      <c r="P1919" t="b">
        <v>0</v>
      </c>
      <c r="Q1919" t="s">
        <v>8292</v>
      </c>
      <c r="R1919">
        <f t="shared" si="1915"/>
        <v>2928.93</v>
      </c>
      <c r="S1919" s="13" t="s">
        <v>8317</v>
      </c>
      <c r="T1919" t="s">
        <v>8346</v>
      </c>
      <c r="U1919">
        <f>YEAR(Table1[[#This Row],[Date Created Conversion]])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>ROUND(Table1[[#This Row],[pledged]]/Table1[[#This Row],[goal]] *100,1)</f>
        <v>1</v>
      </c>
      <c r="G1920" s="13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ref="L1920" si="1977">(((J1920/60)/60)/24)+DATE(1970,1,1)</f>
        <v>41863.789942129632</v>
      </c>
      <c r="M1920" s="16">
        <f t="shared" si="1914"/>
        <v>41828.789942129632</v>
      </c>
      <c r="N1920" t="b">
        <v>0</v>
      </c>
      <c r="O1920">
        <v>9</v>
      </c>
      <c r="P1920" t="b">
        <v>0</v>
      </c>
      <c r="Q1920" t="s">
        <v>8292</v>
      </c>
      <c r="R1920">
        <f t="shared" si="1915"/>
        <v>28.89</v>
      </c>
      <c r="S1920" s="13" t="s">
        <v>8317</v>
      </c>
      <c r="T1920" t="s">
        <v>8346</v>
      </c>
      <c r="U1920">
        <f>YEAR(Table1[[#This Row],[Date Created Conversion]])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>ROUND(Table1[[#This Row],[pledged]]/Table1[[#This Row],[goal]] *100,1)</f>
        <v>47.4</v>
      </c>
      <c r="G1921" s="13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ref="L1921" si="1978">(((J1921/60)/60)/24)+DATE(1970,1,1)</f>
        <v>42143.875567129624</v>
      </c>
      <c r="M1921" s="16">
        <f t="shared" si="1914"/>
        <v>42113.875567129624</v>
      </c>
      <c r="N1921" t="b">
        <v>0</v>
      </c>
      <c r="O1921">
        <v>8</v>
      </c>
      <c r="P1921" t="b">
        <v>0</v>
      </c>
      <c r="Q1921" t="s">
        <v>8292</v>
      </c>
      <c r="R1921">
        <f t="shared" si="1915"/>
        <v>29.63</v>
      </c>
      <c r="S1921" s="13" t="s">
        <v>8317</v>
      </c>
      <c r="T1921" t="s">
        <v>8346</v>
      </c>
      <c r="U1921">
        <f>YEAR(Table1[[#This Row],[Date Created Conversion]])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>ROUND(Table1[[#This Row],[pledged]]/Table1[[#This Row],[goal]] *100,1)</f>
        <v>43</v>
      </c>
      <c r="G1922" s="13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ref="L1922" si="1979">(((J1922/60)/60)/24)+DATE(1970,1,1)</f>
        <v>42298.958333333328</v>
      </c>
      <c r="M1922" s="16">
        <f t="shared" ref="M1922:M1985" si="1980">(((K1922/60)/60)/24)+DATE(1970,1,1)</f>
        <v>42270.875706018516</v>
      </c>
      <c r="N1922" t="b">
        <v>0</v>
      </c>
      <c r="O1922">
        <v>105</v>
      </c>
      <c r="P1922" t="b">
        <v>0</v>
      </c>
      <c r="Q1922" t="s">
        <v>8292</v>
      </c>
      <c r="R1922">
        <f t="shared" ref="R1922:R1985" si="1981">IFERROR(ROUND(E1922/O1922,2),0)</f>
        <v>40.98</v>
      </c>
      <c r="S1922" s="13" t="s">
        <v>8317</v>
      </c>
      <c r="T1922" t="s">
        <v>8346</v>
      </c>
      <c r="U1922">
        <f>YEAR(Table1[[#This Row],[Date Created Conversion]])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>ROUND(Table1[[#This Row],[pledged]]/Table1[[#This Row],[goal]] *100,1)</f>
        <v>136.80000000000001</v>
      </c>
      <c r="G1923" s="1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" si="1982">(((J1923/60)/60)/24)+DATE(1970,1,1)</f>
        <v>41104.221562500003</v>
      </c>
      <c r="M1923" s="16">
        <f t="shared" si="1980"/>
        <v>41074.221562500003</v>
      </c>
      <c r="N1923" t="b">
        <v>0</v>
      </c>
      <c r="O1923">
        <v>38</v>
      </c>
      <c r="P1923" t="b">
        <v>1</v>
      </c>
      <c r="Q1923" t="s">
        <v>8277</v>
      </c>
      <c r="R1923">
        <f t="shared" si="1981"/>
        <v>54</v>
      </c>
      <c r="S1923" s="13" t="s">
        <v>8323</v>
      </c>
      <c r="T1923" t="s">
        <v>8327</v>
      </c>
      <c r="U1923">
        <f>YEAR(Table1[[#This Row],[Date Created Conversion]])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>ROUND(Table1[[#This Row],[pledged]]/Table1[[#This Row],[goal]] *100,1)</f>
        <v>115.6</v>
      </c>
      <c r="G1924" s="13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ref="L1924" si="1983">(((J1924/60)/60)/24)+DATE(1970,1,1)</f>
        <v>41620.255868055552</v>
      </c>
      <c r="M1924" s="16">
        <f t="shared" si="1980"/>
        <v>41590.255868055552</v>
      </c>
      <c r="N1924" t="b">
        <v>0</v>
      </c>
      <c r="O1924">
        <v>64</v>
      </c>
      <c r="P1924" t="b">
        <v>1</v>
      </c>
      <c r="Q1924" t="s">
        <v>8277</v>
      </c>
      <c r="R1924">
        <f t="shared" si="1981"/>
        <v>36.11</v>
      </c>
      <c r="S1924" s="13" t="s">
        <v>8323</v>
      </c>
      <c r="T1924" t="s">
        <v>8327</v>
      </c>
      <c r="U1924">
        <f>YEAR(Table1[[#This Row],[Date Created Conversion]])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>ROUND(Table1[[#This Row],[pledged]]/Table1[[#This Row],[goal]] *100,1)</f>
        <v>240.8</v>
      </c>
      <c r="G1925" s="13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ref="L1925" si="1984">(((J1925/60)/60)/24)+DATE(1970,1,1)</f>
        <v>40813.207638888889</v>
      </c>
      <c r="M1925" s="16">
        <f t="shared" si="1980"/>
        <v>40772.848749999997</v>
      </c>
      <c r="N1925" t="b">
        <v>0</v>
      </c>
      <c r="O1925">
        <v>13</v>
      </c>
      <c r="P1925" t="b">
        <v>1</v>
      </c>
      <c r="Q1925" t="s">
        <v>8277</v>
      </c>
      <c r="R1925">
        <f t="shared" si="1981"/>
        <v>23.15</v>
      </c>
      <c r="S1925" s="13" t="s">
        <v>8323</v>
      </c>
      <c r="T1925" t="s">
        <v>8327</v>
      </c>
      <c r="U1925">
        <f>YEAR(Table1[[#This Row],[Date Created Conversion]])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>ROUND(Table1[[#This Row],[pledged]]/Table1[[#This Row],[goal]] *100,1)</f>
        <v>114.4</v>
      </c>
      <c r="G1926" s="13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ref="L1926" si="1985">(((J1926/60)/60)/24)+DATE(1970,1,1)</f>
        <v>41654.814583333333</v>
      </c>
      <c r="M1926" s="16">
        <f t="shared" si="1980"/>
        <v>41626.761053240742</v>
      </c>
      <c r="N1926" t="b">
        <v>0</v>
      </c>
      <c r="O1926">
        <v>33</v>
      </c>
      <c r="P1926" t="b">
        <v>1</v>
      </c>
      <c r="Q1926" t="s">
        <v>8277</v>
      </c>
      <c r="R1926">
        <f t="shared" si="1981"/>
        <v>104</v>
      </c>
      <c r="S1926" s="13" t="s">
        <v>8323</v>
      </c>
      <c r="T1926" t="s">
        <v>8327</v>
      </c>
      <c r="U1926">
        <f>YEAR(Table1[[#This Row],[Date Created Conversion]])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>ROUND(Table1[[#This Row],[pledged]]/Table1[[#This Row],[goal]] *100,1)</f>
        <v>110.3</v>
      </c>
      <c r="G1927" s="13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ref="L1927" si="1986">(((J1927/60)/60)/24)+DATE(1970,1,1)</f>
        <v>41558</v>
      </c>
      <c r="M1927" s="16">
        <f t="shared" si="1980"/>
        <v>41535.90148148148</v>
      </c>
      <c r="N1927" t="b">
        <v>0</v>
      </c>
      <c r="O1927">
        <v>52</v>
      </c>
      <c r="P1927" t="b">
        <v>1</v>
      </c>
      <c r="Q1927" t="s">
        <v>8277</v>
      </c>
      <c r="R1927">
        <f t="shared" si="1981"/>
        <v>31.83</v>
      </c>
      <c r="S1927" s="13" t="s">
        <v>8323</v>
      </c>
      <c r="T1927" t="s">
        <v>8327</v>
      </c>
      <c r="U1927">
        <f>YEAR(Table1[[#This Row],[Date Created Conversion]])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>ROUND(Table1[[#This Row],[pledged]]/Table1[[#This Row],[goal]] *100,1)</f>
        <v>195.4</v>
      </c>
      <c r="G1928" s="13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ref="L1928" si="1987">(((J1928/60)/60)/24)+DATE(1970,1,1)</f>
        <v>40484.018055555556</v>
      </c>
      <c r="M1928" s="16">
        <f t="shared" si="1980"/>
        <v>40456.954351851848</v>
      </c>
      <c r="N1928" t="b">
        <v>0</v>
      </c>
      <c r="O1928">
        <v>107</v>
      </c>
      <c r="P1928" t="b">
        <v>1</v>
      </c>
      <c r="Q1928" t="s">
        <v>8277</v>
      </c>
      <c r="R1928">
        <f t="shared" si="1981"/>
        <v>27.39</v>
      </c>
      <c r="S1928" s="13" t="s">
        <v>8323</v>
      </c>
      <c r="T1928" t="s">
        <v>8327</v>
      </c>
      <c r="U1928">
        <f>YEAR(Table1[[#This Row],[Date Created Conversion]])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>ROUND(Table1[[#This Row],[pledged]]/Table1[[#This Row],[goal]] *100,1)</f>
        <v>103.3</v>
      </c>
      <c r="G1929" s="13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ref="L1929" si="1988">(((J1929/60)/60)/24)+DATE(1970,1,1)</f>
        <v>40976.207638888889</v>
      </c>
      <c r="M1929" s="16">
        <f t="shared" si="1980"/>
        <v>40960.861562500002</v>
      </c>
      <c r="N1929" t="b">
        <v>0</v>
      </c>
      <c r="O1929">
        <v>11</v>
      </c>
      <c r="P1929" t="b">
        <v>1</v>
      </c>
      <c r="Q1929" t="s">
        <v>8277</v>
      </c>
      <c r="R1929">
        <f t="shared" si="1981"/>
        <v>56.36</v>
      </c>
      <c r="S1929" s="13" t="s">
        <v>8323</v>
      </c>
      <c r="T1929" t="s">
        <v>8327</v>
      </c>
      <c r="U1929">
        <f>YEAR(Table1[[#This Row],[Date Created Conversion]])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>ROUND(Table1[[#This Row],[pledged]]/Table1[[#This Row],[goal]] *100,1)</f>
        <v>103.1</v>
      </c>
      <c r="G1930" s="13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ref="L1930" si="1989">(((J1930/60)/60)/24)+DATE(1970,1,1)</f>
        <v>41401.648078703707</v>
      </c>
      <c r="M1930" s="16">
        <f t="shared" si="1980"/>
        <v>41371.648078703707</v>
      </c>
      <c r="N1930" t="b">
        <v>0</v>
      </c>
      <c r="O1930">
        <v>34</v>
      </c>
      <c r="P1930" t="b">
        <v>1</v>
      </c>
      <c r="Q1930" t="s">
        <v>8277</v>
      </c>
      <c r="R1930">
        <f t="shared" si="1981"/>
        <v>77.349999999999994</v>
      </c>
      <c r="S1930" s="13" t="s">
        <v>8323</v>
      </c>
      <c r="T1930" t="s">
        <v>8327</v>
      </c>
      <c r="U1930">
        <f>YEAR(Table1[[#This Row],[Date Created Conversion]])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>ROUND(Table1[[#This Row],[pledged]]/Table1[[#This Row],[goal]] *100,1)</f>
        <v>100.3</v>
      </c>
      <c r="G1931" s="13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ref="L1931" si="1990">(((J1931/60)/60)/24)+DATE(1970,1,1)</f>
        <v>40729.021597222221</v>
      </c>
      <c r="M1931" s="16">
        <f t="shared" si="1980"/>
        <v>40687.021597222221</v>
      </c>
      <c r="N1931" t="b">
        <v>0</v>
      </c>
      <c r="O1931">
        <v>75</v>
      </c>
      <c r="P1931" t="b">
        <v>1</v>
      </c>
      <c r="Q1931" t="s">
        <v>8277</v>
      </c>
      <c r="R1931">
        <f t="shared" si="1981"/>
        <v>42.8</v>
      </c>
      <c r="S1931" s="13" t="s">
        <v>8323</v>
      </c>
      <c r="T1931" t="s">
        <v>8327</v>
      </c>
      <c r="U1931">
        <f>YEAR(Table1[[#This Row],[Date Created Conversion]])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>ROUND(Table1[[#This Row],[pledged]]/Table1[[#This Row],[goal]] *100,1)</f>
        <v>127</v>
      </c>
      <c r="G1932" s="13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ref="L1932" si="1991">(((J1932/60)/60)/24)+DATE(1970,1,1)</f>
        <v>41462.558819444443</v>
      </c>
      <c r="M1932" s="16">
        <f t="shared" si="1980"/>
        <v>41402.558819444443</v>
      </c>
      <c r="N1932" t="b">
        <v>0</v>
      </c>
      <c r="O1932">
        <v>26</v>
      </c>
      <c r="P1932" t="b">
        <v>1</v>
      </c>
      <c r="Q1932" t="s">
        <v>8277</v>
      </c>
      <c r="R1932">
        <f t="shared" si="1981"/>
        <v>48.85</v>
      </c>
      <c r="S1932" s="13" t="s">
        <v>8323</v>
      </c>
      <c r="T1932" t="s">
        <v>8327</v>
      </c>
      <c r="U1932">
        <f>YEAR(Table1[[#This Row],[Date Created Conversion]])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>ROUND(Table1[[#This Row],[pledged]]/Table1[[#This Row],[goal]] *100,1)</f>
        <v>120.6</v>
      </c>
      <c r="G1933" s="1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ref="L1933" si="1992">(((J1933/60)/60)/24)+DATE(1970,1,1)</f>
        <v>41051.145833333336</v>
      </c>
      <c r="M1933" s="16">
        <f t="shared" si="1980"/>
        <v>41037.892465277779</v>
      </c>
      <c r="N1933" t="b">
        <v>0</v>
      </c>
      <c r="O1933">
        <v>50</v>
      </c>
      <c r="P1933" t="b">
        <v>1</v>
      </c>
      <c r="Q1933" t="s">
        <v>8277</v>
      </c>
      <c r="R1933">
        <f t="shared" si="1981"/>
        <v>48.24</v>
      </c>
      <c r="S1933" s="13" t="s">
        <v>8323</v>
      </c>
      <c r="T1933" t="s">
        <v>8327</v>
      </c>
      <c r="U1933">
        <f>YEAR(Table1[[#This Row],[Date Created Conversion]])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>ROUND(Table1[[#This Row],[pledged]]/Table1[[#This Row],[goal]] *100,1)</f>
        <v>107</v>
      </c>
      <c r="G1934" s="13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ref="L1934" si="1993">(((J1934/60)/60)/24)+DATE(1970,1,1)</f>
        <v>40932.809872685182</v>
      </c>
      <c r="M1934" s="16">
        <f t="shared" si="1980"/>
        <v>40911.809872685182</v>
      </c>
      <c r="N1934" t="b">
        <v>0</v>
      </c>
      <c r="O1934">
        <v>80</v>
      </c>
      <c r="P1934" t="b">
        <v>1</v>
      </c>
      <c r="Q1934" t="s">
        <v>8277</v>
      </c>
      <c r="R1934">
        <f t="shared" si="1981"/>
        <v>70.209999999999994</v>
      </c>
      <c r="S1934" s="13" t="s">
        <v>8323</v>
      </c>
      <c r="T1934" t="s">
        <v>8327</v>
      </c>
      <c r="U1934">
        <f>YEAR(Table1[[#This Row],[Date Created Conversion]])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>ROUND(Table1[[#This Row],[pledged]]/Table1[[#This Row],[goal]] *100,1)</f>
        <v>172.4</v>
      </c>
      <c r="G1935" s="13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ref="L1935" si="1994">(((J1935/60)/60)/24)+DATE(1970,1,1)</f>
        <v>41909.130868055552</v>
      </c>
      <c r="M1935" s="16">
        <f t="shared" si="1980"/>
        <v>41879.130868055552</v>
      </c>
      <c r="N1935" t="b">
        <v>0</v>
      </c>
      <c r="O1935">
        <v>110</v>
      </c>
      <c r="P1935" t="b">
        <v>1</v>
      </c>
      <c r="Q1935" t="s">
        <v>8277</v>
      </c>
      <c r="R1935">
        <f t="shared" si="1981"/>
        <v>94.05</v>
      </c>
      <c r="S1935" s="13" t="s">
        <v>8323</v>
      </c>
      <c r="T1935" t="s">
        <v>8327</v>
      </c>
      <c r="U1935">
        <f>YEAR(Table1[[#This Row],[Date Created Conversion]])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>ROUND(Table1[[#This Row],[pledged]]/Table1[[#This Row],[goal]] *100,1)</f>
        <v>123.6</v>
      </c>
      <c r="G1936" s="13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ref="L1936" si="1995">(((J1936/60)/60)/24)+DATE(1970,1,1)</f>
        <v>40902.208333333336</v>
      </c>
      <c r="M1936" s="16">
        <f t="shared" si="1980"/>
        <v>40865.867141203707</v>
      </c>
      <c r="N1936" t="b">
        <v>0</v>
      </c>
      <c r="O1936">
        <v>77</v>
      </c>
      <c r="P1936" t="b">
        <v>1</v>
      </c>
      <c r="Q1936" t="s">
        <v>8277</v>
      </c>
      <c r="R1936">
        <f t="shared" si="1981"/>
        <v>80.27</v>
      </c>
      <c r="S1936" s="13" t="s">
        <v>8323</v>
      </c>
      <c r="T1936" t="s">
        <v>8327</v>
      </c>
      <c r="U1936">
        <f>YEAR(Table1[[#This Row],[Date Created Conversion]])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>ROUND(Table1[[#This Row],[pledged]]/Table1[[#This Row],[goal]] *100,1)</f>
        <v>108.4</v>
      </c>
      <c r="G1937" s="13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ref="L1937" si="1996">(((J1937/60)/60)/24)+DATE(1970,1,1)</f>
        <v>41811.207638888889</v>
      </c>
      <c r="M1937" s="16">
        <f t="shared" si="1980"/>
        <v>41773.932534722226</v>
      </c>
      <c r="N1937" t="b">
        <v>0</v>
      </c>
      <c r="O1937">
        <v>50</v>
      </c>
      <c r="P1937" t="b">
        <v>1</v>
      </c>
      <c r="Q1937" t="s">
        <v>8277</v>
      </c>
      <c r="R1937">
        <f t="shared" si="1981"/>
        <v>54.2</v>
      </c>
      <c r="S1937" s="13" t="s">
        <v>8323</v>
      </c>
      <c r="T1937" t="s">
        <v>8327</v>
      </c>
      <c r="U1937">
        <f>YEAR(Table1[[#This Row],[Date Created Conversion]])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>ROUND(Table1[[#This Row],[pledged]]/Table1[[#This Row],[goal]] *100,1)</f>
        <v>116.5</v>
      </c>
      <c r="G1938" s="13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ref="L1938" si="1997">(((J1938/60)/60)/24)+DATE(1970,1,1)</f>
        <v>40883.249305555553</v>
      </c>
      <c r="M1938" s="16">
        <f t="shared" si="1980"/>
        <v>40852.889699074076</v>
      </c>
      <c r="N1938" t="b">
        <v>0</v>
      </c>
      <c r="O1938">
        <v>145</v>
      </c>
      <c r="P1938" t="b">
        <v>1</v>
      </c>
      <c r="Q1938" t="s">
        <v>8277</v>
      </c>
      <c r="R1938">
        <f t="shared" si="1981"/>
        <v>60.27</v>
      </c>
      <c r="S1938" s="13" t="s">
        <v>8323</v>
      </c>
      <c r="T1938" t="s">
        <v>8327</v>
      </c>
      <c r="U1938">
        <f>YEAR(Table1[[#This Row],[Date Created Conversion]])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>ROUND(Table1[[#This Row],[pledged]]/Table1[[#This Row],[goal]] *100,1)</f>
        <v>187.2</v>
      </c>
      <c r="G1939" s="13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ref="L1939" si="1998">(((J1939/60)/60)/24)+DATE(1970,1,1)</f>
        <v>41075.165972222225</v>
      </c>
      <c r="M1939" s="16">
        <f t="shared" si="1980"/>
        <v>41059.118993055556</v>
      </c>
      <c r="N1939" t="b">
        <v>0</v>
      </c>
      <c r="O1939">
        <v>29</v>
      </c>
      <c r="P1939" t="b">
        <v>1</v>
      </c>
      <c r="Q1939" t="s">
        <v>8277</v>
      </c>
      <c r="R1939">
        <f t="shared" si="1981"/>
        <v>38.74</v>
      </c>
      <c r="S1939" s="13" t="s">
        <v>8323</v>
      </c>
      <c r="T1939" t="s">
        <v>8327</v>
      </c>
      <c r="U1939">
        <f>YEAR(Table1[[#This Row],[Date Created Conversion]])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>ROUND(Table1[[#This Row],[pledged]]/Table1[[#This Row],[goal]] *100,1)</f>
        <v>115.9</v>
      </c>
      <c r="G1940" s="13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ref="L1940" si="1999">(((J1940/60)/60)/24)+DATE(1970,1,1)</f>
        <v>41457.208333333336</v>
      </c>
      <c r="M1940" s="16">
        <f t="shared" si="1980"/>
        <v>41426.259618055556</v>
      </c>
      <c r="N1940" t="b">
        <v>0</v>
      </c>
      <c r="O1940">
        <v>114</v>
      </c>
      <c r="P1940" t="b">
        <v>1</v>
      </c>
      <c r="Q1940" t="s">
        <v>8277</v>
      </c>
      <c r="R1940">
        <f t="shared" si="1981"/>
        <v>152.54</v>
      </c>
      <c r="S1940" s="13" t="s">
        <v>8323</v>
      </c>
      <c r="T1940" t="s">
        <v>8327</v>
      </c>
      <c r="U1940">
        <f>YEAR(Table1[[#This Row],[Date Created Conversion]])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>ROUND(Table1[[#This Row],[pledged]]/Table1[[#This Row],[goal]] *100,1)</f>
        <v>110.7</v>
      </c>
      <c r="G1941" s="13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ref="L1941" si="2000">(((J1941/60)/60)/24)+DATE(1970,1,1)</f>
        <v>41343.943379629629</v>
      </c>
      <c r="M1941" s="16">
        <f t="shared" si="1980"/>
        <v>41313.985046296293</v>
      </c>
      <c r="N1941" t="b">
        <v>0</v>
      </c>
      <c r="O1941">
        <v>96</v>
      </c>
      <c r="P1941" t="b">
        <v>1</v>
      </c>
      <c r="Q1941" t="s">
        <v>8277</v>
      </c>
      <c r="R1941">
        <f t="shared" si="1981"/>
        <v>115.31</v>
      </c>
      <c r="S1941" s="13" t="s">
        <v>8323</v>
      </c>
      <c r="T1941" t="s">
        <v>8327</v>
      </c>
      <c r="U1941">
        <f>YEAR(Table1[[#This Row],[Date Created Conversion]])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>ROUND(Table1[[#This Row],[pledged]]/Table1[[#This Row],[goal]] *100,1)</f>
        <v>170.9</v>
      </c>
      <c r="G1942" s="13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ref="L1942" si="2001">(((J1942/60)/60)/24)+DATE(1970,1,1)</f>
        <v>40709.165972222225</v>
      </c>
      <c r="M1942" s="16">
        <f t="shared" si="1980"/>
        <v>40670.507326388892</v>
      </c>
      <c r="N1942" t="b">
        <v>0</v>
      </c>
      <c r="O1942">
        <v>31</v>
      </c>
      <c r="P1942" t="b">
        <v>1</v>
      </c>
      <c r="Q1942" t="s">
        <v>8277</v>
      </c>
      <c r="R1942">
        <f t="shared" si="1981"/>
        <v>35.840000000000003</v>
      </c>
      <c r="S1942" s="13" t="s">
        <v>8323</v>
      </c>
      <c r="T1942" t="s">
        <v>8327</v>
      </c>
      <c r="U1942">
        <f>YEAR(Table1[[#This Row],[Date Created Conversion]])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>ROUND(Table1[[#This Row],[pledged]]/Table1[[#This Row],[goal]] *100,1)</f>
        <v>126.1</v>
      </c>
      <c r="G1943" s="1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ref="L1943" si="2002">(((J1943/60)/60)/24)+DATE(1970,1,1)</f>
        <v>41774.290868055556</v>
      </c>
      <c r="M1943" s="16">
        <f t="shared" si="1980"/>
        <v>41744.290868055556</v>
      </c>
      <c r="N1943" t="b">
        <v>1</v>
      </c>
      <c r="O1943">
        <v>4883</v>
      </c>
      <c r="P1943" t="b">
        <v>1</v>
      </c>
      <c r="Q1943" t="s">
        <v>8293</v>
      </c>
      <c r="R1943">
        <f t="shared" si="1981"/>
        <v>64.569999999999993</v>
      </c>
      <c r="S1943" s="13" t="s">
        <v>8317</v>
      </c>
      <c r="T1943" t="s">
        <v>8347</v>
      </c>
      <c r="U1943">
        <f>YEAR(Table1[[#This Row],[Date Created Conversion]])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>ROUND(Table1[[#This Row],[pledged]]/Table1[[#This Row],[goal]] *100,1)</f>
        <v>138.4</v>
      </c>
      <c r="G1944" s="13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ref="L1944" si="2003">(((J1944/60)/60)/24)+DATE(1970,1,1)</f>
        <v>40728.828009259261</v>
      </c>
      <c r="M1944" s="16">
        <f t="shared" si="1980"/>
        <v>40638.828009259261</v>
      </c>
      <c r="N1944" t="b">
        <v>1</v>
      </c>
      <c r="O1944">
        <v>95</v>
      </c>
      <c r="P1944" t="b">
        <v>1</v>
      </c>
      <c r="Q1944" t="s">
        <v>8293</v>
      </c>
      <c r="R1944">
        <f t="shared" si="1981"/>
        <v>87.44</v>
      </c>
      <c r="S1944" s="13" t="s">
        <v>8317</v>
      </c>
      <c r="T1944" t="s">
        <v>8347</v>
      </c>
      <c r="U1944">
        <f>YEAR(Table1[[#This Row],[Date Created Conversion]])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>ROUND(Table1[[#This Row],[pledged]]/Table1[[#This Row],[goal]] *100,1)</f>
        <v>1705.3</v>
      </c>
      <c r="G1945" s="13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ref="L1945" si="2004">(((J1945/60)/60)/24)+DATE(1970,1,1)</f>
        <v>42593.269861111112</v>
      </c>
      <c r="M1945" s="16">
        <f t="shared" si="1980"/>
        <v>42548.269861111112</v>
      </c>
      <c r="N1945" t="b">
        <v>1</v>
      </c>
      <c r="O1945">
        <v>2478</v>
      </c>
      <c r="P1945" t="b">
        <v>1</v>
      </c>
      <c r="Q1945" t="s">
        <v>8293</v>
      </c>
      <c r="R1945">
        <f t="shared" si="1981"/>
        <v>68.819999999999993</v>
      </c>
      <c r="S1945" s="13" t="s">
        <v>8317</v>
      </c>
      <c r="T1945" t="s">
        <v>8347</v>
      </c>
      <c r="U1945">
        <f>YEAR(Table1[[#This Row],[Date Created Conversion]])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>ROUND(Table1[[#This Row],[pledged]]/Table1[[#This Row],[goal]] *100,1)</f>
        <v>788.1</v>
      </c>
      <c r="G1946" s="13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ref="L1946" si="2005">(((J1946/60)/60)/24)+DATE(1970,1,1)</f>
        <v>41760.584374999999</v>
      </c>
      <c r="M1946" s="16">
        <f t="shared" si="1980"/>
        <v>41730.584374999999</v>
      </c>
      <c r="N1946" t="b">
        <v>1</v>
      </c>
      <c r="O1946">
        <v>1789</v>
      </c>
      <c r="P1946" t="b">
        <v>1</v>
      </c>
      <c r="Q1946" t="s">
        <v>8293</v>
      </c>
      <c r="R1946">
        <f t="shared" si="1981"/>
        <v>176.2</v>
      </c>
      <c r="S1946" s="13" t="s">
        <v>8317</v>
      </c>
      <c r="T1946" t="s">
        <v>8347</v>
      </c>
      <c r="U1946">
        <f>YEAR(Table1[[#This Row],[Date Created Conversion]])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>ROUND(Table1[[#This Row],[pledged]]/Table1[[#This Row],[goal]] *100,1)</f>
        <v>348</v>
      </c>
      <c r="G1947" s="13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ref="L1947" si="2006">(((J1947/60)/60)/24)+DATE(1970,1,1)</f>
        <v>42197.251828703709</v>
      </c>
      <c r="M1947" s="16">
        <f t="shared" si="1980"/>
        <v>42157.251828703709</v>
      </c>
      <c r="N1947" t="b">
        <v>1</v>
      </c>
      <c r="O1947">
        <v>680</v>
      </c>
      <c r="P1947" t="b">
        <v>1</v>
      </c>
      <c r="Q1947" t="s">
        <v>8293</v>
      </c>
      <c r="R1947">
        <f t="shared" si="1981"/>
        <v>511.79</v>
      </c>
      <c r="S1947" s="13" t="s">
        <v>8317</v>
      </c>
      <c r="T1947" t="s">
        <v>8347</v>
      </c>
      <c r="U1947">
        <f>YEAR(Table1[[#This Row],[Date Created Conversion]])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>ROUND(Table1[[#This Row],[pledged]]/Table1[[#This Row],[goal]] *100,1)</f>
        <v>149.69999999999999</v>
      </c>
      <c r="G1948" s="13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ref="L1948" si="2007">(((J1948/60)/60)/24)+DATE(1970,1,1)</f>
        <v>41749.108344907407</v>
      </c>
      <c r="M1948" s="16">
        <f t="shared" si="1980"/>
        <v>41689.150011574071</v>
      </c>
      <c r="N1948" t="b">
        <v>1</v>
      </c>
      <c r="O1948">
        <v>70</v>
      </c>
      <c r="P1948" t="b">
        <v>1</v>
      </c>
      <c r="Q1948" t="s">
        <v>8293</v>
      </c>
      <c r="R1948">
        <f t="shared" si="1981"/>
        <v>160.44</v>
      </c>
      <c r="S1948" s="13" t="s">
        <v>8317</v>
      </c>
      <c r="T1948" t="s">
        <v>8347</v>
      </c>
      <c r="U1948">
        <f>YEAR(Table1[[#This Row],[Date Created Conversion]])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>ROUND(Table1[[#This Row],[pledged]]/Table1[[#This Row],[goal]] *100,1)</f>
        <v>100.6</v>
      </c>
      <c r="G1949" s="13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ref="L1949" si="2008">(((J1949/60)/60)/24)+DATE(1970,1,1)</f>
        <v>40140.249305555553</v>
      </c>
      <c r="M1949" s="16">
        <f t="shared" si="1980"/>
        <v>40102.918055555558</v>
      </c>
      <c r="N1949" t="b">
        <v>1</v>
      </c>
      <c r="O1949">
        <v>23</v>
      </c>
      <c r="P1949" t="b">
        <v>1</v>
      </c>
      <c r="Q1949" t="s">
        <v>8293</v>
      </c>
      <c r="R1949">
        <f t="shared" si="1981"/>
        <v>35</v>
      </c>
      <c r="S1949" s="13" t="s">
        <v>8317</v>
      </c>
      <c r="T1949" t="s">
        <v>8347</v>
      </c>
      <c r="U1949">
        <f>YEAR(Table1[[#This Row],[Date Created Conversion]])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>ROUND(Table1[[#This Row],[pledged]]/Table1[[#This Row],[goal]] *100,1)</f>
        <v>800.2</v>
      </c>
      <c r="G1950" s="13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ref="L1950" si="2009">(((J1950/60)/60)/24)+DATE(1970,1,1)</f>
        <v>42527.709722222222</v>
      </c>
      <c r="M1950" s="16">
        <f t="shared" si="1980"/>
        <v>42473.604270833333</v>
      </c>
      <c r="N1950" t="b">
        <v>1</v>
      </c>
      <c r="O1950">
        <v>4245</v>
      </c>
      <c r="P1950" t="b">
        <v>1</v>
      </c>
      <c r="Q1950" t="s">
        <v>8293</v>
      </c>
      <c r="R1950">
        <f t="shared" si="1981"/>
        <v>188.51</v>
      </c>
      <c r="S1950" s="13" t="s">
        <v>8317</v>
      </c>
      <c r="T1950" t="s">
        <v>8347</v>
      </c>
      <c r="U1950">
        <f>YEAR(Table1[[#This Row],[Date Created Conversion]])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>ROUND(Table1[[#This Row],[pledged]]/Table1[[#This Row],[goal]] *100,1)</f>
        <v>106</v>
      </c>
      <c r="G1951" s="13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ref="L1951" si="2010">(((J1951/60)/60)/24)+DATE(1970,1,1)</f>
        <v>41830.423043981478</v>
      </c>
      <c r="M1951" s="16">
        <f t="shared" si="1980"/>
        <v>41800.423043981478</v>
      </c>
      <c r="N1951" t="b">
        <v>1</v>
      </c>
      <c r="O1951">
        <v>943</v>
      </c>
      <c r="P1951" t="b">
        <v>1</v>
      </c>
      <c r="Q1951" t="s">
        <v>8293</v>
      </c>
      <c r="R1951">
        <f t="shared" si="1981"/>
        <v>56.2</v>
      </c>
      <c r="S1951" s="13" t="s">
        <v>8317</v>
      </c>
      <c r="T1951" t="s">
        <v>8347</v>
      </c>
      <c r="U1951">
        <f>YEAR(Table1[[#This Row],[Date Created Conversion]])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>ROUND(Table1[[#This Row],[pledged]]/Table1[[#This Row],[goal]] *100,1)</f>
        <v>200.5</v>
      </c>
      <c r="G1952" s="13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ref="L1952" si="2011">(((J1952/60)/60)/24)+DATE(1970,1,1)</f>
        <v>40655.181400462963</v>
      </c>
      <c r="M1952" s="16">
        <f t="shared" si="1980"/>
        <v>40624.181400462963</v>
      </c>
      <c r="N1952" t="b">
        <v>1</v>
      </c>
      <c r="O1952">
        <v>1876</v>
      </c>
      <c r="P1952" t="b">
        <v>1</v>
      </c>
      <c r="Q1952" t="s">
        <v>8293</v>
      </c>
      <c r="R1952">
        <f t="shared" si="1981"/>
        <v>51.31</v>
      </c>
      <c r="S1952" s="13" t="s">
        <v>8317</v>
      </c>
      <c r="T1952" t="s">
        <v>8347</v>
      </c>
      <c r="U1952">
        <f>YEAR(Table1[[#This Row],[Date Created Conversion]])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>ROUND(Table1[[#This Row],[pledged]]/Table1[[#This Row],[goal]] *100,1)</f>
        <v>212.4</v>
      </c>
      <c r="G1953" s="1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ref="L1953" si="2012">(((J1953/60)/60)/24)+DATE(1970,1,1)</f>
        <v>42681.462233796294</v>
      </c>
      <c r="M1953" s="16">
        <f t="shared" si="1980"/>
        <v>42651.420567129629</v>
      </c>
      <c r="N1953" t="b">
        <v>1</v>
      </c>
      <c r="O1953">
        <v>834</v>
      </c>
      <c r="P1953" t="b">
        <v>1</v>
      </c>
      <c r="Q1953" t="s">
        <v>8293</v>
      </c>
      <c r="R1953">
        <f t="shared" si="1981"/>
        <v>127.36</v>
      </c>
      <c r="S1953" s="13" t="s">
        <v>8317</v>
      </c>
      <c r="T1953" t="s">
        <v>8347</v>
      </c>
      <c r="U1953">
        <f>YEAR(Table1[[#This Row],[Date Created Conversion]])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>ROUND(Table1[[#This Row],[pledged]]/Table1[[#This Row],[goal]] *100,1)</f>
        <v>198.5</v>
      </c>
      <c r="G1954" s="13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ref="L1954" si="2013">(((J1954/60)/60)/24)+DATE(1970,1,1)</f>
        <v>41563.60665509259</v>
      </c>
      <c r="M1954" s="16">
        <f t="shared" si="1980"/>
        <v>41526.60665509259</v>
      </c>
      <c r="N1954" t="b">
        <v>1</v>
      </c>
      <c r="O1954">
        <v>682</v>
      </c>
      <c r="P1954" t="b">
        <v>1</v>
      </c>
      <c r="Q1954" t="s">
        <v>8293</v>
      </c>
      <c r="R1954">
        <f t="shared" si="1981"/>
        <v>101.86</v>
      </c>
      <c r="S1954" s="13" t="s">
        <v>8317</v>
      </c>
      <c r="T1954" t="s">
        <v>8347</v>
      </c>
      <c r="U1954">
        <f>YEAR(Table1[[#This Row],[Date Created Conversion]])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>ROUND(Table1[[#This Row],[pledged]]/Table1[[#This Row],[goal]] *100,1)</f>
        <v>225.9</v>
      </c>
      <c r="G1955" s="13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ref="L1955" si="2014">(((J1955/60)/60)/24)+DATE(1970,1,1)</f>
        <v>40970.125</v>
      </c>
      <c r="M1955" s="16">
        <f t="shared" si="1980"/>
        <v>40941.199826388889</v>
      </c>
      <c r="N1955" t="b">
        <v>1</v>
      </c>
      <c r="O1955">
        <v>147</v>
      </c>
      <c r="P1955" t="b">
        <v>1</v>
      </c>
      <c r="Q1955" t="s">
        <v>8293</v>
      </c>
      <c r="R1955">
        <f t="shared" si="1981"/>
        <v>230.56</v>
      </c>
      <c r="S1955" s="13" t="s">
        <v>8317</v>
      </c>
      <c r="T1955" t="s">
        <v>8347</v>
      </c>
      <c r="U1955">
        <f>YEAR(Table1[[#This Row],[Date Created Conversion]])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>ROUND(Table1[[#This Row],[pledged]]/Table1[[#This Row],[goal]] *100,1)</f>
        <v>698.9</v>
      </c>
      <c r="G1956" s="13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ref="L1956" si="2015">(((J1956/60)/60)/24)+DATE(1970,1,1)</f>
        <v>42441.208333333328</v>
      </c>
      <c r="M1956" s="16">
        <f t="shared" si="1980"/>
        <v>42394.580740740741</v>
      </c>
      <c r="N1956" t="b">
        <v>1</v>
      </c>
      <c r="O1956">
        <v>415</v>
      </c>
      <c r="P1956" t="b">
        <v>1</v>
      </c>
      <c r="Q1956" t="s">
        <v>8293</v>
      </c>
      <c r="R1956">
        <f t="shared" si="1981"/>
        <v>842.11</v>
      </c>
      <c r="S1956" s="13" t="s">
        <v>8317</v>
      </c>
      <c r="T1956" t="s">
        <v>8347</v>
      </c>
      <c r="U1956">
        <f>YEAR(Table1[[#This Row],[Date Created Conversion]])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>ROUND(Table1[[#This Row],[pledged]]/Table1[[#This Row],[goal]] *100,1)</f>
        <v>398.6</v>
      </c>
      <c r="G1957" s="13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ref="L1957" si="2016">(((J1957/60)/60)/24)+DATE(1970,1,1)</f>
        <v>41052.791666666664</v>
      </c>
      <c r="M1957" s="16">
        <f t="shared" si="1980"/>
        <v>41020.271770833337</v>
      </c>
      <c r="N1957" t="b">
        <v>1</v>
      </c>
      <c r="O1957">
        <v>290</v>
      </c>
      <c r="P1957" t="b">
        <v>1</v>
      </c>
      <c r="Q1957" t="s">
        <v>8293</v>
      </c>
      <c r="R1957">
        <f t="shared" si="1981"/>
        <v>577.28</v>
      </c>
      <c r="S1957" s="13" t="s">
        <v>8317</v>
      </c>
      <c r="T1957" t="s">
        <v>8347</v>
      </c>
      <c r="U1957">
        <f>YEAR(Table1[[#This Row],[Date Created Conversion]])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>ROUND(Table1[[#This Row],[pledged]]/Table1[[#This Row],[goal]] *100,1)</f>
        <v>294</v>
      </c>
      <c r="G1958" s="13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ref="L1958" si="2017">(((J1958/60)/60)/24)+DATE(1970,1,1)</f>
        <v>42112.882002314815</v>
      </c>
      <c r="M1958" s="16">
        <f t="shared" si="1980"/>
        <v>42067.923668981486</v>
      </c>
      <c r="N1958" t="b">
        <v>1</v>
      </c>
      <c r="O1958">
        <v>365</v>
      </c>
      <c r="P1958" t="b">
        <v>1</v>
      </c>
      <c r="Q1958" t="s">
        <v>8293</v>
      </c>
      <c r="R1958">
        <f t="shared" si="1981"/>
        <v>483.34</v>
      </c>
      <c r="S1958" s="13" t="s">
        <v>8317</v>
      </c>
      <c r="T1958" t="s">
        <v>8347</v>
      </c>
      <c r="U1958">
        <f>YEAR(Table1[[#This Row],[Date Created Conversion]])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>ROUND(Table1[[#This Row],[pledged]]/Table1[[#This Row],[goal]] *100,1)</f>
        <v>167.5</v>
      </c>
      <c r="G1959" s="13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ref="L1959" si="2018">(((J1959/60)/60)/24)+DATE(1970,1,1)</f>
        <v>41209.098530092589</v>
      </c>
      <c r="M1959" s="16">
        <f t="shared" si="1980"/>
        <v>41179.098530092589</v>
      </c>
      <c r="N1959" t="b">
        <v>1</v>
      </c>
      <c r="O1959">
        <v>660</v>
      </c>
      <c r="P1959" t="b">
        <v>1</v>
      </c>
      <c r="Q1959" t="s">
        <v>8293</v>
      </c>
      <c r="R1959">
        <f t="shared" si="1981"/>
        <v>76.14</v>
      </c>
      <c r="S1959" s="13" t="s">
        <v>8317</v>
      </c>
      <c r="T1959" t="s">
        <v>8347</v>
      </c>
      <c r="U1959">
        <f>YEAR(Table1[[#This Row],[Date Created Conversion]])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>ROUND(Table1[[#This Row],[pledged]]/Table1[[#This Row],[goal]] *100,1)</f>
        <v>1435.6</v>
      </c>
      <c r="G1960" s="13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ref="L1960" si="2019">(((J1960/60)/60)/24)+DATE(1970,1,1)</f>
        <v>41356.94630787037</v>
      </c>
      <c r="M1960" s="16">
        <f t="shared" si="1980"/>
        <v>41326.987974537034</v>
      </c>
      <c r="N1960" t="b">
        <v>1</v>
      </c>
      <c r="O1960">
        <v>1356</v>
      </c>
      <c r="P1960" t="b">
        <v>1</v>
      </c>
      <c r="Q1960" t="s">
        <v>8293</v>
      </c>
      <c r="R1960">
        <f t="shared" si="1981"/>
        <v>74.11</v>
      </c>
      <c r="S1960" s="13" t="s">
        <v>8317</v>
      </c>
      <c r="T1960" t="s">
        <v>8347</v>
      </c>
      <c r="U1960">
        <f>YEAR(Table1[[#This Row],[Date Created Conversion]])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>ROUND(Table1[[#This Row],[pledged]]/Table1[[#This Row],[goal]] *100,1)</f>
        <v>156.69999999999999</v>
      </c>
      <c r="G1961" s="13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ref="L1961" si="2020">(((J1961/60)/60)/24)+DATE(1970,1,1)</f>
        <v>41913</v>
      </c>
      <c r="M1961" s="16">
        <f t="shared" si="1980"/>
        <v>41871.845601851855</v>
      </c>
      <c r="N1961" t="b">
        <v>1</v>
      </c>
      <c r="O1961">
        <v>424</v>
      </c>
      <c r="P1961" t="b">
        <v>1</v>
      </c>
      <c r="Q1961" t="s">
        <v>8293</v>
      </c>
      <c r="R1961">
        <f t="shared" si="1981"/>
        <v>36.97</v>
      </c>
      <c r="S1961" s="13" t="s">
        <v>8317</v>
      </c>
      <c r="T1961" t="s">
        <v>8347</v>
      </c>
      <c r="U1961">
        <f>YEAR(Table1[[#This Row],[Date Created Conversion]])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>ROUND(Table1[[#This Row],[pledged]]/Table1[[#This Row],[goal]] *100,1)</f>
        <v>117.9</v>
      </c>
      <c r="G1962" s="13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ref="L1962" si="2021">(((J1962/60)/60)/24)+DATE(1970,1,1)</f>
        <v>41994.362743055557</v>
      </c>
      <c r="M1962" s="16">
        <f t="shared" si="1980"/>
        <v>41964.362743055557</v>
      </c>
      <c r="N1962" t="b">
        <v>1</v>
      </c>
      <c r="O1962">
        <v>33</v>
      </c>
      <c r="P1962" t="b">
        <v>1</v>
      </c>
      <c r="Q1962" t="s">
        <v>8293</v>
      </c>
      <c r="R1962">
        <f t="shared" si="1981"/>
        <v>2500.9699999999998</v>
      </c>
      <c r="S1962" s="13" t="s">
        <v>8317</v>
      </c>
      <c r="T1962" t="s">
        <v>8347</v>
      </c>
      <c r="U1962">
        <f>YEAR(Table1[[#This Row],[Date Created Conversion]])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>ROUND(Table1[[#This Row],[pledged]]/Table1[[#This Row],[goal]] *100,1)</f>
        <v>1105.4000000000001</v>
      </c>
      <c r="G1963" s="1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ref="L1963" si="2022">(((J1963/60)/60)/24)+DATE(1970,1,1)</f>
        <v>41188.165972222225</v>
      </c>
      <c r="M1963" s="16">
        <f t="shared" si="1980"/>
        <v>41148.194641203707</v>
      </c>
      <c r="N1963" t="b">
        <v>1</v>
      </c>
      <c r="O1963">
        <v>1633</v>
      </c>
      <c r="P1963" t="b">
        <v>1</v>
      </c>
      <c r="Q1963" t="s">
        <v>8293</v>
      </c>
      <c r="R1963">
        <f t="shared" si="1981"/>
        <v>67.69</v>
      </c>
      <c r="S1963" s="13" t="s">
        <v>8317</v>
      </c>
      <c r="T1963" t="s">
        <v>8347</v>
      </c>
      <c r="U1963">
        <f>YEAR(Table1[[#This Row],[Date Created Conversion]])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>ROUND(Table1[[#This Row],[pledged]]/Table1[[#This Row],[goal]] *100,1)</f>
        <v>192.9</v>
      </c>
      <c r="G1964" s="13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ref="L1964" si="2023">(((J1964/60)/60)/24)+DATE(1970,1,1)</f>
        <v>41772.780509259261</v>
      </c>
      <c r="M1964" s="16">
        <f t="shared" si="1980"/>
        <v>41742.780509259261</v>
      </c>
      <c r="N1964" t="b">
        <v>1</v>
      </c>
      <c r="O1964">
        <v>306</v>
      </c>
      <c r="P1964" t="b">
        <v>1</v>
      </c>
      <c r="Q1964" t="s">
        <v>8293</v>
      </c>
      <c r="R1964">
        <f t="shared" si="1981"/>
        <v>63.05</v>
      </c>
      <c r="S1964" s="13" t="s">
        <v>8317</v>
      </c>
      <c r="T1964" t="s">
        <v>8347</v>
      </c>
      <c r="U1964">
        <f>YEAR(Table1[[#This Row],[Date Created Conversion]])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>ROUND(Table1[[#This Row],[pledged]]/Table1[[#This Row],[goal]] *100,1)</f>
        <v>126.9</v>
      </c>
      <c r="G1965" s="13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ref="L1965" si="2024">(((J1965/60)/60)/24)+DATE(1970,1,1)</f>
        <v>41898.429791666669</v>
      </c>
      <c r="M1965" s="16">
        <f t="shared" si="1980"/>
        <v>41863.429791666669</v>
      </c>
      <c r="N1965" t="b">
        <v>1</v>
      </c>
      <c r="O1965">
        <v>205</v>
      </c>
      <c r="P1965" t="b">
        <v>1</v>
      </c>
      <c r="Q1965" t="s">
        <v>8293</v>
      </c>
      <c r="R1965">
        <f t="shared" si="1981"/>
        <v>117.6</v>
      </c>
      <c r="S1965" s="13" t="s">
        <v>8317</v>
      </c>
      <c r="T1965" t="s">
        <v>8347</v>
      </c>
      <c r="U1965">
        <f>YEAR(Table1[[#This Row],[Date Created Conversion]])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>ROUND(Table1[[#This Row],[pledged]]/Table1[[#This Row],[goal]] *100,1)</f>
        <v>259.60000000000002</v>
      </c>
      <c r="G1966" s="13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ref="L1966" si="2025">(((J1966/60)/60)/24)+DATE(1970,1,1)</f>
        <v>42482.272824074069</v>
      </c>
      <c r="M1966" s="16">
        <f t="shared" si="1980"/>
        <v>42452.272824074069</v>
      </c>
      <c r="N1966" t="b">
        <v>1</v>
      </c>
      <c r="O1966">
        <v>1281</v>
      </c>
      <c r="P1966" t="b">
        <v>1</v>
      </c>
      <c r="Q1966" t="s">
        <v>8293</v>
      </c>
      <c r="R1966">
        <f t="shared" si="1981"/>
        <v>180.75</v>
      </c>
      <c r="S1966" s="13" t="s">
        <v>8317</v>
      </c>
      <c r="T1966" t="s">
        <v>8347</v>
      </c>
      <c r="U1966">
        <f>YEAR(Table1[[#This Row],[Date Created Conversion]])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>ROUND(Table1[[#This Row],[pledged]]/Table1[[#This Row],[goal]] *100,1)</f>
        <v>262.3</v>
      </c>
      <c r="G1967" s="13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ref="L1967" si="2026">(((J1967/60)/60)/24)+DATE(1970,1,1)</f>
        <v>40920.041666666664</v>
      </c>
      <c r="M1967" s="16">
        <f t="shared" si="1980"/>
        <v>40898.089236111111</v>
      </c>
      <c r="N1967" t="b">
        <v>1</v>
      </c>
      <c r="O1967">
        <v>103</v>
      </c>
      <c r="P1967" t="b">
        <v>1</v>
      </c>
      <c r="Q1967" t="s">
        <v>8293</v>
      </c>
      <c r="R1967">
        <f t="shared" si="1981"/>
        <v>127.32</v>
      </c>
      <c r="S1967" s="13" t="s">
        <v>8317</v>
      </c>
      <c r="T1967" t="s">
        <v>8347</v>
      </c>
      <c r="U1967">
        <f>YEAR(Table1[[#This Row],[Date Created Conversion]])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>ROUND(Table1[[#This Row],[pledged]]/Table1[[#This Row],[goal]] *100,1)</f>
        <v>206.7</v>
      </c>
      <c r="G1968" s="13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ref="L1968" si="2027">(((J1968/60)/60)/24)+DATE(1970,1,1)</f>
        <v>41865.540486111109</v>
      </c>
      <c r="M1968" s="16">
        <f t="shared" si="1980"/>
        <v>41835.540486111109</v>
      </c>
      <c r="N1968" t="b">
        <v>1</v>
      </c>
      <c r="O1968">
        <v>1513</v>
      </c>
      <c r="P1968" t="b">
        <v>1</v>
      </c>
      <c r="Q1968" t="s">
        <v>8293</v>
      </c>
      <c r="R1968">
        <f t="shared" si="1981"/>
        <v>136.63999999999999</v>
      </c>
      <c r="S1968" s="13" t="s">
        <v>8317</v>
      </c>
      <c r="T1968" t="s">
        <v>8347</v>
      </c>
      <c r="U1968">
        <f>YEAR(Table1[[#This Row],[Date Created Conversion]])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>ROUND(Table1[[#This Row],[pledged]]/Table1[[#This Row],[goal]] *100,1)</f>
        <v>370.1</v>
      </c>
      <c r="G1969" s="13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ref="L1969" si="2028">(((J1969/60)/60)/24)+DATE(1970,1,1)</f>
        <v>41760.663530092592</v>
      </c>
      <c r="M1969" s="16">
        <f t="shared" si="1980"/>
        <v>41730.663530092592</v>
      </c>
      <c r="N1969" t="b">
        <v>1</v>
      </c>
      <c r="O1969">
        <v>405</v>
      </c>
      <c r="P1969" t="b">
        <v>1</v>
      </c>
      <c r="Q1969" t="s">
        <v>8293</v>
      </c>
      <c r="R1969">
        <f t="shared" si="1981"/>
        <v>182.78</v>
      </c>
      <c r="S1969" s="13" t="s">
        <v>8317</v>
      </c>
      <c r="T1969" t="s">
        <v>8347</v>
      </c>
      <c r="U1969">
        <f>YEAR(Table1[[#This Row],[Date Created Conversion]])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>ROUND(Table1[[#This Row],[pledged]]/Table1[[#This Row],[goal]] *100,1)</f>
        <v>285</v>
      </c>
      <c r="G1970" s="13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ref="L1970" si="2029">(((J1970/60)/60)/24)+DATE(1970,1,1)</f>
        <v>42707.628645833334</v>
      </c>
      <c r="M1970" s="16">
        <f t="shared" si="1980"/>
        <v>42676.586979166663</v>
      </c>
      <c r="N1970" t="b">
        <v>1</v>
      </c>
      <c r="O1970">
        <v>510</v>
      </c>
      <c r="P1970" t="b">
        <v>1</v>
      </c>
      <c r="Q1970" t="s">
        <v>8293</v>
      </c>
      <c r="R1970">
        <f t="shared" si="1981"/>
        <v>279.38</v>
      </c>
      <c r="S1970" s="13" t="s">
        <v>8317</v>
      </c>
      <c r="T1970" t="s">
        <v>8347</v>
      </c>
      <c r="U1970">
        <f>YEAR(Table1[[#This Row],[Date Created Conversion]])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>ROUND(Table1[[#This Row],[pledged]]/Table1[[#This Row],[goal]] *100,1)</f>
        <v>579.1</v>
      </c>
      <c r="G1971" s="13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ref="L1971" si="2030">(((J1971/60)/60)/24)+DATE(1970,1,1)</f>
        <v>42587.792453703703</v>
      </c>
      <c r="M1971" s="16">
        <f t="shared" si="1980"/>
        <v>42557.792453703703</v>
      </c>
      <c r="N1971" t="b">
        <v>1</v>
      </c>
      <c r="O1971">
        <v>1887</v>
      </c>
      <c r="P1971" t="b">
        <v>1</v>
      </c>
      <c r="Q1971" t="s">
        <v>8293</v>
      </c>
      <c r="R1971">
        <f t="shared" si="1981"/>
        <v>61.38</v>
      </c>
      <c r="S1971" s="13" t="s">
        <v>8317</v>
      </c>
      <c r="T1971" t="s">
        <v>8347</v>
      </c>
      <c r="U1971">
        <f>YEAR(Table1[[#This Row],[Date Created Conversion]])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>ROUND(Table1[[#This Row],[pledged]]/Table1[[#This Row],[goal]] *100,1)</f>
        <v>1131.8</v>
      </c>
      <c r="G1972" s="13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ref="L1972" si="2031">(((J1972/60)/60)/24)+DATE(1970,1,1)</f>
        <v>41384.151631944449</v>
      </c>
      <c r="M1972" s="16">
        <f t="shared" si="1980"/>
        <v>41324.193298611113</v>
      </c>
      <c r="N1972" t="b">
        <v>1</v>
      </c>
      <c r="O1972">
        <v>701</v>
      </c>
      <c r="P1972" t="b">
        <v>1</v>
      </c>
      <c r="Q1972" t="s">
        <v>8293</v>
      </c>
      <c r="R1972">
        <f t="shared" si="1981"/>
        <v>80.73</v>
      </c>
      <c r="S1972" s="13" t="s">
        <v>8317</v>
      </c>
      <c r="T1972" t="s">
        <v>8347</v>
      </c>
      <c r="U1972">
        <f>YEAR(Table1[[#This Row],[Date Created Conversion]])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>ROUND(Table1[[#This Row],[pledged]]/Table1[[#This Row],[goal]] *100,1)</f>
        <v>263</v>
      </c>
      <c r="G1973" s="1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ref="L1973" si="2032">(((J1973/60)/60)/24)+DATE(1970,1,1)</f>
        <v>41593.166666666664</v>
      </c>
      <c r="M1973" s="16">
        <f t="shared" si="1980"/>
        <v>41561.500706018516</v>
      </c>
      <c r="N1973" t="b">
        <v>1</v>
      </c>
      <c r="O1973">
        <v>3863</v>
      </c>
      <c r="P1973" t="b">
        <v>1</v>
      </c>
      <c r="Q1973" t="s">
        <v>8293</v>
      </c>
      <c r="R1973">
        <f t="shared" si="1981"/>
        <v>272.36</v>
      </c>
      <c r="S1973" s="13" t="s">
        <v>8317</v>
      </c>
      <c r="T1973" t="s">
        <v>8347</v>
      </c>
      <c r="U1973">
        <f>YEAR(Table1[[#This Row],[Date Created Conversion]])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>ROUND(Table1[[#This Row],[pledged]]/Table1[[#This Row],[goal]] *100,1)</f>
        <v>674.5</v>
      </c>
      <c r="G1974" s="13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ref="L1974" si="2033">(((J1974/60)/60)/24)+DATE(1970,1,1)</f>
        <v>41231.053749999999</v>
      </c>
      <c r="M1974" s="16">
        <f t="shared" si="1980"/>
        <v>41201.012083333335</v>
      </c>
      <c r="N1974" t="b">
        <v>1</v>
      </c>
      <c r="O1974">
        <v>238</v>
      </c>
      <c r="P1974" t="b">
        <v>1</v>
      </c>
      <c r="Q1974" t="s">
        <v>8293</v>
      </c>
      <c r="R1974">
        <f t="shared" si="1981"/>
        <v>70.849999999999994</v>
      </c>
      <c r="S1974" s="13" t="s">
        <v>8317</v>
      </c>
      <c r="T1974" t="s">
        <v>8347</v>
      </c>
      <c r="U1974">
        <f>YEAR(Table1[[#This Row],[Date Created Conversion]])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>ROUND(Table1[[#This Row],[pledged]]/Table1[[#This Row],[goal]] *100,1)</f>
        <v>256.8</v>
      </c>
      <c r="G1975" s="13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ref="L1975" si="2034">(((J1975/60)/60)/24)+DATE(1970,1,1)</f>
        <v>42588.291666666672</v>
      </c>
      <c r="M1975" s="16">
        <f t="shared" si="1980"/>
        <v>42549.722962962958</v>
      </c>
      <c r="N1975" t="b">
        <v>1</v>
      </c>
      <c r="O1975">
        <v>2051</v>
      </c>
      <c r="P1975" t="b">
        <v>1</v>
      </c>
      <c r="Q1975" t="s">
        <v>8293</v>
      </c>
      <c r="R1975">
        <f t="shared" si="1981"/>
        <v>247.94</v>
      </c>
      <c r="S1975" s="13" t="s">
        <v>8317</v>
      </c>
      <c r="T1975" t="s">
        <v>8347</v>
      </c>
      <c r="U1975">
        <f>YEAR(Table1[[#This Row],[Date Created Conversion]])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>ROUND(Table1[[#This Row],[pledged]]/Table1[[#This Row],[goal]] *100,1)</f>
        <v>375.5</v>
      </c>
      <c r="G1976" s="13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ref="L1976" si="2035">(((J1976/60)/60)/24)+DATE(1970,1,1)</f>
        <v>41505.334131944444</v>
      </c>
      <c r="M1976" s="16">
        <f t="shared" si="1980"/>
        <v>41445.334131944444</v>
      </c>
      <c r="N1976" t="b">
        <v>1</v>
      </c>
      <c r="O1976">
        <v>402</v>
      </c>
      <c r="P1976" t="b">
        <v>1</v>
      </c>
      <c r="Q1976" t="s">
        <v>8293</v>
      </c>
      <c r="R1976">
        <f t="shared" si="1981"/>
        <v>186.81</v>
      </c>
      <c r="S1976" s="13" t="s">
        <v>8317</v>
      </c>
      <c r="T1976" t="s">
        <v>8347</v>
      </c>
      <c r="U1976">
        <f>YEAR(Table1[[#This Row],[Date Created Conversion]])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>ROUND(Table1[[#This Row],[pledged]]/Table1[[#This Row],[goal]] *100,1)</f>
        <v>208.7</v>
      </c>
      <c r="G1977" s="13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ref="L1977" si="2036">(((J1977/60)/60)/24)+DATE(1970,1,1)</f>
        <v>41343.755219907405</v>
      </c>
      <c r="M1977" s="16">
        <f t="shared" si="1980"/>
        <v>41313.755219907405</v>
      </c>
      <c r="N1977" t="b">
        <v>1</v>
      </c>
      <c r="O1977">
        <v>253</v>
      </c>
      <c r="P1977" t="b">
        <v>1</v>
      </c>
      <c r="Q1977" t="s">
        <v>8293</v>
      </c>
      <c r="R1977">
        <f t="shared" si="1981"/>
        <v>131.99</v>
      </c>
      <c r="S1977" s="13" t="s">
        <v>8317</v>
      </c>
      <c r="T1977" t="s">
        <v>8347</v>
      </c>
      <c r="U1977">
        <f>YEAR(Table1[[#This Row],[Date Created Conversion]])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>ROUND(Table1[[#This Row],[pledged]]/Table1[[#This Row],[goal]] *100,1)</f>
        <v>346.6</v>
      </c>
      <c r="G1978" s="13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ref="L1978" si="2037">(((J1978/60)/60)/24)+DATE(1970,1,1)</f>
        <v>41468.899594907409</v>
      </c>
      <c r="M1978" s="16">
        <f t="shared" si="1980"/>
        <v>41438.899594907409</v>
      </c>
      <c r="N1978" t="b">
        <v>1</v>
      </c>
      <c r="O1978">
        <v>473</v>
      </c>
      <c r="P1978" t="b">
        <v>1</v>
      </c>
      <c r="Q1978" t="s">
        <v>8293</v>
      </c>
      <c r="R1978">
        <f t="shared" si="1981"/>
        <v>29.31</v>
      </c>
      <c r="S1978" s="13" t="s">
        <v>8317</v>
      </c>
      <c r="T1978" t="s">
        <v>8347</v>
      </c>
      <c r="U1978">
        <f>YEAR(Table1[[#This Row],[Date Created Conversion]])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>ROUND(Table1[[#This Row],[pledged]]/Table1[[#This Row],[goal]] *100,1)</f>
        <v>402.3</v>
      </c>
      <c r="G1979" s="13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ref="L1979" si="2038">(((J1979/60)/60)/24)+DATE(1970,1,1)</f>
        <v>42357.332638888889</v>
      </c>
      <c r="M1979" s="16">
        <f t="shared" si="1980"/>
        <v>42311.216898148152</v>
      </c>
      <c r="N1979" t="b">
        <v>1</v>
      </c>
      <c r="O1979">
        <v>821</v>
      </c>
      <c r="P1979" t="b">
        <v>1</v>
      </c>
      <c r="Q1979" t="s">
        <v>8293</v>
      </c>
      <c r="R1979">
        <f t="shared" si="1981"/>
        <v>245.02</v>
      </c>
      <c r="S1979" s="13" t="s">
        <v>8317</v>
      </c>
      <c r="T1979" t="s">
        <v>8347</v>
      </c>
      <c r="U1979">
        <f>YEAR(Table1[[#This Row],[Date Created Conversion]])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>ROUND(Table1[[#This Row],[pledged]]/Table1[[#This Row],[goal]] *100,1)</f>
        <v>1026.8</v>
      </c>
      <c r="G1980" s="13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ref="L1980" si="2039">(((J1980/60)/60)/24)+DATE(1970,1,1)</f>
        <v>41072.291666666664</v>
      </c>
      <c r="M1980" s="16">
        <f t="shared" si="1980"/>
        <v>41039.225601851853</v>
      </c>
      <c r="N1980" t="b">
        <v>1</v>
      </c>
      <c r="O1980">
        <v>388</v>
      </c>
      <c r="P1980" t="b">
        <v>1</v>
      </c>
      <c r="Q1980" t="s">
        <v>8293</v>
      </c>
      <c r="R1980">
        <f t="shared" si="1981"/>
        <v>1323.25</v>
      </c>
      <c r="S1980" s="13" t="s">
        <v>8317</v>
      </c>
      <c r="T1980" t="s">
        <v>8347</v>
      </c>
      <c r="U1980">
        <f>YEAR(Table1[[#This Row],[Date Created Conversion]])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>ROUND(Table1[[#This Row],[pledged]]/Table1[[#This Row],[goal]] *100,1)</f>
        <v>114.9</v>
      </c>
      <c r="G1981" s="13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ref="L1981" si="2040">(((J1981/60)/60)/24)+DATE(1970,1,1)</f>
        <v>42327.207638888889</v>
      </c>
      <c r="M1981" s="16">
        <f t="shared" si="1980"/>
        <v>42290.460023148145</v>
      </c>
      <c r="N1981" t="b">
        <v>1</v>
      </c>
      <c r="O1981">
        <v>813</v>
      </c>
      <c r="P1981" t="b">
        <v>1</v>
      </c>
      <c r="Q1981" t="s">
        <v>8293</v>
      </c>
      <c r="R1981">
        <f t="shared" si="1981"/>
        <v>282.66000000000003</v>
      </c>
      <c r="S1981" s="13" t="s">
        <v>8317</v>
      </c>
      <c r="T1981" t="s">
        <v>8347</v>
      </c>
      <c r="U1981">
        <f>YEAR(Table1[[#This Row],[Date Created Conversion]])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>ROUND(Table1[[#This Row],[pledged]]/Table1[[#This Row],[goal]] *100,1)</f>
        <v>354.8</v>
      </c>
      <c r="G1982" s="13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ref="L1982" si="2041">(((J1982/60)/60)/24)+DATE(1970,1,1)</f>
        <v>42463.500717592593</v>
      </c>
      <c r="M1982" s="16">
        <f t="shared" si="1980"/>
        <v>42423.542384259257</v>
      </c>
      <c r="N1982" t="b">
        <v>1</v>
      </c>
      <c r="O1982">
        <v>1945</v>
      </c>
      <c r="P1982" t="b">
        <v>1</v>
      </c>
      <c r="Q1982" t="s">
        <v>8293</v>
      </c>
      <c r="R1982">
        <f t="shared" si="1981"/>
        <v>91.21</v>
      </c>
      <c r="S1982" s="13" t="s">
        <v>8317</v>
      </c>
      <c r="T1982" t="s">
        <v>8347</v>
      </c>
      <c r="U1982">
        <f>YEAR(Table1[[#This Row],[Date Created Conversion]])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>ROUND(Table1[[#This Row],[pledged]]/Table1[[#This Row],[goal]] *100,1)</f>
        <v>5.0999999999999996</v>
      </c>
      <c r="G1983" s="1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ref="L1983" si="2042">(((J1983/60)/60)/24)+DATE(1970,1,1)</f>
        <v>41829.725289351853</v>
      </c>
      <c r="M1983" s="16">
        <f t="shared" si="1980"/>
        <v>41799.725289351853</v>
      </c>
      <c r="N1983" t="b">
        <v>0</v>
      </c>
      <c r="O1983">
        <v>12</v>
      </c>
      <c r="P1983" t="b">
        <v>0</v>
      </c>
      <c r="Q1983" t="s">
        <v>8294</v>
      </c>
      <c r="R1983">
        <f t="shared" si="1981"/>
        <v>31.75</v>
      </c>
      <c r="S1983" s="13" t="s">
        <v>8336</v>
      </c>
      <c r="T1983" t="s">
        <v>8348</v>
      </c>
      <c r="U1983">
        <f>YEAR(Table1[[#This Row],[Date Created Conversion]])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>ROUND(Table1[[#This Row],[pledged]]/Table1[[#This Row],[goal]] *100,1)</f>
        <v>0</v>
      </c>
      <c r="G1984" s="13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ref="L1984" si="2043">(((J1984/60)/60)/24)+DATE(1970,1,1)</f>
        <v>42708.628321759257</v>
      </c>
      <c r="M1984" s="16">
        <f t="shared" si="1980"/>
        <v>42678.586655092593</v>
      </c>
      <c r="N1984" t="b">
        <v>0</v>
      </c>
      <c r="O1984">
        <v>0</v>
      </c>
      <c r="P1984" t="b">
        <v>0</v>
      </c>
      <c r="Q1984" t="s">
        <v>8294</v>
      </c>
      <c r="R1984">
        <f t="shared" si="1981"/>
        <v>0</v>
      </c>
      <c r="S1984" s="13" t="s">
        <v>8336</v>
      </c>
      <c r="T1984" t="s">
        <v>8348</v>
      </c>
      <c r="U1984">
        <f>YEAR(Table1[[#This Row],[Date Created Conversion]])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>ROUND(Table1[[#This Row],[pledged]]/Table1[[#This Row],[goal]] *100,1)</f>
        <v>4.3</v>
      </c>
      <c r="G1985" s="13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ref="L1985" si="2044">(((J1985/60)/60)/24)+DATE(1970,1,1)</f>
        <v>42615.291666666672</v>
      </c>
      <c r="M1985" s="16">
        <f t="shared" si="1980"/>
        <v>42593.011782407411</v>
      </c>
      <c r="N1985" t="b">
        <v>0</v>
      </c>
      <c r="O1985">
        <v>16</v>
      </c>
      <c r="P1985" t="b">
        <v>0</v>
      </c>
      <c r="Q1985" t="s">
        <v>8294</v>
      </c>
      <c r="R1985">
        <f t="shared" si="1981"/>
        <v>88.69</v>
      </c>
      <c r="S1985" s="13" t="s">
        <v>8336</v>
      </c>
      <c r="T1985" t="s">
        <v>8348</v>
      </c>
      <c r="U1985">
        <f>YEAR(Table1[[#This Row],[Date Created Conversion]])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>ROUND(Table1[[#This Row],[pledged]]/Table1[[#This Row],[goal]] *100,1)</f>
        <v>21.1</v>
      </c>
      <c r="G1986" s="13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ref="L1986" si="2045">(((J1986/60)/60)/24)+DATE(1970,1,1)</f>
        <v>41973.831956018519</v>
      </c>
      <c r="M1986" s="16">
        <f t="shared" ref="M1986:M2049" si="2046">(((K1986/60)/60)/24)+DATE(1970,1,1)</f>
        <v>41913.790289351848</v>
      </c>
      <c r="N1986" t="b">
        <v>0</v>
      </c>
      <c r="O1986">
        <v>7</v>
      </c>
      <c r="P1986" t="b">
        <v>0</v>
      </c>
      <c r="Q1986" t="s">
        <v>8294</v>
      </c>
      <c r="R1986">
        <f t="shared" ref="R1986:R2049" si="2047">IFERROR(ROUND(E1986/O1986,2),0)</f>
        <v>453.14</v>
      </c>
      <c r="S1986" s="13" t="s">
        <v>8336</v>
      </c>
      <c r="T1986" t="s">
        <v>8348</v>
      </c>
      <c r="U1986">
        <f>YEAR(Table1[[#This Row],[Date Created Conversion]])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>ROUND(Table1[[#This Row],[pledged]]/Table1[[#This Row],[goal]] *100,1)</f>
        <v>3.2</v>
      </c>
      <c r="G1987" s="13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" si="2048">(((J1987/60)/60)/24)+DATE(1970,1,1)</f>
        <v>42584.958333333328</v>
      </c>
      <c r="M1987" s="16">
        <f t="shared" si="2046"/>
        <v>42555.698738425926</v>
      </c>
      <c r="N1987" t="b">
        <v>0</v>
      </c>
      <c r="O1987">
        <v>4</v>
      </c>
      <c r="P1987" t="b">
        <v>0</v>
      </c>
      <c r="Q1987" t="s">
        <v>8294</v>
      </c>
      <c r="R1987">
        <f t="shared" si="2047"/>
        <v>12.75</v>
      </c>
      <c r="S1987" s="13" t="s">
        <v>8336</v>
      </c>
      <c r="T1987" t="s">
        <v>8348</v>
      </c>
      <c r="U1987">
        <f>YEAR(Table1[[#This Row],[Date Created Conversion]])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>ROUND(Table1[[#This Row],[pledged]]/Table1[[#This Row],[goal]] *100,1)</f>
        <v>0.1</v>
      </c>
      <c r="G1988" s="13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ref="L1988" si="2049">(((J1988/60)/60)/24)+DATE(1970,1,1)</f>
        <v>42443.392164351855</v>
      </c>
      <c r="M1988" s="16">
        <f t="shared" si="2046"/>
        <v>42413.433831018512</v>
      </c>
      <c r="N1988" t="b">
        <v>0</v>
      </c>
      <c r="O1988">
        <v>1</v>
      </c>
      <c r="P1988" t="b">
        <v>0</v>
      </c>
      <c r="Q1988" t="s">
        <v>8294</v>
      </c>
      <c r="R1988">
        <f t="shared" si="2047"/>
        <v>1</v>
      </c>
      <c r="S1988" s="13" t="s">
        <v>8336</v>
      </c>
      <c r="T1988" t="s">
        <v>8348</v>
      </c>
      <c r="U1988">
        <f>YEAR(Table1[[#This Row],[Date Created Conversion]])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>ROUND(Table1[[#This Row],[pledged]]/Table1[[#This Row],[goal]] *100,1)</f>
        <v>42.5</v>
      </c>
      <c r="G1989" s="13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ref="L1989" si="2050">(((J1989/60)/60)/24)+DATE(1970,1,1)</f>
        <v>42064.639768518522</v>
      </c>
      <c r="M1989" s="16">
        <f t="shared" si="2046"/>
        <v>42034.639768518522</v>
      </c>
      <c r="N1989" t="b">
        <v>0</v>
      </c>
      <c r="O1989">
        <v>28</v>
      </c>
      <c r="P1989" t="b">
        <v>0</v>
      </c>
      <c r="Q1989" t="s">
        <v>8294</v>
      </c>
      <c r="R1989">
        <f t="shared" si="2047"/>
        <v>83.43</v>
      </c>
      <c r="S1989" s="13" t="s">
        <v>8336</v>
      </c>
      <c r="T1989" t="s">
        <v>8348</v>
      </c>
      <c r="U1989">
        <f>YEAR(Table1[[#This Row],[Date Created Conversion]])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>ROUND(Table1[[#This Row],[pledged]]/Table1[[#This Row],[goal]] *100,1)</f>
        <v>0.4</v>
      </c>
      <c r="G1990" s="13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ref="L1990" si="2051">(((J1990/60)/60)/24)+DATE(1970,1,1)</f>
        <v>42236.763217592597</v>
      </c>
      <c r="M1990" s="16">
        <f t="shared" si="2046"/>
        <v>42206.763217592597</v>
      </c>
      <c r="N1990" t="b">
        <v>0</v>
      </c>
      <c r="O1990">
        <v>1</v>
      </c>
      <c r="P1990" t="b">
        <v>0</v>
      </c>
      <c r="Q1990" t="s">
        <v>8294</v>
      </c>
      <c r="R1990">
        <f t="shared" si="2047"/>
        <v>25</v>
      </c>
      <c r="S1990" s="13" t="s">
        <v>8336</v>
      </c>
      <c r="T1990" t="s">
        <v>8348</v>
      </c>
      <c r="U1990">
        <f>YEAR(Table1[[#This Row],[Date Created Conversion]])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>ROUND(Table1[[#This Row],[pledged]]/Table1[[#This Row],[goal]] *100,1)</f>
        <v>1</v>
      </c>
      <c r="G1991" s="13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ref="L1991" si="2052">(((J1991/60)/60)/24)+DATE(1970,1,1)</f>
        <v>42715.680648148147</v>
      </c>
      <c r="M1991" s="16">
        <f t="shared" si="2046"/>
        <v>42685.680648148147</v>
      </c>
      <c r="N1991" t="b">
        <v>0</v>
      </c>
      <c r="O1991">
        <v>1</v>
      </c>
      <c r="P1991" t="b">
        <v>0</v>
      </c>
      <c r="Q1991" t="s">
        <v>8294</v>
      </c>
      <c r="R1991">
        <f t="shared" si="2047"/>
        <v>50</v>
      </c>
      <c r="S1991" s="13" t="s">
        <v>8336</v>
      </c>
      <c r="T1991" t="s">
        <v>8348</v>
      </c>
      <c r="U1991">
        <f>YEAR(Table1[[#This Row],[Date Created Conversion]])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>ROUND(Table1[[#This Row],[pledged]]/Table1[[#This Row],[goal]] *100,1)</f>
        <v>17</v>
      </c>
      <c r="G1992" s="13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ref="L1992" si="2053">(((J1992/60)/60)/24)+DATE(1970,1,1)</f>
        <v>42413.195972222224</v>
      </c>
      <c r="M1992" s="16">
        <f t="shared" si="2046"/>
        <v>42398.195972222224</v>
      </c>
      <c r="N1992" t="b">
        <v>0</v>
      </c>
      <c r="O1992">
        <v>5</v>
      </c>
      <c r="P1992" t="b">
        <v>0</v>
      </c>
      <c r="Q1992" t="s">
        <v>8294</v>
      </c>
      <c r="R1992">
        <f t="shared" si="2047"/>
        <v>101.8</v>
      </c>
      <c r="S1992" s="13" t="s">
        <v>8336</v>
      </c>
      <c r="T1992" t="s">
        <v>8348</v>
      </c>
      <c r="U1992">
        <f>YEAR(Table1[[#This Row],[Date Created Conversion]])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>ROUND(Table1[[#This Row],[pledged]]/Table1[[#This Row],[goal]] *100,1)</f>
        <v>7</v>
      </c>
      <c r="G1993" s="1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ref="L1993" si="2054">(((J1993/60)/60)/24)+DATE(1970,1,1)</f>
        <v>42188.89335648148</v>
      </c>
      <c r="M1993" s="16">
        <f t="shared" si="2046"/>
        <v>42167.89335648148</v>
      </c>
      <c r="N1993" t="b">
        <v>0</v>
      </c>
      <c r="O1993">
        <v>3</v>
      </c>
      <c r="P1993" t="b">
        <v>0</v>
      </c>
      <c r="Q1993" t="s">
        <v>8294</v>
      </c>
      <c r="R1993">
        <f t="shared" si="2047"/>
        <v>46.67</v>
      </c>
      <c r="S1993" s="13" t="s">
        <v>8336</v>
      </c>
      <c r="T1993" t="s">
        <v>8348</v>
      </c>
      <c r="U1993">
        <f>YEAR(Table1[[#This Row],[Date Created Conversion]])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>ROUND(Table1[[#This Row],[pledged]]/Table1[[#This Row],[goal]] *100,1)</f>
        <v>0.1</v>
      </c>
      <c r="G1994" s="13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ref="L1994" si="2055">(((J1994/60)/60)/24)+DATE(1970,1,1)</f>
        <v>42053.143414351856</v>
      </c>
      <c r="M1994" s="16">
        <f t="shared" si="2046"/>
        <v>42023.143414351856</v>
      </c>
      <c r="N1994" t="b">
        <v>0</v>
      </c>
      <c r="O1994">
        <v>2</v>
      </c>
      <c r="P1994" t="b">
        <v>0</v>
      </c>
      <c r="Q1994" t="s">
        <v>8294</v>
      </c>
      <c r="R1994">
        <f t="shared" si="2047"/>
        <v>1</v>
      </c>
      <c r="S1994" s="13" t="s">
        <v>8336</v>
      </c>
      <c r="T1994" t="s">
        <v>8348</v>
      </c>
      <c r="U1994">
        <f>YEAR(Table1[[#This Row],[Date Created Conversion]])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>ROUND(Table1[[#This Row],[pledged]]/Table1[[#This Row],[goal]] *100,1)</f>
        <v>0</v>
      </c>
      <c r="G1995" s="13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ref="L1995" si="2056">(((J1995/60)/60)/24)+DATE(1970,1,1)</f>
        <v>42359.58839120371</v>
      </c>
      <c r="M1995" s="16">
        <f t="shared" si="2046"/>
        <v>42329.58839120371</v>
      </c>
      <c r="N1995" t="b">
        <v>0</v>
      </c>
      <c r="O1995">
        <v>0</v>
      </c>
      <c r="P1995" t="b">
        <v>0</v>
      </c>
      <c r="Q1995" t="s">
        <v>8294</v>
      </c>
      <c r="R1995">
        <f t="shared" si="2047"/>
        <v>0</v>
      </c>
      <c r="S1995" s="13" t="s">
        <v>8336</v>
      </c>
      <c r="T1995" t="s">
        <v>8348</v>
      </c>
      <c r="U1995">
        <f>YEAR(Table1[[#This Row],[Date Created Conversion]])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>ROUND(Table1[[#This Row],[pledged]]/Table1[[#This Row],[goal]] *100,1)</f>
        <v>0</v>
      </c>
      <c r="G1996" s="13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ref="L1996" si="2057">(((J1996/60)/60)/24)+DATE(1970,1,1)</f>
        <v>42711.047939814816</v>
      </c>
      <c r="M1996" s="16">
        <f t="shared" si="2046"/>
        <v>42651.006273148145</v>
      </c>
      <c r="N1996" t="b">
        <v>0</v>
      </c>
      <c r="O1996">
        <v>0</v>
      </c>
      <c r="P1996" t="b">
        <v>0</v>
      </c>
      <c r="Q1996" t="s">
        <v>8294</v>
      </c>
      <c r="R1996">
        <f t="shared" si="2047"/>
        <v>0</v>
      </c>
      <c r="S1996" s="13" t="s">
        <v>8336</v>
      </c>
      <c r="T1996" t="s">
        <v>8348</v>
      </c>
      <c r="U1996">
        <f>YEAR(Table1[[#This Row],[Date Created Conversion]])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>ROUND(Table1[[#This Row],[pledged]]/Table1[[#This Row],[goal]] *100,1)</f>
        <v>7.8</v>
      </c>
      <c r="G1997" s="13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ref="L1997" si="2058">(((J1997/60)/60)/24)+DATE(1970,1,1)</f>
        <v>42201.902037037042</v>
      </c>
      <c r="M1997" s="16">
        <f t="shared" si="2046"/>
        <v>42181.902037037042</v>
      </c>
      <c r="N1997" t="b">
        <v>0</v>
      </c>
      <c r="O1997">
        <v>3</v>
      </c>
      <c r="P1997" t="b">
        <v>0</v>
      </c>
      <c r="Q1997" t="s">
        <v>8294</v>
      </c>
      <c r="R1997">
        <f t="shared" si="2047"/>
        <v>26</v>
      </c>
      <c r="S1997" s="13" t="s">
        <v>8336</v>
      </c>
      <c r="T1997" t="s">
        <v>8348</v>
      </c>
      <c r="U1997">
        <f>YEAR(Table1[[#This Row],[Date Created Conversion]])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>ROUND(Table1[[#This Row],[pledged]]/Table1[[#This Row],[goal]] *100,1)</f>
        <v>0</v>
      </c>
      <c r="G1998" s="13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ref="L1998" si="2059">(((J1998/60)/60)/24)+DATE(1970,1,1)</f>
        <v>41830.819571759261</v>
      </c>
      <c r="M1998" s="16">
        <f t="shared" si="2046"/>
        <v>41800.819571759261</v>
      </c>
      <c r="N1998" t="b">
        <v>0</v>
      </c>
      <c r="O1998">
        <v>0</v>
      </c>
      <c r="P1998" t="b">
        <v>0</v>
      </c>
      <c r="Q1998" t="s">
        <v>8294</v>
      </c>
      <c r="R1998">
        <f t="shared" si="2047"/>
        <v>0</v>
      </c>
      <c r="S1998" s="13" t="s">
        <v>8336</v>
      </c>
      <c r="T1998" t="s">
        <v>8348</v>
      </c>
      <c r="U1998">
        <f>YEAR(Table1[[#This Row],[Date Created Conversion]])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>ROUND(Table1[[#This Row],[pledged]]/Table1[[#This Row],[goal]] *100,1)</f>
        <v>0</v>
      </c>
      <c r="G1999" s="13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ref="L1999" si="2060">(((J1999/60)/60)/24)+DATE(1970,1,1)</f>
        <v>41877.930694444447</v>
      </c>
      <c r="M1999" s="16">
        <f t="shared" si="2046"/>
        <v>41847.930694444447</v>
      </c>
      <c r="N1999" t="b">
        <v>0</v>
      </c>
      <c r="O1999">
        <v>0</v>
      </c>
      <c r="P1999" t="b">
        <v>0</v>
      </c>
      <c r="Q1999" t="s">
        <v>8294</v>
      </c>
      <c r="R1999">
        <f t="shared" si="2047"/>
        <v>0</v>
      </c>
      <c r="S1999" s="13" t="s">
        <v>8336</v>
      </c>
      <c r="T1999" t="s">
        <v>8348</v>
      </c>
      <c r="U1999">
        <f>YEAR(Table1[[#This Row],[Date Created Conversion]])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>ROUND(Table1[[#This Row],[pledged]]/Table1[[#This Row],[goal]] *100,1)</f>
        <v>26.2</v>
      </c>
      <c r="G2000" s="13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ref="L2000" si="2061">(((J2000/60)/60)/24)+DATE(1970,1,1)</f>
        <v>41852.118495370371</v>
      </c>
      <c r="M2000" s="16">
        <f t="shared" si="2046"/>
        <v>41807.118495370371</v>
      </c>
      <c r="N2000" t="b">
        <v>0</v>
      </c>
      <c r="O2000">
        <v>3</v>
      </c>
      <c r="P2000" t="b">
        <v>0</v>
      </c>
      <c r="Q2000" t="s">
        <v>8294</v>
      </c>
      <c r="R2000">
        <f t="shared" si="2047"/>
        <v>218.33</v>
      </c>
      <c r="S2000" s="13" t="s">
        <v>8336</v>
      </c>
      <c r="T2000" t="s">
        <v>8348</v>
      </c>
      <c r="U2000">
        <f>YEAR(Table1[[#This Row],[Date Created Conversion]])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>ROUND(Table1[[#This Row],[pledged]]/Table1[[#This Row],[goal]] *100,1)</f>
        <v>0.8</v>
      </c>
      <c r="G2001" s="13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ref="L2001" si="2062">(((J2001/60)/60)/24)+DATE(1970,1,1)</f>
        <v>41956.524398148147</v>
      </c>
      <c r="M2001" s="16">
        <f t="shared" si="2046"/>
        <v>41926.482731481483</v>
      </c>
      <c r="N2001" t="b">
        <v>0</v>
      </c>
      <c r="O2001">
        <v>7</v>
      </c>
      <c r="P2001" t="b">
        <v>0</v>
      </c>
      <c r="Q2001" t="s">
        <v>8294</v>
      </c>
      <c r="R2001">
        <f t="shared" si="2047"/>
        <v>33.71</v>
      </c>
      <c r="S2001" s="13" t="s">
        <v>8336</v>
      </c>
      <c r="T2001" t="s">
        <v>8348</v>
      </c>
      <c r="U2001">
        <f>YEAR(Table1[[#This Row],[Date Created Conversion]])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>ROUND(Table1[[#This Row],[pledged]]/Table1[[#This Row],[goal]] *100,1)</f>
        <v>12.5</v>
      </c>
      <c r="G2002" s="13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ref="L2002" si="2063">(((J2002/60)/60)/24)+DATE(1970,1,1)</f>
        <v>42375.951539351852</v>
      </c>
      <c r="M2002" s="16">
        <f t="shared" si="2046"/>
        <v>42345.951539351852</v>
      </c>
      <c r="N2002" t="b">
        <v>0</v>
      </c>
      <c r="O2002">
        <v>25</v>
      </c>
      <c r="P2002" t="b">
        <v>0</v>
      </c>
      <c r="Q2002" t="s">
        <v>8294</v>
      </c>
      <c r="R2002">
        <f t="shared" si="2047"/>
        <v>25</v>
      </c>
      <c r="S2002" s="13" t="s">
        <v>8336</v>
      </c>
      <c r="T2002" t="s">
        <v>8348</v>
      </c>
      <c r="U2002">
        <f>YEAR(Table1[[#This Row],[Date Created Conversion]])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>ROUND(Table1[[#This Row],[pledged]]/Table1[[#This Row],[goal]] *100,1)</f>
        <v>382.1</v>
      </c>
      <c r="G2003" s="1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ref="L2003" si="2064">(((J2003/60)/60)/24)+DATE(1970,1,1)</f>
        <v>42167.833333333328</v>
      </c>
      <c r="M2003" s="16">
        <f t="shared" si="2046"/>
        <v>42136.209675925929</v>
      </c>
      <c r="N2003" t="b">
        <v>1</v>
      </c>
      <c r="O2003">
        <v>1637</v>
      </c>
      <c r="P2003" t="b">
        <v>1</v>
      </c>
      <c r="Q2003" t="s">
        <v>8293</v>
      </c>
      <c r="R2003">
        <f t="shared" si="2047"/>
        <v>128.38999999999999</v>
      </c>
      <c r="S2003" s="13" t="s">
        <v>8317</v>
      </c>
      <c r="T2003" t="s">
        <v>8347</v>
      </c>
      <c r="U2003">
        <f>YEAR(Table1[[#This Row],[Date Created Conversion]])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>ROUND(Table1[[#This Row],[pledged]]/Table1[[#This Row],[goal]] *100,1)</f>
        <v>216.8</v>
      </c>
      <c r="G2004" s="13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ref="L2004" si="2065">(((J2004/60)/60)/24)+DATE(1970,1,1)</f>
        <v>42758.71230324074</v>
      </c>
      <c r="M2004" s="16">
        <f t="shared" si="2046"/>
        <v>42728.71230324074</v>
      </c>
      <c r="N2004" t="b">
        <v>1</v>
      </c>
      <c r="O2004">
        <v>1375</v>
      </c>
      <c r="P2004" t="b">
        <v>1</v>
      </c>
      <c r="Q2004" t="s">
        <v>8293</v>
      </c>
      <c r="R2004">
        <f t="shared" si="2047"/>
        <v>78.83</v>
      </c>
      <c r="S2004" s="13" t="s">
        <v>8317</v>
      </c>
      <c r="T2004" t="s">
        <v>8347</v>
      </c>
      <c r="U2004">
        <f>YEAR(Table1[[#This Row],[Date Created Conversion]])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>ROUND(Table1[[#This Row],[pledged]]/Table1[[#This Row],[goal]] *100,1)</f>
        <v>312</v>
      </c>
      <c r="G2005" s="13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ref="L2005" si="2066">(((J2005/60)/60)/24)+DATE(1970,1,1)</f>
        <v>40361.958333333336</v>
      </c>
      <c r="M2005" s="16">
        <f t="shared" si="2046"/>
        <v>40347.125601851854</v>
      </c>
      <c r="N2005" t="b">
        <v>1</v>
      </c>
      <c r="O2005">
        <v>17</v>
      </c>
      <c r="P2005" t="b">
        <v>1</v>
      </c>
      <c r="Q2005" t="s">
        <v>8293</v>
      </c>
      <c r="R2005">
        <f t="shared" si="2047"/>
        <v>91.76</v>
      </c>
      <c r="S2005" s="13" t="s">
        <v>8317</v>
      </c>
      <c r="T2005" t="s">
        <v>8347</v>
      </c>
      <c r="U2005">
        <f>YEAR(Table1[[#This Row],[Date Created Conversion]])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>ROUND(Table1[[#This Row],[pledged]]/Table1[[#This Row],[goal]] *100,1)</f>
        <v>234.4</v>
      </c>
      <c r="G2006" s="13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ref="L2006" si="2067">(((J2006/60)/60)/24)+DATE(1970,1,1)</f>
        <v>41830.604895833334</v>
      </c>
      <c r="M2006" s="16">
        <f t="shared" si="2046"/>
        <v>41800.604895833334</v>
      </c>
      <c r="N2006" t="b">
        <v>1</v>
      </c>
      <c r="O2006">
        <v>354</v>
      </c>
      <c r="P2006" t="b">
        <v>1</v>
      </c>
      <c r="Q2006" t="s">
        <v>8293</v>
      </c>
      <c r="R2006">
        <f t="shared" si="2047"/>
        <v>331.1</v>
      </c>
      <c r="S2006" s="13" t="s">
        <v>8317</v>
      </c>
      <c r="T2006" t="s">
        <v>8347</v>
      </c>
      <c r="U2006">
        <f>YEAR(Table1[[#This Row],[Date Created Conversion]])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>ROUND(Table1[[#This Row],[pledged]]/Table1[[#This Row],[goal]] *100,1)</f>
        <v>123.7</v>
      </c>
      <c r="G2007" s="13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ref="L2007" si="2068">(((J2007/60)/60)/24)+DATE(1970,1,1)</f>
        <v>41563.165972222225</v>
      </c>
      <c r="M2007" s="16">
        <f t="shared" si="2046"/>
        <v>41535.812708333331</v>
      </c>
      <c r="N2007" t="b">
        <v>1</v>
      </c>
      <c r="O2007">
        <v>191</v>
      </c>
      <c r="P2007" t="b">
        <v>1</v>
      </c>
      <c r="Q2007" t="s">
        <v>8293</v>
      </c>
      <c r="R2007">
        <f t="shared" si="2047"/>
        <v>194.26</v>
      </c>
      <c r="S2007" s="13" t="s">
        <v>8317</v>
      </c>
      <c r="T2007" t="s">
        <v>8347</v>
      </c>
      <c r="U2007">
        <f>YEAR(Table1[[#This Row],[Date Created Conversion]])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>ROUND(Table1[[#This Row],[pledged]]/Table1[[#This Row],[goal]] *100,1)</f>
        <v>247.8</v>
      </c>
      <c r="G2008" s="13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ref="L2008" si="2069">(((J2008/60)/60)/24)+DATE(1970,1,1)</f>
        <v>41976.542187500003</v>
      </c>
      <c r="M2008" s="16">
        <f t="shared" si="2046"/>
        <v>41941.500520833331</v>
      </c>
      <c r="N2008" t="b">
        <v>1</v>
      </c>
      <c r="O2008">
        <v>303</v>
      </c>
      <c r="P2008" t="b">
        <v>1</v>
      </c>
      <c r="Q2008" t="s">
        <v>8293</v>
      </c>
      <c r="R2008">
        <f t="shared" si="2047"/>
        <v>408.98</v>
      </c>
      <c r="S2008" s="13" t="s">
        <v>8317</v>
      </c>
      <c r="T2008" t="s">
        <v>8347</v>
      </c>
      <c r="U2008">
        <f>YEAR(Table1[[#This Row],[Date Created Conversion]])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>ROUND(Table1[[#This Row],[pledged]]/Table1[[#This Row],[goal]] *100,1)</f>
        <v>115.7</v>
      </c>
      <c r="G2009" s="13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ref="L2009" si="2070">(((J2009/60)/60)/24)+DATE(1970,1,1)</f>
        <v>40414.166666666664</v>
      </c>
      <c r="M2009" s="16">
        <f t="shared" si="2046"/>
        <v>40347.837800925925</v>
      </c>
      <c r="N2009" t="b">
        <v>1</v>
      </c>
      <c r="O2009">
        <v>137</v>
      </c>
      <c r="P2009" t="b">
        <v>1</v>
      </c>
      <c r="Q2009" t="s">
        <v>8293</v>
      </c>
      <c r="R2009">
        <f t="shared" si="2047"/>
        <v>84.46</v>
      </c>
      <c r="S2009" s="13" t="s">
        <v>8317</v>
      </c>
      <c r="T2009" t="s">
        <v>8347</v>
      </c>
      <c r="U2009">
        <f>YEAR(Table1[[#This Row],[Date Created Conversion]])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>ROUND(Table1[[#This Row],[pledged]]/Table1[[#This Row],[goal]] *100,1)</f>
        <v>117.1</v>
      </c>
      <c r="G2010" s="13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ref="L2010" si="2071">(((J2010/60)/60)/24)+DATE(1970,1,1)</f>
        <v>40805.604421296295</v>
      </c>
      <c r="M2010" s="16">
        <f t="shared" si="2046"/>
        <v>40761.604421296295</v>
      </c>
      <c r="N2010" t="b">
        <v>1</v>
      </c>
      <c r="O2010">
        <v>41</v>
      </c>
      <c r="P2010" t="b">
        <v>1</v>
      </c>
      <c r="Q2010" t="s">
        <v>8293</v>
      </c>
      <c r="R2010">
        <f t="shared" si="2047"/>
        <v>44.85</v>
      </c>
      <c r="S2010" s="13" t="s">
        <v>8317</v>
      </c>
      <c r="T2010" t="s">
        <v>8347</v>
      </c>
      <c r="U2010">
        <f>YEAR(Table1[[#This Row],[Date Created Conversion]])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>ROUND(Table1[[#This Row],[pledged]]/Table1[[#This Row],[goal]] *100,1)</f>
        <v>305.2</v>
      </c>
      <c r="G2011" s="13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ref="L2011" si="2072">(((J2011/60)/60)/24)+DATE(1970,1,1)</f>
        <v>42697.365081018521</v>
      </c>
      <c r="M2011" s="16">
        <f t="shared" si="2046"/>
        <v>42661.323414351849</v>
      </c>
      <c r="N2011" t="b">
        <v>1</v>
      </c>
      <c r="O2011">
        <v>398</v>
      </c>
      <c r="P2011" t="b">
        <v>1</v>
      </c>
      <c r="Q2011" t="s">
        <v>8293</v>
      </c>
      <c r="R2011">
        <f t="shared" si="2047"/>
        <v>383.36</v>
      </c>
      <c r="S2011" s="13" t="s">
        <v>8317</v>
      </c>
      <c r="T2011" t="s">
        <v>8347</v>
      </c>
      <c r="U2011">
        <f>YEAR(Table1[[#This Row],[Date Created Conversion]])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>ROUND(Table1[[#This Row],[pledged]]/Table1[[#This Row],[goal]] *100,1)</f>
        <v>320.10000000000002</v>
      </c>
      <c r="G2012" s="13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ref="L2012" si="2073">(((J2012/60)/60)/24)+DATE(1970,1,1)</f>
        <v>42600.996423611112</v>
      </c>
      <c r="M2012" s="16">
        <f t="shared" si="2046"/>
        <v>42570.996423611112</v>
      </c>
      <c r="N2012" t="b">
        <v>1</v>
      </c>
      <c r="O2012">
        <v>1737</v>
      </c>
      <c r="P2012" t="b">
        <v>1</v>
      </c>
      <c r="Q2012" t="s">
        <v>8293</v>
      </c>
      <c r="R2012">
        <f t="shared" si="2047"/>
        <v>55.28</v>
      </c>
      <c r="S2012" s="13" t="s">
        <v>8317</v>
      </c>
      <c r="T2012" t="s">
        <v>8347</v>
      </c>
      <c r="U2012">
        <f>YEAR(Table1[[#This Row],[Date Created Conversion]])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>ROUND(Table1[[#This Row],[pledged]]/Table1[[#This Row],[goal]] *100,1)</f>
        <v>819.6</v>
      </c>
      <c r="G2013" s="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ref="L2013" si="2074">(((J2013/60)/60)/24)+DATE(1970,1,1)</f>
        <v>42380.958333333328</v>
      </c>
      <c r="M2013" s="16">
        <f t="shared" si="2046"/>
        <v>42347.358483796299</v>
      </c>
      <c r="N2013" t="b">
        <v>1</v>
      </c>
      <c r="O2013">
        <v>971</v>
      </c>
      <c r="P2013" t="b">
        <v>1</v>
      </c>
      <c r="Q2013" t="s">
        <v>8293</v>
      </c>
      <c r="R2013">
        <f t="shared" si="2047"/>
        <v>422.02</v>
      </c>
      <c r="S2013" s="13" t="s">
        <v>8317</v>
      </c>
      <c r="T2013" t="s">
        <v>8347</v>
      </c>
      <c r="U2013">
        <f>YEAR(Table1[[#This Row],[Date Created Conversion]])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>ROUND(Table1[[#This Row],[pledged]]/Table1[[#This Row],[goal]] *100,1)</f>
        <v>234.9</v>
      </c>
      <c r="G2014" s="13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ref="L2014" si="2075">(((J2014/60)/60)/24)+DATE(1970,1,1)</f>
        <v>42040.822233796294</v>
      </c>
      <c r="M2014" s="16">
        <f t="shared" si="2046"/>
        <v>42010.822233796294</v>
      </c>
      <c r="N2014" t="b">
        <v>1</v>
      </c>
      <c r="O2014">
        <v>183</v>
      </c>
      <c r="P2014" t="b">
        <v>1</v>
      </c>
      <c r="Q2014" t="s">
        <v>8293</v>
      </c>
      <c r="R2014">
        <f t="shared" si="2047"/>
        <v>64.180000000000007</v>
      </c>
      <c r="S2014" s="13" t="s">
        <v>8317</v>
      </c>
      <c r="T2014" t="s">
        <v>8347</v>
      </c>
      <c r="U2014">
        <f>YEAR(Table1[[#This Row],[Date Created Conversion]])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>ROUND(Table1[[#This Row],[pledged]]/Table1[[#This Row],[goal]] *100,1)</f>
        <v>494.9</v>
      </c>
      <c r="G2015" s="13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ref="L2015" si="2076">(((J2015/60)/60)/24)+DATE(1970,1,1)</f>
        <v>42559.960810185185</v>
      </c>
      <c r="M2015" s="16">
        <f t="shared" si="2046"/>
        <v>42499.960810185185</v>
      </c>
      <c r="N2015" t="b">
        <v>1</v>
      </c>
      <c r="O2015">
        <v>4562</v>
      </c>
      <c r="P2015" t="b">
        <v>1</v>
      </c>
      <c r="Q2015" t="s">
        <v>8293</v>
      </c>
      <c r="R2015">
        <f t="shared" si="2047"/>
        <v>173.58</v>
      </c>
      <c r="S2015" s="13" t="s">
        <v>8317</v>
      </c>
      <c r="T2015" t="s">
        <v>8347</v>
      </c>
      <c r="U2015">
        <f>YEAR(Table1[[#This Row],[Date Created Conversion]])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>ROUND(Table1[[#This Row],[pledged]]/Table1[[#This Row],[goal]] *100,1)</f>
        <v>7813.8</v>
      </c>
      <c r="G2016" s="13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ref="L2016" si="2077">(((J2016/60)/60)/24)+DATE(1970,1,1)</f>
        <v>41358.172905092593</v>
      </c>
      <c r="M2016" s="16">
        <f t="shared" si="2046"/>
        <v>41324.214571759258</v>
      </c>
      <c r="N2016" t="b">
        <v>1</v>
      </c>
      <c r="O2016">
        <v>26457</v>
      </c>
      <c r="P2016" t="b">
        <v>1</v>
      </c>
      <c r="Q2016" t="s">
        <v>8293</v>
      </c>
      <c r="R2016">
        <f t="shared" si="2047"/>
        <v>88.6</v>
      </c>
      <c r="S2016" s="13" t="s">
        <v>8317</v>
      </c>
      <c r="T2016" t="s">
        <v>8347</v>
      </c>
      <c r="U2016">
        <f>YEAR(Table1[[#This Row],[Date Created Conversion]])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>ROUND(Table1[[#This Row],[pledged]]/Table1[[#This Row],[goal]] *100,1)</f>
        <v>113</v>
      </c>
      <c r="G2017" s="13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ref="L2017" si="2078">(((J2017/60)/60)/24)+DATE(1970,1,1)</f>
        <v>40795.876886574071</v>
      </c>
      <c r="M2017" s="16">
        <f t="shared" si="2046"/>
        <v>40765.876886574071</v>
      </c>
      <c r="N2017" t="b">
        <v>1</v>
      </c>
      <c r="O2017">
        <v>162</v>
      </c>
      <c r="P2017" t="b">
        <v>1</v>
      </c>
      <c r="Q2017" t="s">
        <v>8293</v>
      </c>
      <c r="R2017">
        <f t="shared" si="2047"/>
        <v>50.22</v>
      </c>
      <c r="S2017" s="13" t="s">
        <v>8317</v>
      </c>
      <c r="T2017" t="s">
        <v>8347</v>
      </c>
      <c r="U2017">
        <f>YEAR(Table1[[#This Row],[Date Created Conversion]])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>ROUND(Table1[[#This Row],[pledged]]/Table1[[#This Row],[goal]] *100,1)</f>
        <v>921.5</v>
      </c>
      <c r="G2018" s="13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ref="L2018" si="2079">(((J2018/60)/60)/24)+DATE(1970,1,1)</f>
        <v>41342.88077546296</v>
      </c>
      <c r="M2018" s="16">
        <f t="shared" si="2046"/>
        <v>41312.88077546296</v>
      </c>
      <c r="N2018" t="b">
        <v>1</v>
      </c>
      <c r="O2018">
        <v>479</v>
      </c>
      <c r="P2018" t="b">
        <v>1</v>
      </c>
      <c r="Q2018" t="s">
        <v>8293</v>
      </c>
      <c r="R2018">
        <f t="shared" si="2047"/>
        <v>192.39</v>
      </c>
      <c r="S2018" s="13" t="s">
        <v>8317</v>
      </c>
      <c r="T2018" t="s">
        <v>8347</v>
      </c>
      <c r="U2018">
        <f>YEAR(Table1[[#This Row],[Date Created Conversion]])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>ROUND(Table1[[#This Row],[pledged]]/Table1[[#This Row],[goal]] *100,1)</f>
        <v>125.1</v>
      </c>
      <c r="G2019" s="13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ref="L2019" si="2080">(((J2019/60)/60)/24)+DATE(1970,1,1)</f>
        <v>40992.166666666664</v>
      </c>
      <c r="M2019" s="16">
        <f t="shared" si="2046"/>
        <v>40961.057349537034</v>
      </c>
      <c r="N2019" t="b">
        <v>1</v>
      </c>
      <c r="O2019">
        <v>426</v>
      </c>
      <c r="P2019" t="b">
        <v>1</v>
      </c>
      <c r="Q2019" t="s">
        <v>8293</v>
      </c>
      <c r="R2019">
        <f t="shared" si="2047"/>
        <v>73.42</v>
      </c>
      <c r="S2019" s="13" t="s">
        <v>8317</v>
      </c>
      <c r="T2019" t="s">
        <v>8347</v>
      </c>
      <c r="U2019">
        <f>YEAR(Table1[[#This Row],[Date Created Conversion]])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>ROUND(Table1[[#This Row],[pledged]]/Table1[[#This Row],[goal]] *100,1)</f>
        <v>102.2</v>
      </c>
      <c r="G2020" s="13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ref="L2020" si="2081">(((J2020/60)/60)/24)+DATE(1970,1,1)</f>
        <v>42229.365844907406</v>
      </c>
      <c r="M2020" s="16">
        <f t="shared" si="2046"/>
        <v>42199.365844907406</v>
      </c>
      <c r="N2020" t="b">
        <v>1</v>
      </c>
      <c r="O2020">
        <v>450</v>
      </c>
      <c r="P2020" t="b">
        <v>1</v>
      </c>
      <c r="Q2020" t="s">
        <v>8293</v>
      </c>
      <c r="R2020">
        <f t="shared" si="2047"/>
        <v>147.68</v>
      </c>
      <c r="S2020" s="13" t="s">
        <v>8317</v>
      </c>
      <c r="T2020" t="s">
        <v>8347</v>
      </c>
      <c r="U2020">
        <f>YEAR(Table1[[#This Row],[Date Created Conversion]])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>ROUND(Table1[[#This Row],[pledged]]/Table1[[#This Row],[goal]] *100,1)</f>
        <v>484.9</v>
      </c>
      <c r="G2021" s="13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ref="L2021" si="2082">(((J2021/60)/60)/24)+DATE(1970,1,1)</f>
        <v>42635.70857638889</v>
      </c>
      <c r="M2021" s="16">
        <f t="shared" si="2046"/>
        <v>42605.70857638889</v>
      </c>
      <c r="N2021" t="b">
        <v>1</v>
      </c>
      <c r="O2021">
        <v>1780</v>
      </c>
      <c r="P2021" t="b">
        <v>1</v>
      </c>
      <c r="Q2021" t="s">
        <v>8293</v>
      </c>
      <c r="R2021">
        <f t="shared" si="2047"/>
        <v>108.97</v>
      </c>
      <c r="S2021" s="13" t="s">
        <v>8317</v>
      </c>
      <c r="T2021" t="s">
        <v>8347</v>
      </c>
      <c r="U2021">
        <f>YEAR(Table1[[#This Row],[Date Created Conversion]])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>ROUND(Table1[[#This Row],[pledged]]/Table1[[#This Row],[goal]] *100,1)</f>
        <v>192.3</v>
      </c>
      <c r="G2022" s="13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ref="L2022" si="2083">(((J2022/60)/60)/24)+DATE(1970,1,1)</f>
        <v>41773.961111111108</v>
      </c>
      <c r="M2022" s="16">
        <f t="shared" si="2046"/>
        <v>41737.097499999996</v>
      </c>
      <c r="N2022" t="b">
        <v>1</v>
      </c>
      <c r="O2022">
        <v>122</v>
      </c>
      <c r="P2022" t="b">
        <v>1</v>
      </c>
      <c r="Q2022" t="s">
        <v>8293</v>
      </c>
      <c r="R2022">
        <f t="shared" si="2047"/>
        <v>23.65</v>
      </c>
      <c r="S2022" s="13" t="s">
        <v>8317</v>
      </c>
      <c r="T2022" t="s">
        <v>8347</v>
      </c>
      <c r="U2022">
        <f>YEAR(Table1[[#This Row],[Date Created Conversion]])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>ROUND(Table1[[#This Row],[pledged]]/Table1[[#This Row],[goal]] *100,1)</f>
        <v>281.10000000000002</v>
      </c>
      <c r="G2023" s="1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ref="L2023" si="2084">(((J2023/60)/60)/24)+DATE(1970,1,1)</f>
        <v>41906.070567129631</v>
      </c>
      <c r="M2023" s="16">
        <f t="shared" si="2046"/>
        <v>41861.070567129631</v>
      </c>
      <c r="N2023" t="b">
        <v>1</v>
      </c>
      <c r="O2023">
        <v>95</v>
      </c>
      <c r="P2023" t="b">
        <v>1</v>
      </c>
      <c r="Q2023" t="s">
        <v>8293</v>
      </c>
      <c r="R2023">
        <f t="shared" si="2047"/>
        <v>147.94999999999999</v>
      </c>
      <c r="S2023" s="13" t="s">
        <v>8317</v>
      </c>
      <c r="T2023" t="s">
        <v>8347</v>
      </c>
      <c r="U2023">
        <f>YEAR(Table1[[#This Row],[Date Created Conversion]])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>ROUND(Table1[[#This Row],[pledged]]/Table1[[#This Row],[goal]] *100,1)</f>
        <v>125.1</v>
      </c>
      <c r="G2024" s="13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ref="L2024" si="2085">(((J2024/60)/60)/24)+DATE(1970,1,1)</f>
        <v>42532.569120370375</v>
      </c>
      <c r="M2024" s="16">
        <f t="shared" si="2046"/>
        <v>42502.569120370375</v>
      </c>
      <c r="N2024" t="b">
        <v>1</v>
      </c>
      <c r="O2024">
        <v>325</v>
      </c>
      <c r="P2024" t="b">
        <v>1</v>
      </c>
      <c r="Q2024" t="s">
        <v>8293</v>
      </c>
      <c r="R2024">
        <f t="shared" si="2047"/>
        <v>385.04</v>
      </c>
      <c r="S2024" s="13" t="s">
        <v>8317</v>
      </c>
      <c r="T2024" t="s">
        <v>8347</v>
      </c>
      <c r="U2024">
        <f>YEAR(Table1[[#This Row],[Date Created Conversion]])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>ROUND(Table1[[#This Row],[pledged]]/Table1[[#This Row],[goal]] *100,1)</f>
        <v>161.5</v>
      </c>
      <c r="G2025" s="13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ref="L2025" si="2086">(((J2025/60)/60)/24)+DATE(1970,1,1)</f>
        <v>42166.420752314814</v>
      </c>
      <c r="M2025" s="16">
        <f t="shared" si="2046"/>
        <v>42136.420752314814</v>
      </c>
      <c r="N2025" t="b">
        <v>1</v>
      </c>
      <c r="O2025">
        <v>353</v>
      </c>
      <c r="P2025" t="b">
        <v>1</v>
      </c>
      <c r="Q2025" t="s">
        <v>8293</v>
      </c>
      <c r="R2025">
        <f t="shared" si="2047"/>
        <v>457.39</v>
      </c>
      <c r="S2025" s="13" t="s">
        <v>8317</v>
      </c>
      <c r="T2025" t="s">
        <v>8347</v>
      </c>
      <c r="U2025">
        <f>YEAR(Table1[[#This Row],[Date Created Conversion]])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>ROUND(Table1[[#This Row],[pledged]]/Table1[[#This Row],[goal]] *100,1)</f>
        <v>585.4</v>
      </c>
      <c r="G2026" s="13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ref="L2026" si="2087">(((J2026/60)/60)/24)+DATE(1970,1,1)</f>
        <v>41134.125</v>
      </c>
      <c r="M2026" s="16">
        <f t="shared" si="2046"/>
        <v>41099.966944444444</v>
      </c>
      <c r="N2026" t="b">
        <v>1</v>
      </c>
      <c r="O2026">
        <v>105</v>
      </c>
      <c r="P2026" t="b">
        <v>1</v>
      </c>
      <c r="Q2026" t="s">
        <v>8293</v>
      </c>
      <c r="R2026">
        <f t="shared" si="2047"/>
        <v>222.99</v>
      </c>
      <c r="S2026" s="13" t="s">
        <v>8317</v>
      </c>
      <c r="T2026" t="s">
        <v>8347</v>
      </c>
      <c r="U2026">
        <f>YEAR(Table1[[#This Row],[Date Created Conversion]])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>ROUND(Table1[[#This Row],[pledged]]/Table1[[#This Row],[goal]] *100,1)</f>
        <v>201.2</v>
      </c>
      <c r="G2027" s="13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ref="L2027" si="2088">(((J2027/60)/60)/24)+DATE(1970,1,1)</f>
        <v>42166.184560185182</v>
      </c>
      <c r="M2027" s="16">
        <f t="shared" si="2046"/>
        <v>42136.184560185182</v>
      </c>
      <c r="N2027" t="b">
        <v>1</v>
      </c>
      <c r="O2027">
        <v>729</v>
      </c>
      <c r="P2027" t="b">
        <v>1</v>
      </c>
      <c r="Q2027" t="s">
        <v>8293</v>
      </c>
      <c r="R2027">
        <f t="shared" si="2047"/>
        <v>220.74</v>
      </c>
      <c r="S2027" s="13" t="s">
        <v>8317</v>
      </c>
      <c r="T2027" t="s">
        <v>8347</v>
      </c>
      <c r="U2027">
        <f>YEAR(Table1[[#This Row],[Date Created Conversion]])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>ROUND(Table1[[#This Row],[pledged]]/Table1[[#This Row],[goal]] *100,1)</f>
        <v>133.5</v>
      </c>
      <c r="G2028" s="13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ref="L2028" si="2089">(((J2028/60)/60)/24)+DATE(1970,1,1)</f>
        <v>41750.165972222225</v>
      </c>
      <c r="M2028" s="16">
        <f t="shared" si="2046"/>
        <v>41704.735937500001</v>
      </c>
      <c r="N2028" t="b">
        <v>1</v>
      </c>
      <c r="O2028">
        <v>454</v>
      </c>
      <c r="P2028" t="b">
        <v>1</v>
      </c>
      <c r="Q2028" t="s">
        <v>8293</v>
      </c>
      <c r="R2028">
        <f t="shared" si="2047"/>
        <v>73.5</v>
      </c>
      <c r="S2028" s="13" t="s">
        <v>8317</v>
      </c>
      <c r="T2028" t="s">
        <v>8347</v>
      </c>
      <c r="U2028">
        <f>YEAR(Table1[[#This Row],[Date Created Conversion]])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>ROUND(Table1[[#This Row],[pledged]]/Table1[[#This Row],[goal]] *100,1)</f>
        <v>120.2</v>
      </c>
      <c r="G2029" s="13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ref="L2029" si="2090">(((J2029/60)/60)/24)+DATE(1970,1,1)</f>
        <v>42093.772210648152</v>
      </c>
      <c r="M2029" s="16">
        <f t="shared" si="2046"/>
        <v>42048.813877314817</v>
      </c>
      <c r="N2029" t="b">
        <v>1</v>
      </c>
      <c r="O2029">
        <v>539</v>
      </c>
      <c r="P2029" t="b">
        <v>1</v>
      </c>
      <c r="Q2029" t="s">
        <v>8293</v>
      </c>
      <c r="R2029">
        <f t="shared" si="2047"/>
        <v>223.1</v>
      </c>
      <c r="S2029" s="13" t="s">
        <v>8317</v>
      </c>
      <c r="T2029" t="s">
        <v>8347</v>
      </c>
      <c r="U2029">
        <f>YEAR(Table1[[#This Row],[Date Created Conversion]])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>ROUND(Table1[[#This Row],[pledged]]/Table1[[#This Row],[goal]] *100,1)</f>
        <v>126.2</v>
      </c>
      <c r="G2030" s="13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ref="L2030" si="2091">(((J2030/60)/60)/24)+DATE(1970,1,1)</f>
        <v>40252.913194444445</v>
      </c>
      <c r="M2030" s="16">
        <f t="shared" si="2046"/>
        <v>40215.919050925928</v>
      </c>
      <c r="N2030" t="b">
        <v>1</v>
      </c>
      <c r="O2030">
        <v>79</v>
      </c>
      <c r="P2030" t="b">
        <v>1</v>
      </c>
      <c r="Q2030" t="s">
        <v>8293</v>
      </c>
      <c r="R2030">
        <f t="shared" si="2047"/>
        <v>47.91</v>
      </c>
      <c r="S2030" s="13" t="s">
        <v>8317</v>
      </c>
      <c r="T2030" t="s">
        <v>8347</v>
      </c>
      <c r="U2030">
        <f>YEAR(Table1[[#This Row],[Date Created Conversion]])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>ROUND(Table1[[#This Row],[pledged]]/Table1[[#This Row],[goal]] *100,1)</f>
        <v>361.2</v>
      </c>
      <c r="G2031" s="13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ref="L2031" si="2092">(((J2031/60)/60)/24)+DATE(1970,1,1)</f>
        <v>41878.021770833337</v>
      </c>
      <c r="M2031" s="16">
        <f t="shared" si="2046"/>
        <v>41848.021770833337</v>
      </c>
      <c r="N2031" t="b">
        <v>1</v>
      </c>
      <c r="O2031">
        <v>94</v>
      </c>
      <c r="P2031" t="b">
        <v>1</v>
      </c>
      <c r="Q2031" t="s">
        <v>8293</v>
      </c>
      <c r="R2031">
        <f t="shared" si="2047"/>
        <v>96.06</v>
      </c>
      <c r="S2031" s="13" t="s">
        <v>8317</v>
      </c>
      <c r="T2031" t="s">
        <v>8347</v>
      </c>
      <c r="U2031">
        <f>YEAR(Table1[[#This Row],[Date Created Conversion]])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>ROUND(Table1[[#This Row],[pledged]]/Table1[[#This Row],[goal]] *100,1)</f>
        <v>226.2</v>
      </c>
      <c r="G2032" s="13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ref="L2032" si="2093">(((J2032/60)/60)/24)+DATE(1970,1,1)</f>
        <v>41242.996481481481</v>
      </c>
      <c r="M2032" s="16">
        <f t="shared" si="2046"/>
        <v>41212.996481481481</v>
      </c>
      <c r="N2032" t="b">
        <v>1</v>
      </c>
      <c r="O2032">
        <v>625</v>
      </c>
      <c r="P2032" t="b">
        <v>1</v>
      </c>
      <c r="Q2032" t="s">
        <v>8293</v>
      </c>
      <c r="R2032">
        <f t="shared" si="2047"/>
        <v>118.61</v>
      </c>
      <c r="S2032" s="13" t="s">
        <v>8317</v>
      </c>
      <c r="T2032" t="s">
        <v>8347</v>
      </c>
      <c r="U2032">
        <f>YEAR(Table1[[#This Row],[Date Created Conversion]])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>ROUND(Table1[[#This Row],[pledged]]/Table1[[#This Row],[goal]] *100,1)</f>
        <v>120.4</v>
      </c>
      <c r="G2033" s="1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ref="L2033" si="2094">(((J2033/60)/60)/24)+DATE(1970,1,1)</f>
        <v>42013.041666666672</v>
      </c>
      <c r="M2033" s="16">
        <f t="shared" si="2046"/>
        <v>41975.329317129625</v>
      </c>
      <c r="N2033" t="b">
        <v>1</v>
      </c>
      <c r="O2033">
        <v>508</v>
      </c>
      <c r="P2033" t="b">
        <v>1</v>
      </c>
      <c r="Q2033" t="s">
        <v>8293</v>
      </c>
      <c r="R2033">
        <f t="shared" si="2047"/>
        <v>118.45</v>
      </c>
      <c r="S2033" s="13" t="s">
        <v>8317</v>
      </c>
      <c r="T2033" t="s">
        <v>8347</v>
      </c>
      <c r="U2033">
        <f>YEAR(Table1[[#This Row],[Date Created Conversion]])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>ROUND(Table1[[#This Row],[pledged]]/Table1[[#This Row],[goal]] *100,1)</f>
        <v>304.2</v>
      </c>
      <c r="G2034" s="13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ref="L2034" si="2095">(((J2034/60)/60)/24)+DATE(1970,1,1)</f>
        <v>42719.208333333328</v>
      </c>
      <c r="M2034" s="16">
        <f t="shared" si="2046"/>
        <v>42689.565671296295</v>
      </c>
      <c r="N2034" t="b">
        <v>1</v>
      </c>
      <c r="O2034">
        <v>531</v>
      </c>
      <c r="P2034" t="b">
        <v>1</v>
      </c>
      <c r="Q2034" t="s">
        <v>8293</v>
      </c>
      <c r="R2034">
        <f t="shared" si="2047"/>
        <v>143.21</v>
      </c>
      <c r="S2034" s="13" t="s">
        <v>8317</v>
      </c>
      <c r="T2034" t="s">
        <v>8347</v>
      </c>
      <c r="U2034">
        <f>YEAR(Table1[[#This Row],[Date Created Conversion]])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>ROUND(Table1[[#This Row],[pledged]]/Table1[[#This Row],[goal]] *100,1)</f>
        <v>178.7</v>
      </c>
      <c r="G2035" s="13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ref="L2035" si="2096">(((J2035/60)/60)/24)+DATE(1970,1,1)</f>
        <v>41755.082384259258</v>
      </c>
      <c r="M2035" s="16">
        <f t="shared" si="2046"/>
        <v>41725.082384259258</v>
      </c>
      <c r="N2035" t="b">
        <v>1</v>
      </c>
      <c r="O2035">
        <v>158</v>
      </c>
      <c r="P2035" t="b">
        <v>1</v>
      </c>
      <c r="Q2035" t="s">
        <v>8293</v>
      </c>
      <c r="R2035">
        <f t="shared" si="2047"/>
        <v>282.72000000000003</v>
      </c>
      <c r="S2035" s="13" t="s">
        <v>8317</v>
      </c>
      <c r="T2035" t="s">
        <v>8347</v>
      </c>
      <c r="U2035">
        <f>YEAR(Table1[[#This Row],[Date Created Conversion]])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>ROUND(Table1[[#This Row],[pledged]]/Table1[[#This Row],[goal]] *100,1)</f>
        <v>386.8</v>
      </c>
      <c r="G2036" s="13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ref="L2036" si="2097">(((J2036/60)/60)/24)+DATE(1970,1,1)</f>
        <v>42131.290277777778</v>
      </c>
      <c r="M2036" s="16">
        <f t="shared" si="2046"/>
        <v>42076.130011574074</v>
      </c>
      <c r="N2036" t="b">
        <v>1</v>
      </c>
      <c r="O2036">
        <v>508</v>
      </c>
      <c r="P2036" t="b">
        <v>1</v>
      </c>
      <c r="Q2036" t="s">
        <v>8293</v>
      </c>
      <c r="R2036">
        <f t="shared" si="2047"/>
        <v>593.94000000000005</v>
      </c>
      <c r="S2036" s="13" t="s">
        <v>8317</v>
      </c>
      <c r="T2036" t="s">
        <v>8347</v>
      </c>
      <c r="U2036">
        <f>YEAR(Table1[[#This Row],[Date Created Conversion]])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>ROUND(Table1[[#This Row],[pledged]]/Table1[[#This Row],[goal]] *100,1)</f>
        <v>211</v>
      </c>
      <c r="G2037" s="13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ref="L2037" si="2098">(((J2037/60)/60)/24)+DATE(1970,1,1)</f>
        <v>42357.041666666672</v>
      </c>
      <c r="M2037" s="16">
        <f t="shared" si="2046"/>
        <v>42311.625081018516</v>
      </c>
      <c r="N2037" t="b">
        <v>1</v>
      </c>
      <c r="O2037">
        <v>644</v>
      </c>
      <c r="P2037" t="b">
        <v>1</v>
      </c>
      <c r="Q2037" t="s">
        <v>8293</v>
      </c>
      <c r="R2037">
        <f t="shared" si="2047"/>
        <v>262.16000000000003</v>
      </c>
      <c r="S2037" s="13" t="s">
        <v>8317</v>
      </c>
      <c r="T2037" t="s">
        <v>8347</v>
      </c>
      <c r="U2037">
        <f>YEAR(Table1[[#This Row],[Date Created Conversion]])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>ROUND(Table1[[#This Row],[pledged]]/Table1[[#This Row],[goal]] *100,1)</f>
        <v>131.69999999999999</v>
      </c>
      <c r="G2038" s="13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ref="L2038" si="2099">(((J2038/60)/60)/24)+DATE(1970,1,1)</f>
        <v>41768.864803240744</v>
      </c>
      <c r="M2038" s="16">
        <f t="shared" si="2046"/>
        <v>41738.864803240744</v>
      </c>
      <c r="N2038" t="b">
        <v>1</v>
      </c>
      <c r="O2038">
        <v>848</v>
      </c>
      <c r="P2038" t="b">
        <v>1</v>
      </c>
      <c r="Q2038" t="s">
        <v>8293</v>
      </c>
      <c r="R2038">
        <f t="shared" si="2047"/>
        <v>46.58</v>
      </c>
      <c r="S2038" s="13" t="s">
        <v>8317</v>
      </c>
      <c r="T2038" t="s">
        <v>8347</v>
      </c>
      <c r="U2038">
        <f>YEAR(Table1[[#This Row],[Date Created Conversion]])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>ROUND(Table1[[#This Row],[pledged]]/Table1[[#This Row],[goal]] *100,1)</f>
        <v>300.5</v>
      </c>
      <c r="G2039" s="13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ref="L2039" si="2100">(((J2039/60)/60)/24)+DATE(1970,1,1)</f>
        <v>41638.251770833333</v>
      </c>
      <c r="M2039" s="16">
        <f t="shared" si="2046"/>
        <v>41578.210104166668</v>
      </c>
      <c r="N2039" t="b">
        <v>1</v>
      </c>
      <c r="O2039">
        <v>429</v>
      </c>
      <c r="P2039" t="b">
        <v>1</v>
      </c>
      <c r="Q2039" t="s">
        <v>8293</v>
      </c>
      <c r="R2039">
        <f t="shared" si="2047"/>
        <v>70.040000000000006</v>
      </c>
      <c r="S2039" s="13" t="s">
        <v>8317</v>
      </c>
      <c r="T2039" t="s">
        <v>8347</v>
      </c>
      <c r="U2039">
        <f>YEAR(Table1[[#This Row],[Date Created Conversion]])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>ROUND(Table1[[#This Row],[pledged]]/Table1[[#This Row],[goal]] *100,1)</f>
        <v>420.5</v>
      </c>
      <c r="G2040" s="13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ref="L2040" si="2101">(((J2040/60)/60)/24)+DATE(1970,1,1)</f>
        <v>41456.75</v>
      </c>
      <c r="M2040" s="16">
        <f t="shared" si="2046"/>
        <v>41424.27107638889</v>
      </c>
      <c r="N2040" t="b">
        <v>1</v>
      </c>
      <c r="O2040">
        <v>204</v>
      </c>
      <c r="P2040" t="b">
        <v>1</v>
      </c>
      <c r="Q2040" t="s">
        <v>8293</v>
      </c>
      <c r="R2040">
        <f t="shared" si="2047"/>
        <v>164.91</v>
      </c>
      <c r="S2040" s="13" t="s">
        <v>8317</v>
      </c>
      <c r="T2040" t="s">
        <v>8347</v>
      </c>
      <c r="U2040">
        <f>YEAR(Table1[[#This Row],[Date Created Conversion]])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>ROUND(Table1[[#This Row],[pledged]]/Table1[[#This Row],[goal]] *100,1)</f>
        <v>136.19999999999999</v>
      </c>
      <c r="G2041" s="13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ref="L2041" si="2102">(((J2041/60)/60)/24)+DATE(1970,1,1)</f>
        <v>42705.207638888889</v>
      </c>
      <c r="M2041" s="16">
        <f t="shared" si="2046"/>
        <v>42675.438946759255</v>
      </c>
      <c r="N2041" t="b">
        <v>1</v>
      </c>
      <c r="O2041">
        <v>379</v>
      </c>
      <c r="P2041" t="b">
        <v>1</v>
      </c>
      <c r="Q2041" t="s">
        <v>8293</v>
      </c>
      <c r="R2041">
        <f t="shared" si="2047"/>
        <v>449.26</v>
      </c>
      <c r="S2041" s="13" t="s">
        <v>8317</v>
      </c>
      <c r="T2041" t="s">
        <v>8347</v>
      </c>
      <c r="U2041">
        <f>YEAR(Table1[[#This Row],[Date Created Conversion]])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>ROUND(Table1[[#This Row],[pledged]]/Table1[[#This Row],[goal]] *100,1)</f>
        <v>248.2</v>
      </c>
      <c r="G2042" s="13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ref="L2042" si="2103">(((J2042/60)/60)/24)+DATE(1970,1,1)</f>
        <v>41593.968784722223</v>
      </c>
      <c r="M2042" s="16">
        <f t="shared" si="2046"/>
        <v>41578.927118055559</v>
      </c>
      <c r="N2042" t="b">
        <v>1</v>
      </c>
      <c r="O2042">
        <v>271</v>
      </c>
      <c r="P2042" t="b">
        <v>1</v>
      </c>
      <c r="Q2042" t="s">
        <v>8293</v>
      </c>
      <c r="R2042">
        <f t="shared" si="2047"/>
        <v>27.47</v>
      </c>
      <c r="S2042" s="13" t="s">
        <v>8317</v>
      </c>
      <c r="T2042" t="s">
        <v>8347</v>
      </c>
      <c r="U2042">
        <f>YEAR(Table1[[#This Row],[Date Created Conversion]])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>ROUND(Table1[[#This Row],[pledged]]/Table1[[#This Row],[goal]] *100,1)</f>
        <v>181.9</v>
      </c>
      <c r="G2043" s="1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ref="L2043" si="2104">(((J2043/60)/60)/24)+DATE(1970,1,1)</f>
        <v>42684.567442129628</v>
      </c>
      <c r="M2043" s="16">
        <f t="shared" si="2046"/>
        <v>42654.525775462964</v>
      </c>
      <c r="N2043" t="b">
        <v>0</v>
      </c>
      <c r="O2043">
        <v>120</v>
      </c>
      <c r="P2043" t="b">
        <v>1</v>
      </c>
      <c r="Q2043" t="s">
        <v>8293</v>
      </c>
      <c r="R2043">
        <f t="shared" si="2047"/>
        <v>143.97999999999999</v>
      </c>
      <c r="S2043" s="13" t="s">
        <v>8317</v>
      </c>
      <c r="T2043" t="s">
        <v>8347</v>
      </c>
      <c r="U2043">
        <f>YEAR(Table1[[#This Row],[Date Created Conversion]])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>ROUND(Table1[[#This Row],[pledged]]/Table1[[#This Row],[goal]] *100,1)</f>
        <v>123.5</v>
      </c>
      <c r="G2044" s="13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ref="L2044" si="2105">(((J2044/60)/60)/24)+DATE(1970,1,1)</f>
        <v>42391.708032407405</v>
      </c>
      <c r="M2044" s="16">
        <f t="shared" si="2046"/>
        <v>42331.708032407405</v>
      </c>
      <c r="N2044" t="b">
        <v>0</v>
      </c>
      <c r="O2044">
        <v>140</v>
      </c>
      <c r="P2044" t="b">
        <v>1</v>
      </c>
      <c r="Q2044" t="s">
        <v>8293</v>
      </c>
      <c r="R2044">
        <f t="shared" si="2047"/>
        <v>88.24</v>
      </c>
      <c r="S2044" s="13" t="s">
        <v>8317</v>
      </c>
      <c r="T2044" t="s">
        <v>8347</v>
      </c>
      <c r="U2044">
        <f>YEAR(Table1[[#This Row],[Date Created Conversion]])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>ROUND(Table1[[#This Row],[pledged]]/Table1[[#This Row],[goal]] *100,1)</f>
        <v>506.2</v>
      </c>
      <c r="G2045" s="13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ref="L2045" si="2106">(((J2045/60)/60)/24)+DATE(1970,1,1)</f>
        <v>42715.207638888889</v>
      </c>
      <c r="M2045" s="16">
        <f t="shared" si="2046"/>
        <v>42661.176817129628</v>
      </c>
      <c r="N2045" t="b">
        <v>0</v>
      </c>
      <c r="O2045">
        <v>193</v>
      </c>
      <c r="P2045" t="b">
        <v>1</v>
      </c>
      <c r="Q2045" t="s">
        <v>8293</v>
      </c>
      <c r="R2045">
        <f t="shared" si="2047"/>
        <v>36.33</v>
      </c>
      <c r="S2045" s="13" t="s">
        <v>8317</v>
      </c>
      <c r="T2045" t="s">
        <v>8347</v>
      </c>
      <c r="U2045">
        <f>YEAR(Table1[[#This Row],[Date Created Conversion]])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>ROUND(Table1[[#This Row],[pledged]]/Table1[[#This Row],[goal]] *100,1)</f>
        <v>108.2</v>
      </c>
      <c r="G2046" s="13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ref="L2046" si="2107">(((J2046/60)/60)/24)+DATE(1970,1,1)</f>
        <v>42168.684189814812</v>
      </c>
      <c r="M2046" s="16">
        <f t="shared" si="2046"/>
        <v>42138.684189814812</v>
      </c>
      <c r="N2046" t="b">
        <v>0</v>
      </c>
      <c r="O2046">
        <v>180</v>
      </c>
      <c r="P2046" t="b">
        <v>1</v>
      </c>
      <c r="Q2046" t="s">
        <v>8293</v>
      </c>
      <c r="R2046">
        <f t="shared" si="2047"/>
        <v>90.18</v>
      </c>
      <c r="S2046" s="13" t="s">
        <v>8317</v>
      </c>
      <c r="T2046" t="s">
        <v>8347</v>
      </c>
      <c r="U2046">
        <f>YEAR(Table1[[#This Row],[Date Created Conversion]])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>ROUND(Table1[[#This Row],[pledged]]/Table1[[#This Row],[goal]] *100,1)</f>
        <v>819.2</v>
      </c>
      <c r="G2047" s="13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ref="L2047" si="2108">(((J2047/60)/60)/24)+DATE(1970,1,1)</f>
        <v>41099.088506944441</v>
      </c>
      <c r="M2047" s="16">
        <f t="shared" si="2046"/>
        <v>41069.088506944441</v>
      </c>
      <c r="N2047" t="b">
        <v>0</v>
      </c>
      <c r="O2047">
        <v>263</v>
      </c>
      <c r="P2047" t="b">
        <v>1</v>
      </c>
      <c r="Q2047" t="s">
        <v>8293</v>
      </c>
      <c r="R2047">
        <f t="shared" si="2047"/>
        <v>152.62</v>
      </c>
      <c r="S2047" s="13" t="s">
        <v>8317</v>
      </c>
      <c r="T2047" t="s">
        <v>8347</v>
      </c>
      <c r="U2047">
        <f>YEAR(Table1[[#This Row],[Date Created Conversion]])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>ROUND(Table1[[#This Row],[pledged]]/Table1[[#This Row],[goal]] *100,1)</f>
        <v>121.1</v>
      </c>
      <c r="G2048" s="13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ref="L2048" si="2109">(((J2048/60)/60)/24)+DATE(1970,1,1)</f>
        <v>41417.171805555554</v>
      </c>
      <c r="M2048" s="16">
        <f t="shared" si="2046"/>
        <v>41387.171805555554</v>
      </c>
      <c r="N2048" t="b">
        <v>0</v>
      </c>
      <c r="O2048">
        <v>217</v>
      </c>
      <c r="P2048" t="b">
        <v>1</v>
      </c>
      <c r="Q2048" t="s">
        <v>8293</v>
      </c>
      <c r="R2048">
        <f t="shared" si="2047"/>
        <v>55.81</v>
      </c>
      <c r="S2048" s="13" t="s">
        <v>8317</v>
      </c>
      <c r="T2048" t="s">
        <v>8347</v>
      </c>
      <c r="U2048">
        <f>YEAR(Table1[[#This Row],[Date Created Conversion]])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>ROUND(Table1[[#This Row],[pledged]]/Table1[[#This Row],[goal]] *100,1)</f>
        <v>103</v>
      </c>
      <c r="G2049" s="13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ref="L2049" si="2110">(((J2049/60)/60)/24)+DATE(1970,1,1)</f>
        <v>42111</v>
      </c>
      <c r="M2049" s="16">
        <f t="shared" si="2046"/>
        <v>42081.903587962966</v>
      </c>
      <c r="N2049" t="b">
        <v>0</v>
      </c>
      <c r="O2049">
        <v>443</v>
      </c>
      <c r="P2049" t="b">
        <v>1</v>
      </c>
      <c r="Q2049" t="s">
        <v>8293</v>
      </c>
      <c r="R2049">
        <f t="shared" si="2047"/>
        <v>227.85</v>
      </c>
      <c r="S2049" s="13" t="s">
        <v>8317</v>
      </c>
      <c r="T2049" t="s">
        <v>8347</v>
      </c>
      <c r="U2049">
        <f>YEAR(Table1[[#This Row],[Date Created Conversion]])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>ROUND(Table1[[#This Row],[pledged]]/Table1[[#This Row],[goal]] *100,1)</f>
        <v>148.30000000000001</v>
      </c>
      <c r="G2050" s="13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ref="L2050" si="2111">(((J2050/60)/60)/24)+DATE(1970,1,1)</f>
        <v>41417.651516203703</v>
      </c>
      <c r="M2050" s="16">
        <f t="shared" ref="M2050:M2113" si="2112">(((K2050/60)/60)/24)+DATE(1970,1,1)</f>
        <v>41387.651516203703</v>
      </c>
      <c r="N2050" t="b">
        <v>0</v>
      </c>
      <c r="O2050">
        <v>1373</v>
      </c>
      <c r="P2050" t="b">
        <v>1</v>
      </c>
      <c r="Q2050" t="s">
        <v>8293</v>
      </c>
      <c r="R2050">
        <f t="shared" ref="R2050:R2113" si="2113">IFERROR(ROUND(E2050/O2050,2),0)</f>
        <v>91.83</v>
      </c>
      <c r="S2050" s="13" t="s">
        <v>8317</v>
      </c>
      <c r="T2050" t="s">
        <v>8347</v>
      </c>
      <c r="U2050">
        <f>YEAR(Table1[[#This Row],[Date Created Conversion]])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>ROUND(Table1[[#This Row],[pledged]]/Table1[[#This Row],[goal]] *100,1)</f>
        <v>120.2</v>
      </c>
      <c r="G2051" s="13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" si="2114">(((J2051/60)/60)/24)+DATE(1970,1,1)</f>
        <v>41610.957638888889</v>
      </c>
      <c r="M2051" s="16">
        <f t="shared" si="2112"/>
        <v>41575.527349537035</v>
      </c>
      <c r="N2051" t="b">
        <v>0</v>
      </c>
      <c r="O2051">
        <v>742</v>
      </c>
      <c r="P2051" t="b">
        <v>1</v>
      </c>
      <c r="Q2051" t="s">
        <v>8293</v>
      </c>
      <c r="R2051">
        <f t="shared" si="2113"/>
        <v>80.989999999999995</v>
      </c>
      <c r="S2051" s="13" t="s">
        <v>8317</v>
      </c>
      <c r="T2051" t="s">
        <v>8347</v>
      </c>
      <c r="U2051">
        <f>YEAR(Table1[[#This Row],[Date Created Conversion]])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>ROUND(Table1[[#This Row],[pledged]]/Table1[[#This Row],[goal]] *100,1)</f>
        <v>473.3</v>
      </c>
      <c r="G2052" s="13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ref="L2052" si="2115">(((J2052/60)/60)/24)+DATE(1970,1,1)</f>
        <v>42155.071504629625</v>
      </c>
      <c r="M2052" s="16">
        <f t="shared" si="2112"/>
        <v>42115.071504629625</v>
      </c>
      <c r="N2052" t="b">
        <v>0</v>
      </c>
      <c r="O2052">
        <v>170</v>
      </c>
      <c r="P2052" t="b">
        <v>1</v>
      </c>
      <c r="Q2052" t="s">
        <v>8293</v>
      </c>
      <c r="R2052">
        <f t="shared" si="2113"/>
        <v>278.39</v>
      </c>
      <c r="S2052" s="13" t="s">
        <v>8317</v>
      </c>
      <c r="T2052" t="s">
        <v>8347</v>
      </c>
      <c r="U2052">
        <f>YEAR(Table1[[#This Row],[Date Created Conversion]])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>ROUND(Table1[[#This Row],[pledged]]/Table1[[#This Row],[goal]] *100,1)</f>
        <v>130.4</v>
      </c>
      <c r="G2053" s="1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ref="L2053" si="2116">(((J2053/60)/60)/24)+DATE(1970,1,1)</f>
        <v>41634.022418981483</v>
      </c>
      <c r="M2053" s="16">
        <f t="shared" si="2112"/>
        <v>41604.022418981483</v>
      </c>
      <c r="N2053" t="b">
        <v>0</v>
      </c>
      <c r="O2053">
        <v>242</v>
      </c>
      <c r="P2053" t="b">
        <v>1</v>
      </c>
      <c r="Q2053" t="s">
        <v>8293</v>
      </c>
      <c r="R2053">
        <f t="shared" si="2113"/>
        <v>43.1</v>
      </c>
      <c r="S2053" s="13" t="s">
        <v>8317</v>
      </c>
      <c r="T2053" t="s">
        <v>8347</v>
      </c>
      <c r="U2053">
        <f>YEAR(Table1[[#This Row],[Date Created Conversion]])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>ROUND(Table1[[#This Row],[pledged]]/Table1[[#This Row],[goal]] *100,1)</f>
        <v>353</v>
      </c>
      <c r="G2054" s="13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ref="L2054" si="2117">(((J2054/60)/60)/24)+DATE(1970,1,1)</f>
        <v>42420.08394675926</v>
      </c>
      <c r="M2054" s="16">
        <f t="shared" si="2112"/>
        <v>42375.08394675926</v>
      </c>
      <c r="N2054" t="b">
        <v>0</v>
      </c>
      <c r="O2054">
        <v>541</v>
      </c>
      <c r="P2054" t="b">
        <v>1</v>
      </c>
      <c r="Q2054" t="s">
        <v>8293</v>
      </c>
      <c r="R2054">
        <f t="shared" si="2113"/>
        <v>326.29000000000002</v>
      </c>
      <c r="S2054" s="13" t="s">
        <v>8317</v>
      </c>
      <c r="T2054" t="s">
        <v>8347</v>
      </c>
      <c r="U2054">
        <f>YEAR(Table1[[#This Row],[Date Created Conversion]])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>ROUND(Table1[[#This Row],[pledged]]/Table1[[#This Row],[goal]] *100,1)</f>
        <v>101</v>
      </c>
      <c r="G2055" s="13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ref="L2055" si="2118">(((J2055/60)/60)/24)+DATE(1970,1,1)</f>
        <v>42333.659155092595</v>
      </c>
      <c r="M2055" s="16">
        <f t="shared" si="2112"/>
        <v>42303.617488425924</v>
      </c>
      <c r="N2055" t="b">
        <v>0</v>
      </c>
      <c r="O2055">
        <v>121</v>
      </c>
      <c r="P2055" t="b">
        <v>1</v>
      </c>
      <c r="Q2055" t="s">
        <v>8293</v>
      </c>
      <c r="R2055">
        <f t="shared" si="2113"/>
        <v>41.74</v>
      </c>
      <c r="S2055" s="13" t="s">
        <v>8317</v>
      </c>
      <c r="T2055" t="s">
        <v>8347</v>
      </c>
      <c r="U2055">
        <f>YEAR(Table1[[#This Row],[Date Created Conversion]])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>ROUND(Table1[[#This Row],[pledged]]/Table1[[#This Row],[goal]] *100,1)</f>
        <v>113.6</v>
      </c>
      <c r="G2056" s="13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ref="L2056" si="2119">(((J2056/60)/60)/24)+DATE(1970,1,1)</f>
        <v>41761.520949074074</v>
      </c>
      <c r="M2056" s="16">
        <f t="shared" si="2112"/>
        <v>41731.520949074074</v>
      </c>
      <c r="N2056" t="b">
        <v>0</v>
      </c>
      <c r="O2056">
        <v>621</v>
      </c>
      <c r="P2056" t="b">
        <v>1</v>
      </c>
      <c r="Q2056" t="s">
        <v>8293</v>
      </c>
      <c r="R2056">
        <f t="shared" si="2113"/>
        <v>64.02</v>
      </c>
      <c r="S2056" s="13" t="s">
        <v>8317</v>
      </c>
      <c r="T2056" t="s">
        <v>8347</v>
      </c>
      <c r="U2056">
        <f>YEAR(Table1[[#This Row],[Date Created Conversion]])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>ROUND(Table1[[#This Row],[pledged]]/Table1[[#This Row],[goal]] *100,1)</f>
        <v>167.4</v>
      </c>
      <c r="G2057" s="13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ref="L2057" si="2120">(((J2057/60)/60)/24)+DATE(1970,1,1)</f>
        <v>41976.166666666672</v>
      </c>
      <c r="M2057" s="16">
        <f t="shared" si="2112"/>
        <v>41946.674108796295</v>
      </c>
      <c r="N2057" t="b">
        <v>0</v>
      </c>
      <c r="O2057">
        <v>101</v>
      </c>
      <c r="P2057" t="b">
        <v>1</v>
      </c>
      <c r="Q2057" t="s">
        <v>8293</v>
      </c>
      <c r="R2057">
        <f t="shared" si="2113"/>
        <v>99.46</v>
      </c>
      <c r="S2057" s="13" t="s">
        <v>8317</v>
      </c>
      <c r="T2057" t="s">
        <v>8347</v>
      </c>
      <c r="U2057">
        <f>YEAR(Table1[[#This Row],[Date Created Conversion]])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>ROUND(Table1[[#This Row],[pledged]]/Table1[[#This Row],[goal]] *100,1)</f>
        <v>153.5</v>
      </c>
      <c r="G2058" s="13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ref="L2058" si="2121">(((J2058/60)/60)/24)+DATE(1970,1,1)</f>
        <v>41381.76090277778</v>
      </c>
      <c r="M2058" s="16">
        <f t="shared" si="2112"/>
        <v>41351.76090277778</v>
      </c>
      <c r="N2058" t="b">
        <v>0</v>
      </c>
      <c r="O2058">
        <v>554</v>
      </c>
      <c r="P2058" t="b">
        <v>1</v>
      </c>
      <c r="Q2058" t="s">
        <v>8293</v>
      </c>
      <c r="R2058">
        <f t="shared" si="2113"/>
        <v>138.49</v>
      </c>
      <c r="S2058" s="13" t="s">
        <v>8317</v>
      </c>
      <c r="T2058" t="s">
        <v>8347</v>
      </c>
      <c r="U2058">
        <f>YEAR(Table1[[#This Row],[Date Created Conversion]])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>ROUND(Table1[[#This Row],[pledged]]/Table1[[#This Row],[goal]] *100,1)</f>
        <v>202.2</v>
      </c>
      <c r="G2059" s="13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ref="L2059" si="2122">(((J2059/60)/60)/24)+DATE(1970,1,1)</f>
        <v>42426.494583333333</v>
      </c>
      <c r="M2059" s="16">
        <f t="shared" si="2112"/>
        <v>42396.494583333333</v>
      </c>
      <c r="N2059" t="b">
        <v>0</v>
      </c>
      <c r="O2059">
        <v>666</v>
      </c>
      <c r="P2059" t="b">
        <v>1</v>
      </c>
      <c r="Q2059" t="s">
        <v>8293</v>
      </c>
      <c r="R2059">
        <f t="shared" si="2113"/>
        <v>45.55</v>
      </c>
      <c r="S2059" s="13" t="s">
        <v>8317</v>
      </c>
      <c r="T2059" t="s">
        <v>8347</v>
      </c>
      <c r="U2059">
        <f>YEAR(Table1[[#This Row],[Date Created Conversion]])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>ROUND(Table1[[#This Row],[pledged]]/Table1[[#This Row],[goal]] *100,1)</f>
        <v>168.3</v>
      </c>
      <c r="G2060" s="13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ref="L2060" si="2123">(((J2060/60)/60)/24)+DATE(1970,1,1)</f>
        <v>42065.833333333328</v>
      </c>
      <c r="M2060" s="16">
        <f t="shared" si="2112"/>
        <v>42026.370717592596</v>
      </c>
      <c r="N2060" t="b">
        <v>0</v>
      </c>
      <c r="O2060">
        <v>410</v>
      </c>
      <c r="P2060" t="b">
        <v>1</v>
      </c>
      <c r="Q2060" t="s">
        <v>8293</v>
      </c>
      <c r="R2060">
        <f t="shared" si="2113"/>
        <v>10.51</v>
      </c>
      <c r="S2060" s="13" t="s">
        <v>8317</v>
      </c>
      <c r="T2060" t="s">
        <v>8347</v>
      </c>
      <c r="U2060">
        <f>YEAR(Table1[[#This Row],[Date Created Conversion]])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>ROUND(Table1[[#This Row],[pledged]]/Table1[[#This Row],[goal]] *100,1)</f>
        <v>143.5</v>
      </c>
      <c r="G2061" s="13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ref="L2061" si="2124">(((J2061/60)/60)/24)+DATE(1970,1,1)</f>
        <v>42400.915972222225</v>
      </c>
      <c r="M2061" s="16">
        <f t="shared" si="2112"/>
        <v>42361.602476851855</v>
      </c>
      <c r="N2061" t="b">
        <v>0</v>
      </c>
      <c r="O2061">
        <v>375</v>
      </c>
      <c r="P2061" t="b">
        <v>1</v>
      </c>
      <c r="Q2061" t="s">
        <v>8293</v>
      </c>
      <c r="R2061">
        <f t="shared" si="2113"/>
        <v>114.77</v>
      </c>
      <c r="S2061" s="13" t="s">
        <v>8317</v>
      </c>
      <c r="T2061" t="s">
        <v>8347</v>
      </c>
      <c r="U2061">
        <f>YEAR(Table1[[#This Row],[Date Created Conversion]])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>ROUND(Table1[[#This Row],[pledged]]/Table1[[#This Row],[goal]] *100,1)</f>
        <v>196.4</v>
      </c>
      <c r="G2062" s="13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ref="L2062" si="2125">(((J2062/60)/60)/24)+DATE(1970,1,1)</f>
        <v>41843.642939814818</v>
      </c>
      <c r="M2062" s="16">
        <f t="shared" si="2112"/>
        <v>41783.642939814818</v>
      </c>
      <c r="N2062" t="b">
        <v>0</v>
      </c>
      <c r="O2062">
        <v>1364</v>
      </c>
      <c r="P2062" t="b">
        <v>1</v>
      </c>
      <c r="Q2062" t="s">
        <v>8293</v>
      </c>
      <c r="R2062">
        <f t="shared" si="2113"/>
        <v>36</v>
      </c>
      <c r="S2062" s="13" t="s">
        <v>8317</v>
      </c>
      <c r="T2062" t="s">
        <v>8347</v>
      </c>
      <c r="U2062">
        <f>YEAR(Table1[[#This Row],[Date Created Conversion]])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>ROUND(Table1[[#This Row],[pledged]]/Table1[[#This Row],[goal]] *100,1)</f>
        <v>107.9</v>
      </c>
      <c r="G2063" s="1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ref="L2063" si="2126">(((J2063/60)/60)/24)+DATE(1970,1,1)</f>
        <v>42735.764513888891</v>
      </c>
      <c r="M2063" s="16">
        <f t="shared" si="2112"/>
        <v>42705.764513888891</v>
      </c>
      <c r="N2063" t="b">
        <v>0</v>
      </c>
      <c r="O2063">
        <v>35</v>
      </c>
      <c r="P2063" t="b">
        <v>1</v>
      </c>
      <c r="Q2063" t="s">
        <v>8293</v>
      </c>
      <c r="R2063">
        <f t="shared" si="2113"/>
        <v>154.16999999999999</v>
      </c>
      <c r="S2063" s="13" t="s">
        <v>8317</v>
      </c>
      <c r="T2063" t="s">
        <v>8347</v>
      </c>
      <c r="U2063">
        <f>YEAR(Table1[[#This Row],[Date Created Conversion]])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>ROUND(Table1[[#This Row],[pledged]]/Table1[[#This Row],[goal]] *100,1)</f>
        <v>115</v>
      </c>
      <c r="G2064" s="13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ref="L2064" si="2127">(((J2064/60)/60)/24)+DATE(1970,1,1)</f>
        <v>42453.341412037036</v>
      </c>
      <c r="M2064" s="16">
        <f t="shared" si="2112"/>
        <v>42423.3830787037</v>
      </c>
      <c r="N2064" t="b">
        <v>0</v>
      </c>
      <c r="O2064">
        <v>203</v>
      </c>
      <c r="P2064" t="b">
        <v>1</v>
      </c>
      <c r="Q2064" t="s">
        <v>8293</v>
      </c>
      <c r="R2064">
        <f t="shared" si="2113"/>
        <v>566.39</v>
      </c>
      <c r="S2064" s="13" t="s">
        <v>8317</v>
      </c>
      <c r="T2064" t="s">
        <v>8347</v>
      </c>
      <c r="U2064">
        <f>YEAR(Table1[[#This Row],[Date Created Conversion]])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>ROUND(Table1[[#This Row],[pledged]]/Table1[[#This Row],[goal]] *100,1)</f>
        <v>148.1</v>
      </c>
      <c r="G2065" s="13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ref="L2065" si="2128">(((J2065/60)/60)/24)+DATE(1970,1,1)</f>
        <v>42505.73265046296</v>
      </c>
      <c r="M2065" s="16">
        <f t="shared" si="2112"/>
        <v>42472.73265046296</v>
      </c>
      <c r="N2065" t="b">
        <v>0</v>
      </c>
      <c r="O2065">
        <v>49</v>
      </c>
      <c r="P2065" t="b">
        <v>1</v>
      </c>
      <c r="Q2065" t="s">
        <v>8293</v>
      </c>
      <c r="R2065">
        <f t="shared" si="2113"/>
        <v>120.86</v>
      </c>
      <c r="S2065" s="13" t="s">
        <v>8317</v>
      </c>
      <c r="T2065" t="s">
        <v>8347</v>
      </c>
      <c r="U2065">
        <f>YEAR(Table1[[#This Row],[Date Created Conversion]])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>ROUND(Table1[[#This Row],[pledged]]/Table1[[#This Row],[goal]] *100,1)</f>
        <v>191.2</v>
      </c>
      <c r="G2066" s="13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ref="L2066" si="2129">(((J2066/60)/60)/24)+DATE(1970,1,1)</f>
        <v>41425.5</v>
      </c>
      <c r="M2066" s="16">
        <f t="shared" si="2112"/>
        <v>41389.364849537036</v>
      </c>
      <c r="N2066" t="b">
        <v>0</v>
      </c>
      <c r="O2066">
        <v>5812</v>
      </c>
      <c r="P2066" t="b">
        <v>1</v>
      </c>
      <c r="Q2066" t="s">
        <v>8293</v>
      </c>
      <c r="R2066">
        <f t="shared" si="2113"/>
        <v>86.16</v>
      </c>
      <c r="S2066" s="13" t="s">
        <v>8317</v>
      </c>
      <c r="T2066" t="s">
        <v>8347</v>
      </c>
      <c r="U2066">
        <f>YEAR(Table1[[#This Row],[Date Created Conversion]])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>ROUND(Table1[[#This Row],[pledged]]/Table1[[#This Row],[goal]] *100,1)</f>
        <v>199.2</v>
      </c>
      <c r="G2067" s="13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ref="L2067" si="2130">(((J2067/60)/60)/24)+DATE(1970,1,1)</f>
        <v>41633.333668981482</v>
      </c>
      <c r="M2067" s="16">
        <f t="shared" si="2112"/>
        <v>41603.333668981482</v>
      </c>
      <c r="N2067" t="b">
        <v>0</v>
      </c>
      <c r="O2067">
        <v>1556</v>
      </c>
      <c r="P2067" t="b">
        <v>1</v>
      </c>
      <c r="Q2067" t="s">
        <v>8293</v>
      </c>
      <c r="R2067">
        <f t="shared" si="2113"/>
        <v>51.21</v>
      </c>
      <c r="S2067" s="13" t="s">
        <v>8317</v>
      </c>
      <c r="T2067" t="s">
        <v>8347</v>
      </c>
      <c r="U2067">
        <f>YEAR(Table1[[#This Row],[Date Created Conversion]])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>ROUND(Table1[[#This Row],[pledged]]/Table1[[#This Row],[goal]] *100,1)</f>
        <v>218.6</v>
      </c>
      <c r="G2068" s="13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ref="L2068" si="2131">(((J2068/60)/60)/24)+DATE(1970,1,1)</f>
        <v>41874.771793981483</v>
      </c>
      <c r="M2068" s="16">
        <f t="shared" si="2112"/>
        <v>41844.771793981483</v>
      </c>
      <c r="N2068" t="b">
        <v>0</v>
      </c>
      <c r="O2068">
        <v>65</v>
      </c>
      <c r="P2068" t="b">
        <v>1</v>
      </c>
      <c r="Q2068" t="s">
        <v>8293</v>
      </c>
      <c r="R2068">
        <f t="shared" si="2113"/>
        <v>67.260000000000005</v>
      </c>
      <c r="S2068" s="13" t="s">
        <v>8317</v>
      </c>
      <c r="T2068" t="s">
        <v>8347</v>
      </c>
      <c r="U2068">
        <f>YEAR(Table1[[#This Row],[Date Created Conversion]])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>ROUND(Table1[[#This Row],[pledged]]/Table1[[#This Row],[goal]] *100,1)</f>
        <v>126.9</v>
      </c>
      <c r="G2069" s="13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ref="L2069" si="2132">(((J2069/60)/60)/24)+DATE(1970,1,1)</f>
        <v>42148.853888888887</v>
      </c>
      <c r="M2069" s="16">
        <f t="shared" si="2112"/>
        <v>42115.853888888887</v>
      </c>
      <c r="N2069" t="b">
        <v>0</v>
      </c>
      <c r="O2069">
        <v>10</v>
      </c>
      <c r="P2069" t="b">
        <v>1</v>
      </c>
      <c r="Q2069" t="s">
        <v>8293</v>
      </c>
      <c r="R2069">
        <f t="shared" si="2113"/>
        <v>62.8</v>
      </c>
      <c r="S2069" s="13" t="s">
        <v>8317</v>
      </c>
      <c r="T2069" t="s">
        <v>8347</v>
      </c>
      <c r="U2069">
        <f>YEAR(Table1[[#This Row],[Date Created Conversion]])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>ROUND(Table1[[#This Row],[pledged]]/Table1[[#This Row],[goal]] *100,1)</f>
        <v>105.2</v>
      </c>
      <c r="G2070" s="13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ref="L2070" si="2133">(((J2070/60)/60)/24)+DATE(1970,1,1)</f>
        <v>42663.841608796298</v>
      </c>
      <c r="M2070" s="16">
        <f t="shared" si="2112"/>
        <v>42633.841608796298</v>
      </c>
      <c r="N2070" t="b">
        <v>0</v>
      </c>
      <c r="O2070">
        <v>76</v>
      </c>
      <c r="P2070" t="b">
        <v>1</v>
      </c>
      <c r="Q2070" t="s">
        <v>8293</v>
      </c>
      <c r="R2070">
        <f t="shared" si="2113"/>
        <v>346.13</v>
      </c>
      <c r="S2070" s="13" t="s">
        <v>8317</v>
      </c>
      <c r="T2070" t="s">
        <v>8347</v>
      </c>
      <c r="U2070">
        <f>YEAR(Table1[[#This Row],[Date Created Conversion]])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>ROUND(Table1[[#This Row],[pledged]]/Table1[[#This Row],[goal]] *100,1)</f>
        <v>128.4</v>
      </c>
      <c r="G2071" s="13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ref="L2071" si="2134">(((J2071/60)/60)/24)+DATE(1970,1,1)</f>
        <v>42371.972118055557</v>
      </c>
      <c r="M2071" s="16">
        <f t="shared" si="2112"/>
        <v>42340.972118055557</v>
      </c>
      <c r="N2071" t="b">
        <v>0</v>
      </c>
      <c r="O2071">
        <v>263</v>
      </c>
      <c r="P2071" t="b">
        <v>1</v>
      </c>
      <c r="Q2071" t="s">
        <v>8293</v>
      </c>
      <c r="R2071">
        <f t="shared" si="2113"/>
        <v>244.12</v>
      </c>
      <c r="S2071" s="13" t="s">
        <v>8317</v>
      </c>
      <c r="T2071" t="s">
        <v>8347</v>
      </c>
      <c r="U2071">
        <f>YEAR(Table1[[#This Row],[Date Created Conversion]])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>ROUND(Table1[[#This Row],[pledged]]/Table1[[#This Row],[goal]] *100,1)</f>
        <v>317.3</v>
      </c>
      <c r="G2072" s="13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ref="L2072" si="2135">(((J2072/60)/60)/24)+DATE(1970,1,1)</f>
        <v>42549.6565162037</v>
      </c>
      <c r="M2072" s="16">
        <f t="shared" si="2112"/>
        <v>42519.6565162037</v>
      </c>
      <c r="N2072" t="b">
        <v>0</v>
      </c>
      <c r="O2072">
        <v>1530</v>
      </c>
      <c r="P2072" t="b">
        <v>1</v>
      </c>
      <c r="Q2072" t="s">
        <v>8293</v>
      </c>
      <c r="R2072">
        <f t="shared" si="2113"/>
        <v>259.25</v>
      </c>
      <c r="S2072" s="13" t="s">
        <v>8317</v>
      </c>
      <c r="T2072" t="s">
        <v>8347</v>
      </c>
      <c r="U2072">
        <f>YEAR(Table1[[#This Row],[Date Created Conversion]])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>ROUND(Table1[[#This Row],[pledged]]/Table1[[#This Row],[goal]] *100,1)</f>
        <v>280.7</v>
      </c>
      <c r="G2073" s="1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ref="L2073" si="2136">(((J2073/60)/60)/24)+DATE(1970,1,1)</f>
        <v>42645.278749999998</v>
      </c>
      <c r="M2073" s="16">
        <f t="shared" si="2112"/>
        <v>42600.278749999998</v>
      </c>
      <c r="N2073" t="b">
        <v>0</v>
      </c>
      <c r="O2073">
        <v>278</v>
      </c>
      <c r="P2073" t="b">
        <v>1</v>
      </c>
      <c r="Q2073" t="s">
        <v>8293</v>
      </c>
      <c r="R2073">
        <f t="shared" si="2113"/>
        <v>201.96</v>
      </c>
      <c r="S2073" s="13" t="s">
        <v>8317</v>
      </c>
      <c r="T2073" t="s">
        <v>8347</v>
      </c>
      <c r="U2073">
        <f>YEAR(Table1[[#This Row],[Date Created Conversion]])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>ROUND(Table1[[#This Row],[pledged]]/Table1[[#This Row],[goal]] *100,1)</f>
        <v>110.7</v>
      </c>
      <c r="G2074" s="13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ref="L2074" si="2137">(((J2074/60)/60)/24)+DATE(1970,1,1)</f>
        <v>42497.581388888888</v>
      </c>
      <c r="M2074" s="16">
        <f t="shared" si="2112"/>
        <v>42467.581388888888</v>
      </c>
      <c r="N2074" t="b">
        <v>0</v>
      </c>
      <c r="O2074">
        <v>350</v>
      </c>
      <c r="P2074" t="b">
        <v>1</v>
      </c>
      <c r="Q2074" t="s">
        <v>8293</v>
      </c>
      <c r="R2074">
        <f t="shared" si="2113"/>
        <v>226.21</v>
      </c>
      <c r="S2074" s="13" t="s">
        <v>8317</v>
      </c>
      <c r="T2074" t="s">
        <v>8347</v>
      </c>
      <c r="U2074">
        <f>YEAR(Table1[[#This Row],[Date Created Conversion]])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>ROUND(Table1[[#This Row],[pledged]]/Table1[[#This Row],[goal]] *100,1)</f>
        <v>152.6</v>
      </c>
      <c r="G2075" s="13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ref="L2075" si="2138">(((J2075/60)/60)/24)+DATE(1970,1,1)</f>
        <v>42132.668032407411</v>
      </c>
      <c r="M2075" s="16">
        <f t="shared" si="2112"/>
        <v>42087.668032407411</v>
      </c>
      <c r="N2075" t="b">
        <v>0</v>
      </c>
      <c r="O2075">
        <v>470</v>
      </c>
      <c r="P2075" t="b">
        <v>1</v>
      </c>
      <c r="Q2075" t="s">
        <v>8293</v>
      </c>
      <c r="R2075">
        <f t="shared" si="2113"/>
        <v>324.69</v>
      </c>
      <c r="S2075" s="13" t="s">
        <v>8317</v>
      </c>
      <c r="T2075" t="s">
        <v>8347</v>
      </c>
      <c r="U2075">
        <f>YEAR(Table1[[#This Row],[Date Created Conversion]])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>ROUND(Table1[[#This Row],[pledged]]/Table1[[#This Row],[goal]] *100,1)</f>
        <v>102.5</v>
      </c>
      <c r="G2076" s="13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ref="L2076" si="2139">(((J2076/60)/60)/24)+DATE(1970,1,1)</f>
        <v>42496.826180555552</v>
      </c>
      <c r="M2076" s="16">
        <f t="shared" si="2112"/>
        <v>42466.826180555552</v>
      </c>
      <c r="N2076" t="b">
        <v>0</v>
      </c>
      <c r="O2076">
        <v>3</v>
      </c>
      <c r="P2076" t="b">
        <v>1</v>
      </c>
      <c r="Q2076" t="s">
        <v>8293</v>
      </c>
      <c r="R2076">
        <f t="shared" si="2113"/>
        <v>205</v>
      </c>
      <c r="S2076" s="13" t="s">
        <v>8317</v>
      </c>
      <c r="T2076" t="s">
        <v>8347</v>
      </c>
      <c r="U2076">
        <f>YEAR(Table1[[#This Row],[Date Created Conversion]])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>ROUND(Table1[[#This Row],[pledged]]/Table1[[#This Row],[goal]] *100,1)</f>
        <v>1678.4</v>
      </c>
      <c r="G2077" s="13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ref="L2077" si="2140">(((J2077/60)/60)/24)+DATE(1970,1,1)</f>
        <v>41480.681574074071</v>
      </c>
      <c r="M2077" s="16">
        <f t="shared" si="2112"/>
        <v>41450.681574074071</v>
      </c>
      <c r="N2077" t="b">
        <v>0</v>
      </c>
      <c r="O2077">
        <v>8200</v>
      </c>
      <c r="P2077" t="b">
        <v>1</v>
      </c>
      <c r="Q2077" t="s">
        <v>8293</v>
      </c>
      <c r="R2077">
        <f t="shared" si="2113"/>
        <v>20.47</v>
      </c>
      <c r="S2077" s="13" t="s">
        <v>8317</v>
      </c>
      <c r="T2077" t="s">
        <v>8347</v>
      </c>
      <c r="U2077">
        <f>YEAR(Table1[[#This Row],[Date Created Conversion]])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>ROUND(Table1[[#This Row],[pledged]]/Table1[[#This Row],[goal]] *100,1)</f>
        <v>543.29999999999995</v>
      </c>
      <c r="G2078" s="13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ref="L2078" si="2141">(((J2078/60)/60)/24)+DATE(1970,1,1)</f>
        <v>41843.880659722221</v>
      </c>
      <c r="M2078" s="16">
        <f t="shared" si="2112"/>
        <v>41803.880659722221</v>
      </c>
      <c r="N2078" t="b">
        <v>0</v>
      </c>
      <c r="O2078">
        <v>8359</v>
      </c>
      <c r="P2078" t="b">
        <v>1</v>
      </c>
      <c r="Q2078" t="s">
        <v>8293</v>
      </c>
      <c r="R2078">
        <f t="shared" si="2113"/>
        <v>116.35</v>
      </c>
      <c r="S2078" s="13" t="s">
        <v>8317</v>
      </c>
      <c r="T2078" t="s">
        <v>8347</v>
      </c>
      <c r="U2078">
        <f>YEAR(Table1[[#This Row],[Date Created Conversion]])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>ROUND(Table1[[#This Row],[pledged]]/Table1[[#This Row],[goal]] *100,1)</f>
        <v>115.5</v>
      </c>
      <c r="G2079" s="13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ref="L2079" si="2142">(((J2079/60)/60)/24)+DATE(1970,1,1)</f>
        <v>42160.875</v>
      </c>
      <c r="M2079" s="16">
        <f t="shared" si="2112"/>
        <v>42103.042546296296</v>
      </c>
      <c r="N2079" t="b">
        <v>0</v>
      </c>
      <c r="O2079">
        <v>188</v>
      </c>
      <c r="P2079" t="b">
        <v>1</v>
      </c>
      <c r="Q2079" t="s">
        <v>8293</v>
      </c>
      <c r="R2079">
        <f t="shared" si="2113"/>
        <v>307.2</v>
      </c>
      <c r="S2079" s="13" t="s">
        <v>8317</v>
      </c>
      <c r="T2079" t="s">
        <v>8347</v>
      </c>
      <c r="U2079">
        <f>YEAR(Table1[[#This Row],[Date Created Conversion]])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>ROUND(Table1[[#This Row],[pledged]]/Table1[[#This Row],[goal]] *100,1)</f>
        <v>131.19999999999999</v>
      </c>
      <c r="G2080" s="13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ref="L2080" si="2143">(((J2080/60)/60)/24)+DATE(1970,1,1)</f>
        <v>42722.771493055552</v>
      </c>
      <c r="M2080" s="16">
        <f t="shared" si="2112"/>
        <v>42692.771493055552</v>
      </c>
      <c r="N2080" t="b">
        <v>0</v>
      </c>
      <c r="O2080">
        <v>48</v>
      </c>
      <c r="P2080" t="b">
        <v>1</v>
      </c>
      <c r="Q2080" t="s">
        <v>8293</v>
      </c>
      <c r="R2080">
        <f t="shared" si="2113"/>
        <v>546.69000000000005</v>
      </c>
      <c r="S2080" s="13" t="s">
        <v>8317</v>
      </c>
      <c r="T2080" t="s">
        <v>8347</v>
      </c>
      <c r="U2080">
        <f>YEAR(Table1[[#This Row],[Date Created Conversion]])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>ROUND(Table1[[#This Row],[pledged]]/Table1[[#This Row],[goal]] *100,1)</f>
        <v>288.2</v>
      </c>
      <c r="G2081" s="13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ref="L2081" si="2144">(((J2081/60)/60)/24)+DATE(1970,1,1)</f>
        <v>42180.791666666672</v>
      </c>
      <c r="M2081" s="16">
        <f t="shared" si="2112"/>
        <v>42150.71056712963</v>
      </c>
      <c r="N2081" t="b">
        <v>0</v>
      </c>
      <c r="O2081">
        <v>607</v>
      </c>
      <c r="P2081" t="b">
        <v>1</v>
      </c>
      <c r="Q2081" t="s">
        <v>8293</v>
      </c>
      <c r="R2081">
        <f t="shared" si="2113"/>
        <v>47.47</v>
      </c>
      <c r="S2081" s="13" t="s">
        <v>8317</v>
      </c>
      <c r="T2081" t="s">
        <v>8347</v>
      </c>
      <c r="U2081">
        <f>YEAR(Table1[[#This Row],[Date Created Conversion]])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>ROUND(Table1[[#This Row],[pledged]]/Table1[[#This Row],[goal]] *100,1)</f>
        <v>507.8</v>
      </c>
      <c r="G2082" s="13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ref="L2082" si="2145">(((J2082/60)/60)/24)+DATE(1970,1,1)</f>
        <v>42319.998842592591</v>
      </c>
      <c r="M2082" s="16">
        <f t="shared" si="2112"/>
        <v>42289.957175925927</v>
      </c>
      <c r="N2082" t="b">
        <v>0</v>
      </c>
      <c r="O2082">
        <v>50</v>
      </c>
      <c r="P2082" t="b">
        <v>1</v>
      </c>
      <c r="Q2082" t="s">
        <v>8293</v>
      </c>
      <c r="R2082">
        <f t="shared" si="2113"/>
        <v>101.56</v>
      </c>
      <c r="S2082" s="13" t="s">
        <v>8317</v>
      </c>
      <c r="T2082" t="s">
        <v>8347</v>
      </c>
      <c r="U2082">
        <f>YEAR(Table1[[#This Row],[Date Created Conversion]])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>ROUND(Table1[[#This Row],[pledged]]/Table1[[#This Row],[goal]] *100,1)</f>
        <v>114.6</v>
      </c>
      <c r="G2083" s="1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ref="L2083" si="2146">(((J2083/60)/60)/24)+DATE(1970,1,1)</f>
        <v>41045.207638888889</v>
      </c>
      <c r="M2083" s="16">
        <f t="shared" si="2112"/>
        <v>41004.156886574077</v>
      </c>
      <c r="N2083" t="b">
        <v>0</v>
      </c>
      <c r="O2083">
        <v>55</v>
      </c>
      <c r="P2083" t="b">
        <v>1</v>
      </c>
      <c r="Q2083" t="s">
        <v>8277</v>
      </c>
      <c r="R2083">
        <f t="shared" si="2113"/>
        <v>72.91</v>
      </c>
      <c r="S2083" s="13" t="s">
        <v>8323</v>
      </c>
      <c r="T2083" t="s">
        <v>8327</v>
      </c>
      <c r="U2083">
        <f>YEAR(Table1[[#This Row],[Date Created Conversion]])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>ROUND(Table1[[#This Row],[pledged]]/Table1[[#This Row],[goal]] *100,1)</f>
        <v>110.7</v>
      </c>
      <c r="G2084" s="13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ref="L2084" si="2147">(((J2084/60)/60)/24)+DATE(1970,1,1)</f>
        <v>40871.161990740737</v>
      </c>
      <c r="M2084" s="16">
        <f t="shared" si="2112"/>
        <v>40811.120324074072</v>
      </c>
      <c r="N2084" t="b">
        <v>0</v>
      </c>
      <c r="O2084">
        <v>38</v>
      </c>
      <c r="P2084" t="b">
        <v>1</v>
      </c>
      <c r="Q2084" t="s">
        <v>8277</v>
      </c>
      <c r="R2084">
        <f t="shared" si="2113"/>
        <v>43.71</v>
      </c>
      <c r="S2084" s="13" t="s">
        <v>8323</v>
      </c>
      <c r="T2084" t="s">
        <v>8327</v>
      </c>
      <c r="U2084">
        <f>YEAR(Table1[[#This Row],[Date Created Conversion]])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>ROUND(Table1[[#This Row],[pledged]]/Table1[[#This Row],[goal]] *100,1)</f>
        <v>113.3</v>
      </c>
      <c r="G2085" s="13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ref="L2085" si="2148">(((J2085/60)/60)/24)+DATE(1970,1,1)</f>
        <v>41064.72216435185</v>
      </c>
      <c r="M2085" s="16">
        <f t="shared" si="2112"/>
        <v>41034.72216435185</v>
      </c>
      <c r="N2085" t="b">
        <v>0</v>
      </c>
      <c r="O2085">
        <v>25</v>
      </c>
      <c r="P2085" t="b">
        <v>1</v>
      </c>
      <c r="Q2085" t="s">
        <v>8277</v>
      </c>
      <c r="R2085">
        <f t="shared" si="2113"/>
        <v>34</v>
      </c>
      <c r="S2085" s="13" t="s">
        <v>8323</v>
      </c>
      <c r="T2085" t="s">
        <v>8327</v>
      </c>
      <c r="U2085">
        <f>YEAR(Table1[[#This Row],[Date Created Conversion]])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>ROUND(Table1[[#This Row],[pledged]]/Table1[[#This Row],[goal]] *100,1)</f>
        <v>108.3</v>
      </c>
      <c r="G2086" s="13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ref="L2086" si="2149">(((J2086/60)/60)/24)+DATE(1970,1,1)</f>
        <v>41763.290972222225</v>
      </c>
      <c r="M2086" s="16">
        <f t="shared" si="2112"/>
        <v>41731.833124999997</v>
      </c>
      <c r="N2086" t="b">
        <v>0</v>
      </c>
      <c r="O2086">
        <v>46</v>
      </c>
      <c r="P2086" t="b">
        <v>1</v>
      </c>
      <c r="Q2086" t="s">
        <v>8277</v>
      </c>
      <c r="R2086">
        <f t="shared" si="2113"/>
        <v>70.650000000000006</v>
      </c>
      <c r="S2086" s="13" t="s">
        <v>8323</v>
      </c>
      <c r="T2086" t="s">
        <v>8327</v>
      </c>
      <c r="U2086">
        <f>YEAR(Table1[[#This Row],[Date Created Conversion]])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>ROUND(Table1[[#This Row],[pledged]]/Table1[[#This Row],[goal]] *100,1)</f>
        <v>123.5</v>
      </c>
      <c r="G2087" s="13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ref="L2087" si="2150">(((J2087/60)/60)/24)+DATE(1970,1,1)</f>
        <v>41105.835497685184</v>
      </c>
      <c r="M2087" s="16">
        <f t="shared" si="2112"/>
        <v>41075.835497685184</v>
      </c>
      <c r="N2087" t="b">
        <v>0</v>
      </c>
      <c r="O2087">
        <v>83</v>
      </c>
      <c r="P2087" t="b">
        <v>1</v>
      </c>
      <c r="Q2087" t="s">
        <v>8277</v>
      </c>
      <c r="R2087">
        <f t="shared" si="2113"/>
        <v>89.3</v>
      </c>
      <c r="S2087" s="13" t="s">
        <v>8323</v>
      </c>
      <c r="T2087" t="s">
        <v>8327</v>
      </c>
      <c r="U2087">
        <f>YEAR(Table1[[#This Row],[Date Created Conversion]])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>ROUND(Table1[[#This Row],[pledged]]/Table1[[#This Row],[goal]] *100,1)</f>
        <v>100.7</v>
      </c>
      <c r="G2088" s="13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ref="L2088" si="2151">(((J2088/60)/60)/24)+DATE(1970,1,1)</f>
        <v>40891.207638888889</v>
      </c>
      <c r="M2088" s="16">
        <f t="shared" si="2112"/>
        <v>40860.67050925926</v>
      </c>
      <c r="N2088" t="b">
        <v>0</v>
      </c>
      <c r="O2088">
        <v>35</v>
      </c>
      <c r="P2088" t="b">
        <v>1</v>
      </c>
      <c r="Q2088" t="s">
        <v>8277</v>
      </c>
      <c r="R2088">
        <f t="shared" si="2113"/>
        <v>115.09</v>
      </c>
      <c r="S2088" s="13" t="s">
        <v>8323</v>
      </c>
      <c r="T2088" t="s">
        <v>8327</v>
      </c>
      <c r="U2088">
        <f>YEAR(Table1[[#This Row],[Date Created Conversion]])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>ROUND(Table1[[#This Row],[pledged]]/Table1[[#This Row],[goal]] *100,1)</f>
        <v>103.5</v>
      </c>
      <c r="G2089" s="13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ref="L2089" si="2152">(((J2089/60)/60)/24)+DATE(1970,1,1)</f>
        <v>40794.204375000001</v>
      </c>
      <c r="M2089" s="16">
        <f t="shared" si="2112"/>
        <v>40764.204375000001</v>
      </c>
      <c r="N2089" t="b">
        <v>0</v>
      </c>
      <c r="O2089">
        <v>25</v>
      </c>
      <c r="P2089" t="b">
        <v>1</v>
      </c>
      <c r="Q2089" t="s">
        <v>8277</v>
      </c>
      <c r="R2089">
        <f t="shared" si="2113"/>
        <v>62.12</v>
      </c>
      <c r="S2089" s="13" t="s">
        <v>8323</v>
      </c>
      <c r="T2089" t="s">
        <v>8327</v>
      </c>
      <c r="U2089">
        <f>YEAR(Table1[[#This Row],[Date Created Conversion]])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>ROUND(Table1[[#This Row],[pledged]]/Table1[[#This Row],[goal]] *100,1)</f>
        <v>115.5</v>
      </c>
      <c r="G2090" s="13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ref="L2090" si="2153">(((J2090/60)/60)/24)+DATE(1970,1,1)</f>
        <v>40432.165972222225</v>
      </c>
      <c r="M2090" s="16">
        <f t="shared" si="2112"/>
        <v>40395.714722222219</v>
      </c>
      <c r="N2090" t="b">
        <v>0</v>
      </c>
      <c r="O2090">
        <v>75</v>
      </c>
      <c r="P2090" t="b">
        <v>1</v>
      </c>
      <c r="Q2090" t="s">
        <v>8277</v>
      </c>
      <c r="R2090">
        <f t="shared" si="2113"/>
        <v>46.2</v>
      </c>
      <c r="S2090" s="13" t="s">
        <v>8323</v>
      </c>
      <c r="T2090" t="s">
        <v>8327</v>
      </c>
      <c r="U2090">
        <f>YEAR(Table1[[#This Row],[Date Created Conversion]])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>ROUND(Table1[[#This Row],[pledged]]/Table1[[#This Row],[goal]] *100,1)</f>
        <v>120.4</v>
      </c>
      <c r="G2091" s="13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ref="L2091" si="2154">(((J2091/60)/60)/24)+DATE(1970,1,1)</f>
        <v>41488.076319444444</v>
      </c>
      <c r="M2091" s="16">
        <f t="shared" si="2112"/>
        <v>41453.076319444444</v>
      </c>
      <c r="N2091" t="b">
        <v>0</v>
      </c>
      <c r="O2091">
        <v>62</v>
      </c>
      <c r="P2091" t="b">
        <v>1</v>
      </c>
      <c r="Q2091" t="s">
        <v>8277</v>
      </c>
      <c r="R2091">
        <f t="shared" si="2113"/>
        <v>48.55</v>
      </c>
      <c r="S2091" s="13" t="s">
        <v>8323</v>
      </c>
      <c r="T2091" t="s">
        <v>8327</v>
      </c>
      <c r="U2091">
        <f>YEAR(Table1[[#This Row],[Date Created Conversion]])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>ROUND(Table1[[#This Row],[pledged]]/Table1[[#This Row],[goal]] *100,1)</f>
        <v>115</v>
      </c>
      <c r="G2092" s="13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ref="L2092" si="2155">(((J2092/60)/60)/24)+DATE(1970,1,1)</f>
        <v>41329.381423611114</v>
      </c>
      <c r="M2092" s="16">
        <f t="shared" si="2112"/>
        <v>41299.381423611114</v>
      </c>
      <c r="N2092" t="b">
        <v>0</v>
      </c>
      <c r="O2092">
        <v>160</v>
      </c>
      <c r="P2092" t="b">
        <v>1</v>
      </c>
      <c r="Q2092" t="s">
        <v>8277</v>
      </c>
      <c r="R2092">
        <f t="shared" si="2113"/>
        <v>57.52</v>
      </c>
      <c r="S2092" s="13" t="s">
        <v>8323</v>
      </c>
      <c r="T2092" t="s">
        <v>8327</v>
      </c>
      <c r="U2092">
        <f>YEAR(Table1[[#This Row],[Date Created Conversion]])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>ROUND(Table1[[#This Row],[pledged]]/Table1[[#This Row],[goal]] *100,1)</f>
        <v>120.5</v>
      </c>
      <c r="G2093" s="1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ref="L2093" si="2156">(((J2093/60)/60)/24)+DATE(1970,1,1)</f>
        <v>40603.833333333336</v>
      </c>
      <c r="M2093" s="16">
        <f t="shared" si="2112"/>
        <v>40555.322662037033</v>
      </c>
      <c r="N2093" t="b">
        <v>0</v>
      </c>
      <c r="O2093">
        <v>246</v>
      </c>
      <c r="P2093" t="b">
        <v>1</v>
      </c>
      <c r="Q2093" t="s">
        <v>8277</v>
      </c>
      <c r="R2093">
        <f t="shared" si="2113"/>
        <v>88.15</v>
      </c>
      <c r="S2093" s="13" t="s">
        <v>8323</v>
      </c>
      <c r="T2093" t="s">
        <v>8327</v>
      </c>
      <c r="U2093">
        <f>YEAR(Table1[[#This Row],[Date Created Conversion]])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>ROUND(Table1[[#This Row],[pledged]]/Table1[[#This Row],[goal]] *100,1)</f>
        <v>101.3</v>
      </c>
      <c r="G2094" s="13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ref="L2094" si="2157">(((J2094/60)/60)/24)+DATE(1970,1,1)</f>
        <v>40823.707546296297</v>
      </c>
      <c r="M2094" s="16">
        <f t="shared" si="2112"/>
        <v>40763.707546296297</v>
      </c>
      <c r="N2094" t="b">
        <v>0</v>
      </c>
      <c r="O2094">
        <v>55</v>
      </c>
      <c r="P2094" t="b">
        <v>1</v>
      </c>
      <c r="Q2094" t="s">
        <v>8277</v>
      </c>
      <c r="R2094">
        <f t="shared" si="2113"/>
        <v>110.49</v>
      </c>
      <c r="S2094" s="13" t="s">
        <v>8323</v>
      </c>
      <c r="T2094" t="s">
        <v>8327</v>
      </c>
      <c r="U2094">
        <f>YEAR(Table1[[#This Row],[Date Created Conversion]])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>ROUND(Table1[[#This Row],[pledged]]/Table1[[#This Row],[goal]] *100,1)</f>
        <v>102.5</v>
      </c>
      <c r="G2095" s="13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ref="L2095" si="2158">(((J2095/60)/60)/24)+DATE(1970,1,1)</f>
        <v>41265.896203703705</v>
      </c>
      <c r="M2095" s="16">
        <f t="shared" si="2112"/>
        <v>41205.854537037041</v>
      </c>
      <c r="N2095" t="b">
        <v>0</v>
      </c>
      <c r="O2095">
        <v>23</v>
      </c>
      <c r="P2095" t="b">
        <v>1</v>
      </c>
      <c r="Q2095" t="s">
        <v>8277</v>
      </c>
      <c r="R2095">
        <f t="shared" si="2113"/>
        <v>66.83</v>
      </c>
      <c r="S2095" s="13" t="s">
        <v>8323</v>
      </c>
      <c r="T2095" t="s">
        <v>8327</v>
      </c>
      <c r="U2095">
        <f>YEAR(Table1[[#This Row],[Date Created Conversion]])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>ROUND(Table1[[#This Row],[pledged]]/Table1[[#This Row],[goal]] *100,1)</f>
        <v>120.5</v>
      </c>
      <c r="G2096" s="13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ref="L2096" si="2159">(((J2096/60)/60)/24)+DATE(1970,1,1)</f>
        <v>40973.125</v>
      </c>
      <c r="M2096" s="16">
        <f t="shared" si="2112"/>
        <v>40939.02002314815</v>
      </c>
      <c r="N2096" t="b">
        <v>0</v>
      </c>
      <c r="O2096">
        <v>72</v>
      </c>
      <c r="P2096" t="b">
        <v>1</v>
      </c>
      <c r="Q2096" t="s">
        <v>8277</v>
      </c>
      <c r="R2096">
        <f t="shared" si="2113"/>
        <v>58.6</v>
      </c>
      <c r="S2096" s="13" t="s">
        <v>8323</v>
      </c>
      <c r="T2096" t="s">
        <v>8327</v>
      </c>
      <c r="U2096">
        <f>YEAR(Table1[[#This Row],[Date Created Conversion]])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>ROUND(Table1[[#This Row],[pledged]]/Table1[[#This Row],[goal]] *100,1)</f>
        <v>100</v>
      </c>
      <c r="G2097" s="13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ref="L2097" si="2160">(((J2097/60)/60)/24)+DATE(1970,1,1)</f>
        <v>40818.733483796292</v>
      </c>
      <c r="M2097" s="16">
        <f t="shared" si="2112"/>
        <v>40758.733483796292</v>
      </c>
      <c r="N2097" t="b">
        <v>0</v>
      </c>
      <c r="O2097">
        <v>22</v>
      </c>
      <c r="P2097" t="b">
        <v>1</v>
      </c>
      <c r="Q2097" t="s">
        <v>8277</v>
      </c>
      <c r="R2097">
        <f t="shared" si="2113"/>
        <v>113.64</v>
      </c>
      <c r="S2097" s="13" t="s">
        <v>8323</v>
      </c>
      <c r="T2097" t="s">
        <v>8327</v>
      </c>
      <c r="U2097">
        <f>YEAR(Table1[[#This Row],[Date Created Conversion]])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>ROUND(Table1[[#This Row],[pledged]]/Table1[[#This Row],[goal]] *100,1)</f>
        <v>101.7</v>
      </c>
      <c r="G2098" s="13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ref="L2098" si="2161">(((J2098/60)/60)/24)+DATE(1970,1,1)</f>
        <v>41208.165972222225</v>
      </c>
      <c r="M2098" s="16">
        <f t="shared" si="2112"/>
        <v>41192.758506944447</v>
      </c>
      <c r="N2098" t="b">
        <v>0</v>
      </c>
      <c r="O2098">
        <v>14</v>
      </c>
      <c r="P2098" t="b">
        <v>1</v>
      </c>
      <c r="Q2098" t="s">
        <v>8277</v>
      </c>
      <c r="R2098">
        <f t="shared" si="2113"/>
        <v>43.57</v>
      </c>
      <c r="S2098" s="13" t="s">
        <v>8323</v>
      </c>
      <c r="T2098" t="s">
        <v>8327</v>
      </c>
      <c r="U2098">
        <f>YEAR(Table1[[#This Row],[Date Created Conversion]])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>ROUND(Table1[[#This Row],[pledged]]/Table1[[#This Row],[goal]] *100,1)</f>
        <v>100</v>
      </c>
      <c r="G2099" s="13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ref="L2099" si="2162">(((J2099/60)/60)/24)+DATE(1970,1,1)</f>
        <v>40878.626562500001</v>
      </c>
      <c r="M2099" s="16">
        <f t="shared" si="2112"/>
        <v>40818.58489583333</v>
      </c>
      <c r="N2099" t="b">
        <v>0</v>
      </c>
      <c r="O2099">
        <v>38</v>
      </c>
      <c r="P2099" t="b">
        <v>1</v>
      </c>
      <c r="Q2099" t="s">
        <v>8277</v>
      </c>
      <c r="R2099">
        <f t="shared" si="2113"/>
        <v>78.95</v>
      </c>
      <c r="S2099" s="13" t="s">
        <v>8323</v>
      </c>
      <c r="T2099" t="s">
        <v>8327</v>
      </c>
      <c r="U2099">
        <f>YEAR(Table1[[#This Row],[Date Created Conversion]])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>ROUND(Table1[[#This Row],[pledged]]/Table1[[#This Row],[goal]] *100,1)</f>
        <v>100.3</v>
      </c>
      <c r="G2100" s="13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ref="L2100" si="2163">(((J2100/60)/60)/24)+DATE(1970,1,1)</f>
        <v>40976.11383101852</v>
      </c>
      <c r="M2100" s="16">
        <f t="shared" si="2112"/>
        <v>40946.11383101852</v>
      </c>
      <c r="N2100" t="b">
        <v>0</v>
      </c>
      <c r="O2100">
        <v>32</v>
      </c>
      <c r="P2100" t="b">
        <v>1</v>
      </c>
      <c r="Q2100" t="s">
        <v>8277</v>
      </c>
      <c r="R2100">
        <f t="shared" si="2113"/>
        <v>188.13</v>
      </c>
      <c r="S2100" s="13" t="s">
        <v>8323</v>
      </c>
      <c r="T2100" t="s">
        <v>8327</v>
      </c>
      <c r="U2100">
        <f>YEAR(Table1[[#This Row],[Date Created Conversion]])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>ROUND(Table1[[#This Row],[pledged]]/Table1[[#This Row],[goal]] *100,1)</f>
        <v>132.4</v>
      </c>
      <c r="G2101" s="13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ref="L2101" si="2164">(((J2101/60)/60)/24)+DATE(1970,1,1)</f>
        <v>42187.152777777781</v>
      </c>
      <c r="M2101" s="16">
        <f t="shared" si="2112"/>
        <v>42173.746342592596</v>
      </c>
      <c r="N2101" t="b">
        <v>0</v>
      </c>
      <c r="O2101">
        <v>63</v>
      </c>
      <c r="P2101" t="b">
        <v>1</v>
      </c>
      <c r="Q2101" t="s">
        <v>8277</v>
      </c>
      <c r="R2101">
        <f t="shared" si="2113"/>
        <v>63.03</v>
      </c>
      <c r="S2101" s="13" t="s">
        <v>8323</v>
      </c>
      <c r="T2101" t="s">
        <v>8327</v>
      </c>
      <c r="U2101">
        <f>YEAR(Table1[[#This Row],[Date Created Conversion]])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>ROUND(Table1[[#This Row],[pledged]]/Table1[[#This Row],[goal]] *100,1)</f>
        <v>136.69999999999999</v>
      </c>
      <c r="G2102" s="13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ref="L2102" si="2165">(((J2102/60)/60)/24)+DATE(1970,1,1)</f>
        <v>41090.165972222225</v>
      </c>
      <c r="M2102" s="16">
        <f t="shared" si="2112"/>
        <v>41074.834965277776</v>
      </c>
      <c r="N2102" t="b">
        <v>0</v>
      </c>
      <c r="O2102">
        <v>27</v>
      </c>
      <c r="P2102" t="b">
        <v>1</v>
      </c>
      <c r="Q2102" t="s">
        <v>8277</v>
      </c>
      <c r="R2102">
        <f t="shared" si="2113"/>
        <v>30.37</v>
      </c>
      <c r="S2102" s="13" t="s">
        <v>8323</v>
      </c>
      <c r="T2102" t="s">
        <v>8327</v>
      </c>
      <c r="U2102">
        <f>YEAR(Table1[[#This Row],[Date Created Conversion]])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>ROUND(Table1[[#This Row],[pledged]]/Table1[[#This Row],[goal]] *100,1)</f>
        <v>113.3</v>
      </c>
      <c r="G2103" s="1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ref="L2103" si="2166">(((J2103/60)/60)/24)+DATE(1970,1,1)</f>
        <v>40952.149467592593</v>
      </c>
      <c r="M2103" s="16">
        <f t="shared" si="2112"/>
        <v>40892.149467592593</v>
      </c>
      <c r="N2103" t="b">
        <v>0</v>
      </c>
      <c r="O2103">
        <v>44</v>
      </c>
      <c r="P2103" t="b">
        <v>1</v>
      </c>
      <c r="Q2103" t="s">
        <v>8277</v>
      </c>
      <c r="R2103">
        <f t="shared" si="2113"/>
        <v>51.48</v>
      </c>
      <c r="S2103" s="13" t="s">
        <v>8323</v>
      </c>
      <c r="T2103" t="s">
        <v>8327</v>
      </c>
      <c r="U2103">
        <f>YEAR(Table1[[#This Row],[Date Created Conversion]])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>ROUND(Table1[[#This Row],[pledged]]/Table1[[#This Row],[goal]] *100,1)</f>
        <v>136</v>
      </c>
      <c r="G2104" s="13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ref="L2104" si="2167">(((J2104/60)/60)/24)+DATE(1970,1,1)</f>
        <v>40668.868611111109</v>
      </c>
      <c r="M2104" s="16">
        <f t="shared" si="2112"/>
        <v>40638.868611111109</v>
      </c>
      <c r="N2104" t="b">
        <v>0</v>
      </c>
      <c r="O2104">
        <v>38</v>
      </c>
      <c r="P2104" t="b">
        <v>1</v>
      </c>
      <c r="Q2104" t="s">
        <v>8277</v>
      </c>
      <c r="R2104">
        <f t="shared" si="2113"/>
        <v>35.79</v>
      </c>
      <c r="S2104" s="13" t="s">
        <v>8323</v>
      </c>
      <c r="T2104" t="s">
        <v>8327</v>
      </c>
      <c r="U2104">
        <f>YEAR(Table1[[#This Row],[Date Created Conversion]])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>ROUND(Table1[[#This Row],[pledged]]/Table1[[#This Row],[goal]] *100,1)</f>
        <v>146.1</v>
      </c>
      <c r="G2105" s="13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ref="L2105" si="2168">(((J2105/60)/60)/24)+DATE(1970,1,1)</f>
        <v>41222.7966087963</v>
      </c>
      <c r="M2105" s="16">
        <f t="shared" si="2112"/>
        <v>41192.754942129628</v>
      </c>
      <c r="N2105" t="b">
        <v>0</v>
      </c>
      <c r="O2105">
        <v>115</v>
      </c>
      <c r="P2105" t="b">
        <v>1</v>
      </c>
      <c r="Q2105" t="s">
        <v>8277</v>
      </c>
      <c r="R2105">
        <f t="shared" si="2113"/>
        <v>98.82</v>
      </c>
      <c r="S2105" s="13" t="s">
        <v>8323</v>
      </c>
      <c r="T2105" t="s">
        <v>8327</v>
      </c>
      <c r="U2105">
        <f>YEAR(Table1[[#This Row],[Date Created Conversion]])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>ROUND(Table1[[#This Row],[pledged]]/Table1[[#This Row],[goal]] *100,1)</f>
        <v>129.5</v>
      </c>
      <c r="G2106" s="13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ref="L2106" si="2169">(((J2106/60)/60)/24)+DATE(1970,1,1)</f>
        <v>41425</v>
      </c>
      <c r="M2106" s="16">
        <f t="shared" si="2112"/>
        <v>41394.074467592596</v>
      </c>
      <c r="N2106" t="b">
        <v>0</v>
      </c>
      <c r="O2106">
        <v>37</v>
      </c>
      <c r="P2106" t="b">
        <v>1</v>
      </c>
      <c r="Q2106" t="s">
        <v>8277</v>
      </c>
      <c r="R2106">
        <f t="shared" si="2113"/>
        <v>28</v>
      </c>
      <c r="S2106" s="13" t="s">
        <v>8323</v>
      </c>
      <c r="T2106" t="s">
        <v>8327</v>
      </c>
      <c r="U2106">
        <f>YEAR(Table1[[#This Row],[Date Created Conversion]])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>ROUND(Table1[[#This Row],[pledged]]/Table1[[#This Row],[goal]] *100,1)</f>
        <v>254</v>
      </c>
      <c r="G2107" s="13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ref="L2107" si="2170">(((J2107/60)/60)/24)+DATE(1970,1,1)</f>
        <v>41964.166666666672</v>
      </c>
      <c r="M2107" s="16">
        <f t="shared" si="2112"/>
        <v>41951.788807870369</v>
      </c>
      <c r="N2107" t="b">
        <v>0</v>
      </c>
      <c r="O2107">
        <v>99</v>
      </c>
      <c r="P2107" t="b">
        <v>1</v>
      </c>
      <c r="Q2107" t="s">
        <v>8277</v>
      </c>
      <c r="R2107">
        <f t="shared" si="2113"/>
        <v>51.31</v>
      </c>
      <c r="S2107" s="13" t="s">
        <v>8323</v>
      </c>
      <c r="T2107" t="s">
        <v>8327</v>
      </c>
      <c r="U2107">
        <f>YEAR(Table1[[#This Row],[Date Created Conversion]])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>ROUND(Table1[[#This Row],[pledged]]/Table1[[#This Row],[goal]] *100,1)</f>
        <v>107</v>
      </c>
      <c r="G2108" s="13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ref="L2108" si="2171">(((J2108/60)/60)/24)+DATE(1970,1,1)</f>
        <v>41300.21497685185</v>
      </c>
      <c r="M2108" s="16">
        <f t="shared" si="2112"/>
        <v>41270.21497685185</v>
      </c>
      <c r="N2108" t="b">
        <v>0</v>
      </c>
      <c r="O2108">
        <v>44</v>
      </c>
      <c r="P2108" t="b">
        <v>1</v>
      </c>
      <c r="Q2108" t="s">
        <v>8277</v>
      </c>
      <c r="R2108">
        <f t="shared" si="2113"/>
        <v>53.52</v>
      </c>
      <c r="S2108" s="13" t="s">
        <v>8323</v>
      </c>
      <c r="T2108" t="s">
        <v>8327</v>
      </c>
      <c r="U2108">
        <f>YEAR(Table1[[#This Row],[Date Created Conversion]])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>ROUND(Table1[[#This Row],[pledged]]/Table1[[#This Row],[goal]] *100,1)</f>
        <v>107.7</v>
      </c>
      <c r="G2109" s="13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ref="L2109" si="2172">(((J2109/60)/60)/24)+DATE(1970,1,1)</f>
        <v>41955.752233796295</v>
      </c>
      <c r="M2109" s="16">
        <f t="shared" si="2112"/>
        <v>41934.71056712963</v>
      </c>
      <c r="N2109" t="b">
        <v>0</v>
      </c>
      <c r="O2109">
        <v>58</v>
      </c>
      <c r="P2109" t="b">
        <v>1</v>
      </c>
      <c r="Q2109" t="s">
        <v>8277</v>
      </c>
      <c r="R2109">
        <f t="shared" si="2113"/>
        <v>37.15</v>
      </c>
      <c r="S2109" s="13" t="s">
        <v>8323</v>
      </c>
      <c r="T2109" t="s">
        <v>8327</v>
      </c>
      <c r="U2109">
        <f>YEAR(Table1[[#This Row],[Date Created Conversion]])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>ROUND(Table1[[#This Row],[pledged]]/Table1[[#This Row],[goal]] *100,1)</f>
        <v>107.3</v>
      </c>
      <c r="G2110" s="13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ref="L2110" si="2173">(((J2110/60)/60)/24)+DATE(1970,1,1)</f>
        <v>41162.163194444445</v>
      </c>
      <c r="M2110" s="16">
        <f t="shared" si="2112"/>
        <v>41135.175694444442</v>
      </c>
      <c r="N2110" t="b">
        <v>0</v>
      </c>
      <c r="O2110">
        <v>191</v>
      </c>
      <c r="P2110" t="b">
        <v>1</v>
      </c>
      <c r="Q2110" t="s">
        <v>8277</v>
      </c>
      <c r="R2110">
        <f t="shared" si="2113"/>
        <v>89.9</v>
      </c>
      <c r="S2110" s="13" t="s">
        <v>8323</v>
      </c>
      <c r="T2110" t="s">
        <v>8327</v>
      </c>
      <c r="U2110">
        <f>YEAR(Table1[[#This Row],[Date Created Conversion]])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>ROUND(Table1[[#This Row],[pledged]]/Table1[[#This Row],[goal]] *100,1)</f>
        <v>106.5</v>
      </c>
      <c r="G2111" s="13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ref="L2111" si="2174">(((J2111/60)/60)/24)+DATE(1970,1,1)</f>
        <v>42190.708530092597</v>
      </c>
      <c r="M2111" s="16">
        <f t="shared" si="2112"/>
        <v>42160.708530092597</v>
      </c>
      <c r="N2111" t="b">
        <v>0</v>
      </c>
      <c r="O2111">
        <v>40</v>
      </c>
      <c r="P2111" t="b">
        <v>1</v>
      </c>
      <c r="Q2111" t="s">
        <v>8277</v>
      </c>
      <c r="R2111">
        <f t="shared" si="2113"/>
        <v>106.53</v>
      </c>
      <c r="S2111" s="13" t="s">
        <v>8323</v>
      </c>
      <c r="T2111" t="s">
        <v>8327</v>
      </c>
      <c r="U2111">
        <f>YEAR(Table1[[#This Row],[Date Created Conversion]])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>ROUND(Table1[[#This Row],[pledged]]/Table1[[#This Row],[goal]] *100,1)</f>
        <v>100.4</v>
      </c>
      <c r="G2112" s="13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ref="L2112" si="2175">(((J2112/60)/60)/24)+DATE(1970,1,1)</f>
        <v>41787.207638888889</v>
      </c>
      <c r="M2112" s="16">
        <f t="shared" si="2112"/>
        <v>41759.670937499999</v>
      </c>
      <c r="N2112" t="b">
        <v>0</v>
      </c>
      <c r="O2112">
        <v>38</v>
      </c>
      <c r="P2112" t="b">
        <v>1</v>
      </c>
      <c r="Q2112" t="s">
        <v>8277</v>
      </c>
      <c r="R2112">
        <f t="shared" si="2113"/>
        <v>52.82</v>
      </c>
      <c r="S2112" s="13" t="s">
        <v>8323</v>
      </c>
      <c r="T2112" t="s">
        <v>8327</v>
      </c>
      <c r="U2112">
        <f>YEAR(Table1[[#This Row],[Date Created Conversion]])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>ROUND(Table1[[#This Row],[pledged]]/Table1[[#This Row],[goal]] *100,1)</f>
        <v>106.5</v>
      </c>
      <c r="G2113" s="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ref="L2113" si="2176">(((J2113/60)/60)/24)+DATE(1970,1,1)</f>
        <v>40770.041666666664</v>
      </c>
      <c r="M2113" s="16">
        <f t="shared" si="2112"/>
        <v>40703.197048611109</v>
      </c>
      <c r="N2113" t="b">
        <v>0</v>
      </c>
      <c r="O2113">
        <v>39</v>
      </c>
      <c r="P2113" t="b">
        <v>1</v>
      </c>
      <c r="Q2113" t="s">
        <v>8277</v>
      </c>
      <c r="R2113">
        <f t="shared" si="2113"/>
        <v>54.62</v>
      </c>
      <c r="S2113" s="13" t="s">
        <v>8323</v>
      </c>
      <c r="T2113" t="s">
        <v>8327</v>
      </c>
      <c r="U2113">
        <f>YEAR(Table1[[#This Row],[Date Created Conversion]])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>ROUND(Table1[[#This Row],[pledged]]/Table1[[#This Row],[goal]] *100,1)</f>
        <v>100</v>
      </c>
      <c r="G2114" s="13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ref="L2114" si="2177">(((J2114/60)/60)/24)+DATE(1970,1,1)</f>
        <v>41379.928159722222</v>
      </c>
      <c r="M2114" s="16">
        <f t="shared" ref="M2114:M2177" si="2178">(((K2114/60)/60)/24)+DATE(1970,1,1)</f>
        <v>41365.928159722222</v>
      </c>
      <c r="N2114" t="b">
        <v>0</v>
      </c>
      <c r="O2114">
        <v>11</v>
      </c>
      <c r="P2114" t="b">
        <v>1</v>
      </c>
      <c r="Q2114" t="s">
        <v>8277</v>
      </c>
      <c r="R2114">
        <f t="shared" ref="R2114:R2177" si="2179">IFERROR(ROUND(E2114/O2114,2),0)</f>
        <v>27.27</v>
      </c>
      <c r="S2114" s="13" t="s">
        <v>8323</v>
      </c>
      <c r="T2114" t="s">
        <v>8327</v>
      </c>
      <c r="U2114">
        <f>YEAR(Table1[[#This Row],[Date Created Conversion]])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>ROUND(Table1[[#This Row],[pledged]]/Table1[[#This Row],[goal]] *100,1)</f>
        <v>104.9</v>
      </c>
      <c r="G2115" s="13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" si="2180">(((J2115/60)/60)/24)+DATE(1970,1,1)</f>
        <v>41905.86546296296</v>
      </c>
      <c r="M2115" s="16">
        <f t="shared" si="2178"/>
        <v>41870.86546296296</v>
      </c>
      <c r="N2115" t="b">
        <v>0</v>
      </c>
      <c r="O2115">
        <v>107</v>
      </c>
      <c r="P2115" t="b">
        <v>1</v>
      </c>
      <c r="Q2115" t="s">
        <v>8277</v>
      </c>
      <c r="R2115">
        <f t="shared" si="2179"/>
        <v>68.599999999999994</v>
      </c>
      <c r="S2115" s="13" t="s">
        <v>8323</v>
      </c>
      <c r="T2115" t="s">
        <v>8327</v>
      </c>
      <c r="U2115">
        <f>YEAR(Table1[[#This Row],[Date Created Conversion]])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>ROUND(Table1[[#This Row],[pledged]]/Table1[[#This Row],[goal]] *100,1)</f>
        <v>104.7</v>
      </c>
      <c r="G2116" s="13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ref="L2116" si="2181">(((J2116/60)/60)/24)+DATE(1970,1,1)</f>
        <v>40521.207638888889</v>
      </c>
      <c r="M2116" s="16">
        <f t="shared" si="2178"/>
        <v>40458.815625000003</v>
      </c>
      <c r="N2116" t="b">
        <v>0</v>
      </c>
      <c r="O2116">
        <v>147</v>
      </c>
      <c r="P2116" t="b">
        <v>1</v>
      </c>
      <c r="Q2116" t="s">
        <v>8277</v>
      </c>
      <c r="R2116">
        <f t="shared" si="2179"/>
        <v>35.61</v>
      </c>
      <c r="S2116" s="13" t="s">
        <v>8323</v>
      </c>
      <c r="T2116" t="s">
        <v>8327</v>
      </c>
      <c r="U2116">
        <f>YEAR(Table1[[#This Row],[Date Created Conversion]])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>ROUND(Table1[[#This Row],[pledged]]/Table1[[#This Row],[goal]] *100,1)</f>
        <v>225.7</v>
      </c>
      <c r="G2117" s="13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ref="L2117" si="2182">(((J2117/60)/60)/24)+DATE(1970,1,1)</f>
        <v>40594.081030092595</v>
      </c>
      <c r="M2117" s="16">
        <f t="shared" si="2178"/>
        <v>40564.081030092595</v>
      </c>
      <c r="N2117" t="b">
        <v>0</v>
      </c>
      <c r="O2117">
        <v>36</v>
      </c>
      <c r="P2117" t="b">
        <v>1</v>
      </c>
      <c r="Q2117" t="s">
        <v>8277</v>
      </c>
      <c r="R2117">
        <f t="shared" si="2179"/>
        <v>94.03</v>
      </c>
      <c r="S2117" s="13" t="s">
        <v>8323</v>
      </c>
      <c r="T2117" t="s">
        <v>8327</v>
      </c>
      <c r="U2117">
        <f>YEAR(Table1[[#This Row],[Date Created Conversion]])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>ROUND(Table1[[#This Row],[pledged]]/Table1[[#This Row],[goal]] *100,1)</f>
        <v>100.9</v>
      </c>
      <c r="G2118" s="13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ref="L2118" si="2183">(((J2118/60)/60)/24)+DATE(1970,1,1)</f>
        <v>41184.777812500004</v>
      </c>
      <c r="M2118" s="16">
        <f t="shared" si="2178"/>
        <v>41136.777812500004</v>
      </c>
      <c r="N2118" t="b">
        <v>0</v>
      </c>
      <c r="O2118">
        <v>92</v>
      </c>
      <c r="P2118" t="b">
        <v>1</v>
      </c>
      <c r="Q2118" t="s">
        <v>8277</v>
      </c>
      <c r="R2118">
        <f t="shared" si="2179"/>
        <v>526.46</v>
      </c>
      <c r="S2118" s="13" t="s">
        <v>8323</v>
      </c>
      <c r="T2118" t="s">
        <v>8327</v>
      </c>
      <c r="U2118">
        <f>YEAR(Table1[[#This Row],[Date Created Conversion]])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>ROUND(Table1[[#This Row],[pledged]]/Table1[[#This Row],[goal]] *100,1)</f>
        <v>147.80000000000001</v>
      </c>
      <c r="G2119" s="13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ref="L2119" si="2184">(((J2119/60)/60)/24)+DATE(1970,1,1)</f>
        <v>42304.207638888889</v>
      </c>
      <c r="M2119" s="16">
        <f t="shared" si="2178"/>
        <v>42290.059594907405</v>
      </c>
      <c r="N2119" t="b">
        <v>0</v>
      </c>
      <c r="O2119">
        <v>35</v>
      </c>
      <c r="P2119" t="b">
        <v>1</v>
      </c>
      <c r="Q2119" t="s">
        <v>8277</v>
      </c>
      <c r="R2119">
        <f t="shared" si="2179"/>
        <v>50.66</v>
      </c>
      <c r="S2119" s="13" t="s">
        <v>8323</v>
      </c>
      <c r="T2119" t="s">
        <v>8327</v>
      </c>
      <c r="U2119">
        <f>YEAR(Table1[[#This Row],[Date Created Conversion]])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>ROUND(Table1[[#This Row],[pledged]]/Table1[[#This Row],[goal]] *100,1)</f>
        <v>134.6</v>
      </c>
      <c r="G2120" s="13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ref="L2120" si="2185">(((J2120/60)/60)/24)+DATE(1970,1,1)</f>
        <v>40748.839537037034</v>
      </c>
      <c r="M2120" s="16">
        <f t="shared" si="2178"/>
        <v>40718.839537037034</v>
      </c>
      <c r="N2120" t="b">
        <v>0</v>
      </c>
      <c r="O2120">
        <v>17</v>
      </c>
      <c r="P2120" t="b">
        <v>1</v>
      </c>
      <c r="Q2120" t="s">
        <v>8277</v>
      </c>
      <c r="R2120">
        <f t="shared" si="2179"/>
        <v>79.180000000000007</v>
      </c>
      <c r="S2120" s="13" t="s">
        <v>8323</v>
      </c>
      <c r="T2120" t="s">
        <v>8327</v>
      </c>
      <c r="U2120">
        <f>YEAR(Table1[[#This Row],[Date Created Conversion]])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>ROUND(Table1[[#This Row],[pledged]]/Table1[[#This Row],[goal]] *100,1)</f>
        <v>100.8</v>
      </c>
      <c r="G2121" s="13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ref="L2121" si="2186">(((J2121/60)/60)/24)+DATE(1970,1,1)</f>
        <v>41137.130150462966</v>
      </c>
      <c r="M2121" s="16">
        <f t="shared" si="2178"/>
        <v>41107.130150462966</v>
      </c>
      <c r="N2121" t="b">
        <v>0</v>
      </c>
      <c r="O2121">
        <v>22</v>
      </c>
      <c r="P2121" t="b">
        <v>1</v>
      </c>
      <c r="Q2121" t="s">
        <v>8277</v>
      </c>
      <c r="R2121">
        <f t="shared" si="2179"/>
        <v>91.59</v>
      </c>
      <c r="S2121" s="13" t="s">
        <v>8323</v>
      </c>
      <c r="T2121" t="s">
        <v>8327</v>
      </c>
      <c r="U2121">
        <f>YEAR(Table1[[#This Row],[Date Created Conversion]])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>ROUND(Table1[[#This Row],[pledged]]/Table1[[#This Row],[goal]] *100,1)</f>
        <v>100.9</v>
      </c>
      <c r="G2122" s="13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ref="L2122" si="2187">(((J2122/60)/60)/24)+DATE(1970,1,1)</f>
        <v>41640.964537037034</v>
      </c>
      <c r="M2122" s="16">
        <f t="shared" si="2178"/>
        <v>41591.964537037034</v>
      </c>
      <c r="N2122" t="b">
        <v>0</v>
      </c>
      <c r="O2122">
        <v>69</v>
      </c>
      <c r="P2122" t="b">
        <v>1</v>
      </c>
      <c r="Q2122" t="s">
        <v>8277</v>
      </c>
      <c r="R2122">
        <f t="shared" si="2179"/>
        <v>116.96</v>
      </c>
      <c r="S2122" s="13" t="s">
        <v>8323</v>
      </c>
      <c r="T2122" t="s">
        <v>8327</v>
      </c>
      <c r="U2122">
        <f>YEAR(Table1[[#This Row],[Date Created Conversion]])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>ROUND(Table1[[#This Row],[pledged]]/Table1[[#This Row],[goal]] *100,1)</f>
        <v>0.6</v>
      </c>
      <c r="G2123" s="1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ref="L2123" si="2188">(((J2123/60)/60)/24)+DATE(1970,1,1)</f>
        <v>42746.7424537037</v>
      </c>
      <c r="M2123" s="16">
        <f t="shared" si="2178"/>
        <v>42716.7424537037</v>
      </c>
      <c r="N2123" t="b">
        <v>0</v>
      </c>
      <c r="O2123">
        <v>10</v>
      </c>
      <c r="P2123" t="b">
        <v>0</v>
      </c>
      <c r="Q2123" t="s">
        <v>8280</v>
      </c>
      <c r="R2123">
        <f t="shared" si="2179"/>
        <v>28.4</v>
      </c>
      <c r="S2123" s="13" t="s">
        <v>8331</v>
      </c>
      <c r="T2123" t="s">
        <v>8332</v>
      </c>
      <c r="U2123">
        <f>YEAR(Table1[[#This Row],[Date Created Conversion]])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>ROUND(Table1[[#This Row],[pledged]]/Table1[[#This Row],[goal]] *100,1)</f>
        <v>0.4</v>
      </c>
      <c r="G2124" s="13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ref="L2124" si="2189">(((J2124/60)/60)/24)+DATE(1970,1,1)</f>
        <v>42742.300567129627</v>
      </c>
      <c r="M2124" s="16">
        <f t="shared" si="2178"/>
        <v>42712.300567129627</v>
      </c>
      <c r="N2124" t="b">
        <v>0</v>
      </c>
      <c r="O2124">
        <v>3</v>
      </c>
      <c r="P2124" t="b">
        <v>0</v>
      </c>
      <c r="Q2124" t="s">
        <v>8280</v>
      </c>
      <c r="R2124">
        <f t="shared" si="2179"/>
        <v>103.33</v>
      </c>
      <c r="S2124" s="13" t="s">
        <v>8331</v>
      </c>
      <c r="T2124" t="s">
        <v>8332</v>
      </c>
      <c r="U2124">
        <f>YEAR(Table1[[#This Row],[Date Created Conversion]])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>ROUND(Table1[[#This Row],[pledged]]/Table1[[#This Row],[goal]] *100,1)</f>
        <v>10</v>
      </c>
      <c r="G2125" s="13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ref="L2125" si="2190">(((J2125/60)/60)/24)+DATE(1970,1,1)</f>
        <v>40252.290972222225</v>
      </c>
      <c r="M2125" s="16">
        <f t="shared" si="2178"/>
        <v>40198.424849537041</v>
      </c>
      <c r="N2125" t="b">
        <v>0</v>
      </c>
      <c r="O2125">
        <v>5</v>
      </c>
      <c r="P2125" t="b">
        <v>0</v>
      </c>
      <c r="Q2125" t="s">
        <v>8280</v>
      </c>
      <c r="R2125">
        <f t="shared" si="2179"/>
        <v>10</v>
      </c>
      <c r="S2125" s="13" t="s">
        <v>8331</v>
      </c>
      <c r="T2125" t="s">
        <v>8332</v>
      </c>
      <c r="U2125">
        <f>YEAR(Table1[[#This Row],[Date Created Conversion]])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>ROUND(Table1[[#This Row],[pledged]]/Table1[[#This Row],[goal]] *100,1)</f>
        <v>10.5</v>
      </c>
      <c r="G2126" s="13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ref="L2126" si="2191">(((J2126/60)/60)/24)+DATE(1970,1,1)</f>
        <v>40512.208333333336</v>
      </c>
      <c r="M2126" s="16">
        <f t="shared" si="2178"/>
        <v>40464.028182870366</v>
      </c>
      <c r="N2126" t="b">
        <v>0</v>
      </c>
      <c r="O2126">
        <v>5</v>
      </c>
      <c r="P2126" t="b">
        <v>0</v>
      </c>
      <c r="Q2126" t="s">
        <v>8280</v>
      </c>
      <c r="R2126">
        <f t="shared" si="2179"/>
        <v>23</v>
      </c>
      <c r="S2126" s="13" t="s">
        <v>8331</v>
      </c>
      <c r="T2126" t="s">
        <v>8332</v>
      </c>
      <c r="U2126">
        <f>YEAR(Table1[[#This Row],[Date Created Conversion]])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>ROUND(Table1[[#This Row],[pledged]]/Table1[[#This Row],[goal]] *100,1)</f>
        <v>1.4</v>
      </c>
      <c r="G2127" s="13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ref="L2127" si="2192">(((J2127/60)/60)/24)+DATE(1970,1,1)</f>
        <v>42221.023530092592</v>
      </c>
      <c r="M2127" s="16">
        <f t="shared" si="2178"/>
        <v>42191.023530092592</v>
      </c>
      <c r="N2127" t="b">
        <v>0</v>
      </c>
      <c r="O2127">
        <v>27</v>
      </c>
      <c r="P2127" t="b">
        <v>0</v>
      </c>
      <c r="Q2127" t="s">
        <v>8280</v>
      </c>
      <c r="R2127">
        <f t="shared" si="2179"/>
        <v>31.56</v>
      </c>
      <c r="S2127" s="13" t="s">
        <v>8331</v>
      </c>
      <c r="T2127" t="s">
        <v>8332</v>
      </c>
      <c r="U2127">
        <f>YEAR(Table1[[#This Row],[Date Created Conversion]])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>ROUND(Table1[[#This Row],[pledged]]/Table1[[#This Row],[goal]] *100,1)</f>
        <v>0.1</v>
      </c>
      <c r="G2128" s="13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ref="L2128" si="2193">(((J2128/60)/60)/24)+DATE(1970,1,1)</f>
        <v>41981.973229166666</v>
      </c>
      <c r="M2128" s="16">
        <f t="shared" si="2178"/>
        <v>41951.973229166666</v>
      </c>
      <c r="N2128" t="b">
        <v>0</v>
      </c>
      <c r="O2128">
        <v>2</v>
      </c>
      <c r="P2128" t="b">
        <v>0</v>
      </c>
      <c r="Q2128" t="s">
        <v>8280</v>
      </c>
      <c r="R2128">
        <f t="shared" si="2179"/>
        <v>5</v>
      </c>
      <c r="S2128" s="13" t="s">
        <v>8331</v>
      </c>
      <c r="T2128" t="s">
        <v>8332</v>
      </c>
      <c r="U2128">
        <f>YEAR(Table1[[#This Row],[Date Created Conversion]])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>ROUND(Table1[[#This Row],[pledged]]/Table1[[#This Row],[goal]] *100,1)</f>
        <v>28.8</v>
      </c>
      <c r="G2129" s="13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ref="L2129" si="2194">(((J2129/60)/60)/24)+DATE(1970,1,1)</f>
        <v>42075.463692129633</v>
      </c>
      <c r="M2129" s="16">
        <f t="shared" si="2178"/>
        <v>42045.50535879629</v>
      </c>
      <c r="N2129" t="b">
        <v>0</v>
      </c>
      <c r="O2129">
        <v>236</v>
      </c>
      <c r="P2129" t="b">
        <v>0</v>
      </c>
      <c r="Q2129" t="s">
        <v>8280</v>
      </c>
      <c r="R2129">
        <f t="shared" si="2179"/>
        <v>34.22</v>
      </c>
      <c r="S2129" s="13" t="s">
        <v>8331</v>
      </c>
      <c r="T2129" t="s">
        <v>8332</v>
      </c>
      <c r="U2129">
        <f>YEAR(Table1[[#This Row],[Date Created Conversion]])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>ROUND(Table1[[#This Row],[pledged]]/Table1[[#This Row],[goal]] *100,1)</f>
        <v>0.2</v>
      </c>
      <c r="G2130" s="13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ref="L2130" si="2195">(((J2130/60)/60)/24)+DATE(1970,1,1)</f>
        <v>41903.772789351853</v>
      </c>
      <c r="M2130" s="16">
        <f t="shared" si="2178"/>
        <v>41843.772789351853</v>
      </c>
      <c r="N2130" t="b">
        <v>0</v>
      </c>
      <c r="O2130">
        <v>1</v>
      </c>
      <c r="P2130" t="b">
        <v>0</v>
      </c>
      <c r="Q2130" t="s">
        <v>8280</v>
      </c>
      <c r="R2130">
        <f t="shared" si="2179"/>
        <v>25</v>
      </c>
      <c r="S2130" s="13" t="s">
        <v>8331</v>
      </c>
      <c r="T2130" t="s">
        <v>8332</v>
      </c>
      <c r="U2130">
        <f>YEAR(Table1[[#This Row],[Date Created Conversion]])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>ROUND(Table1[[#This Row],[pledged]]/Table1[[#This Row],[goal]] *100,1)</f>
        <v>11.8</v>
      </c>
      <c r="G2131" s="13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ref="L2131" si="2196">(((J2131/60)/60)/24)+DATE(1970,1,1)</f>
        <v>42439.024305555555</v>
      </c>
      <c r="M2131" s="16">
        <f t="shared" si="2178"/>
        <v>42409.024305555555</v>
      </c>
      <c r="N2131" t="b">
        <v>0</v>
      </c>
      <c r="O2131">
        <v>12</v>
      </c>
      <c r="P2131" t="b">
        <v>0</v>
      </c>
      <c r="Q2131" t="s">
        <v>8280</v>
      </c>
      <c r="R2131">
        <f t="shared" si="2179"/>
        <v>19.670000000000002</v>
      </c>
      <c r="S2131" s="13" t="s">
        <v>8331</v>
      </c>
      <c r="T2131" t="s">
        <v>8332</v>
      </c>
      <c r="U2131">
        <f>YEAR(Table1[[#This Row],[Date Created Conversion]])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>ROUND(Table1[[#This Row],[pledged]]/Table1[[#This Row],[goal]] *100,1)</f>
        <v>0.2</v>
      </c>
      <c r="G2132" s="13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ref="L2132" si="2197">(((J2132/60)/60)/24)+DATE(1970,1,1)</f>
        <v>41867.086377314816</v>
      </c>
      <c r="M2132" s="16">
        <f t="shared" si="2178"/>
        <v>41832.086377314816</v>
      </c>
      <c r="N2132" t="b">
        <v>0</v>
      </c>
      <c r="O2132">
        <v>4</v>
      </c>
      <c r="P2132" t="b">
        <v>0</v>
      </c>
      <c r="Q2132" t="s">
        <v>8280</v>
      </c>
      <c r="R2132">
        <f t="shared" si="2179"/>
        <v>21.25</v>
      </c>
      <c r="S2132" s="13" t="s">
        <v>8331</v>
      </c>
      <c r="T2132" t="s">
        <v>8332</v>
      </c>
      <c r="U2132">
        <f>YEAR(Table1[[#This Row],[Date Created Conversion]])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>ROUND(Table1[[#This Row],[pledged]]/Table1[[#This Row],[goal]] *100,1)</f>
        <v>5</v>
      </c>
      <c r="G2133" s="1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ref="L2133" si="2198">(((J2133/60)/60)/24)+DATE(1970,1,1)</f>
        <v>42197.207071759258</v>
      </c>
      <c r="M2133" s="16">
        <f t="shared" si="2178"/>
        <v>42167.207071759258</v>
      </c>
      <c r="N2133" t="b">
        <v>0</v>
      </c>
      <c r="O2133">
        <v>3</v>
      </c>
      <c r="P2133" t="b">
        <v>0</v>
      </c>
      <c r="Q2133" t="s">
        <v>8280</v>
      </c>
      <c r="R2133">
        <f t="shared" si="2179"/>
        <v>8.33</v>
      </c>
      <c r="S2133" s="13" t="s">
        <v>8331</v>
      </c>
      <c r="T2133" t="s">
        <v>8332</v>
      </c>
      <c r="U2133">
        <f>YEAR(Table1[[#This Row],[Date Created Conversion]])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>ROUND(Table1[[#This Row],[pledged]]/Table1[[#This Row],[goal]] *100,1)</f>
        <v>2.1</v>
      </c>
      <c r="G2134" s="13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ref="L2134" si="2199">(((J2134/60)/60)/24)+DATE(1970,1,1)</f>
        <v>41673.487175925926</v>
      </c>
      <c r="M2134" s="16">
        <f t="shared" si="2178"/>
        <v>41643.487175925926</v>
      </c>
      <c r="N2134" t="b">
        <v>0</v>
      </c>
      <c r="O2134">
        <v>99</v>
      </c>
      <c r="P2134" t="b">
        <v>0</v>
      </c>
      <c r="Q2134" t="s">
        <v>8280</v>
      </c>
      <c r="R2134">
        <f t="shared" si="2179"/>
        <v>21.34</v>
      </c>
      <c r="S2134" s="13" t="s">
        <v>8331</v>
      </c>
      <c r="T2134" t="s">
        <v>8332</v>
      </c>
      <c r="U2134">
        <f>YEAR(Table1[[#This Row],[Date Created Conversion]])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>ROUND(Table1[[#This Row],[pledged]]/Table1[[#This Row],[goal]] *100,1)</f>
        <v>1.6</v>
      </c>
      <c r="G2135" s="13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ref="L2135" si="2200">(((J2135/60)/60)/24)+DATE(1970,1,1)</f>
        <v>40657.290972222225</v>
      </c>
      <c r="M2135" s="16">
        <f t="shared" si="2178"/>
        <v>40619.097210648149</v>
      </c>
      <c r="N2135" t="b">
        <v>0</v>
      </c>
      <c r="O2135">
        <v>3</v>
      </c>
      <c r="P2135" t="b">
        <v>0</v>
      </c>
      <c r="Q2135" t="s">
        <v>8280</v>
      </c>
      <c r="R2135">
        <f t="shared" si="2179"/>
        <v>5.33</v>
      </c>
      <c r="S2135" s="13" t="s">
        <v>8331</v>
      </c>
      <c r="T2135" t="s">
        <v>8332</v>
      </c>
      <c r="U2135">
        <f>YEAR(Table1[[#This Row],[Date Created Conversion]])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>ROUND(Table1[[#This Row],[pledged]]/Table1[[#This Row],[goal]] *100,1)</f>
        <v>1.7</v>
      </c>
      <c r="G2136" s="13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ref="L2136" si="2201">(((J2136/60)/60)/24)+DATE(1970,1,1)</f>
        <v>41391.886469907404</v>
      </c>
      <c r="M2136" s="16">
        <f t="shared" si="2178"/>
        <v>41361.886469907404</v>
      </c>
      <c r="N2136" t="b">
        <v>0</v>
      </c>
      <c r="O2136">
        <v>3</v>
      </c>
      <c r="P2136" t="b">
        <v>0</v>
      </c>
      <c r="Q2136" t="s">
        <v>8280</v>
      </c>
      <c r="R2136">
        <f t="shared" si="2179"/>
        <v>34.67</v>
      </c>
      <c r="S2136" s="13" t="s">
        <v>8331</v>
      </c>
      <c r="T2136" t="s">
        <v>8332</v>
      </c>
      <c r="U2136">
        <f>YEAR(Table1[[#This Row],[Date Created Conversion]])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>ROUND(Table1[[#This Row],[pledged]]/Table1[[#This Row],[goal]] *100,1)</f>
        <v>9.6</v>
      </c>
      <c r="G2137" s="13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ref="L2137" si="2202">(((J2137/60)/60)/24)+DATE(1970,1,1)</f>
        <v>41186.963344907403</v>
      </c>
      <c r="M2137" s="16">
        <f t="shared" si="2178"/>
        <v>41156.963344907403</v>
      </c>
      <c r="N2137" t="b">
        <v>0</v>
      </c>
      <c r="O2137">
        <v>22</v>
      </c>
      <c r="P2137" t="b">
        <v>0</v>
      </c>
      <c r="Q2137" t="s">
        <v>8280</v>
      </c>
      <c r="R2137">
        <f t="shared" si="2179"/>
        <v>21.73</v>
      </c>
      <c r="S2137" s="13" t="s">
        <v>8331</v>
      </c>
      <c r="T2137" t="s">
        <v>8332</v>
      </c>
      <c r="U2137">
        <f>YEAR(Table1[[#This Row],[Date Created Conversion]])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>ROUND(Table1[[#This Row],[pledged]]/Table1[[#This Row],[goal]] *100,1)</f>
        <v>0.1</v>
      </c>
      <c r="G2138" s="13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ref="L2138" si="2203">(((J2138/60)/60)/24)+DATE(1970,1,1)</f>
        <v>41566.509097222224</v>
      </c>
      <c r="M2138" s="16">
        <f t="shared" si="2178"/>
        <v>41536.509097222224</v>
      </c>
      <c r="N2138" t="b">
        <v>0</v>
      </c>
      <c r="O2138">
        <v>4</v>
      </c>
      <c r="P2138" t="b">
        <v>0</v>
      </c>
      <c r="Q2138" t="s">
        <v>8280</v>
      </c>
      <c r="R2138">
        <f t="shared" si="2179"/>
        <v>11.92</v>
      </c>
      <c r="S2138" s="13" t="s">
        <v>8331</v>
      </c>
      <c r="T2138" t="s">
        <v>8332</v>
      </c>
      <c r="U2138">
        <f>YEAR(Table1[[#This Row],[Date Created Conversion]])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>ROUND(Table1[[#This Row],[pledged]]/Table1[[#This Row],[goal]] *100,1)</f>
        <v>28.4</v>
      </c>
      <c r="G2139" s="13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ref="L2139" si="2204">(((J2139/60)/60)/24)+DATE(1970,1,1)</f>
        <v>41978.771168981482</v>
      </c>
      <c r="M2139" s="16">
        <f t="shared" si="2178"/>
        <v>41948.771168981482</v>
      </c>
      <c r="N2139" t="b">
        <v>0</v>
      </c>
      <c r="O2139">
        <v>534</v>
      </c>
      <c r="P2139" t="b">
        <v>0</v>
      </c>
      <c r="Q2139" t="s">
        <v>8280</v>
      </c>
      <c r="R2139">
        <f t="shared" si="2179"/>
        <v>26.6</v>
      </c>
      <c r="S2139" s="13" t="s">
        <v>8331</v>
      </c>
      <c r="T2139" t="s">
        <v>8332</v>
      </c>
      <c r="U2139">
        <f>YEAR(Table1[[#This Row],[Date Created Conversion]])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>ROUND(Table1[[#This Row],[pledged]]/Table1[[#This Row],[goal]] *100,1)</f>
        <v>12.8</v>
      </c>
      <c r="G2140" s="13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ref="L2140" si="2205">(((J2140/60)/60)/24)+DATE(1970,1,1)</f>
        <v>41587.054849537039</v>
      </c>
      <c r="M2140" s="16">
        <f t="shared" si="2178"/>
        <v>41557.013182870374</v>
      </c>
      <c r="N2140" t="b">
        <v>0</v>
      </c>
      <c r="O2140">
        <v>12</v>
      </c>
      <c r="P2140" t="b">
        <v>0</v>
      </c>
      <c r="Q2140" t="s">
        <v>8280</v>
      </c>
      <c r="R2140">
        <f t="shared" si="2179"/>
        <v>10.67</v>
      </c>
      <c r="S2140" s="13" t="s">
        <v>8331</v>
      </c>
      <c r="T2140" t="s">
        <v>8332</v>
      </c>
      <c r="U2140">
        <f>YEAR(Table1[[#This Row],[Date Created Conversion]])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>ROUND(Table1[[#This Row],[pledged]]/Table1[[#This Row],[goal]] *100,1)</f>
        <v>5.4</v>
      </c>
      <c r="G2141" s="13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ref="L2141" si="2206">(((J2141/60)/60)/24)+DATE(1970,1,1)</f>
        <v>42677.750092592592</v>
      </c>
      <c r="M2141" s="16">
        <f t="shared" si="2178"/>
        <v>42647.750092592592</v>
      </c>
      <c r="N2141" t="b">
        <v>0</v>
      </c>
      <c r="O2141">
        <v>56</v>
      </c>
      <c r="P2141" t="b">
        <v>0</v>
      </c>
      <c r="Q2141" t="s">
        <v>8280</v>
      </c>
      <c r="R2141">
        <f t="shared" si="2179"/>
        <v>29.04</v>
      </c>
      <c r="S2141" s="13" t="s">
        <v>8331</v>
      </c>
      <c r="T2141" t="s">
        <v>8332</v>
      </c>
      <c r="U2141">
        <f>YEAR(Table1[[#This Row],[Date Created Conversion]])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>ROUND(Table1[[#This Row],[pledged]]/Table1[[#This Row],[goal]] *100,1)</f>
        <v>0.1</v>
      </c>
      <c r="G2142" s="13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ref="L2142" si="2207">(((J2142/60)/60)/24)+DATE(1970,1,1)</f>
        <v>41285.833611111113</v>
      </c>
      <c r="M2142" s="16">
        <f t="shared" si="2178"/>
        <v>41255.833611111113</v>
      </c>
      <c r="N2142" t="b">
        <v>0</v>
      </c>
      <c r="O2142">
        <v>11</v>
      </c>
      <c r="P2142" t="b">
        <v>0</v>
      </c>
      <c r="Q2142" t="s">
        <v>8280</v>
      </c>
      <c r="R2142">
        <f t="shared" si="2179"/>
        <v>50.91</v>
      </c>
      <c r="S2142" s="13" t="s">
        <v>8331</v>
      </c>
      <c r="T2142" t="s">
        <v>8332</v>
      </c>
      <c r="U2142">
        <f>YEAR(Table1[[#This Row],[Date Created Conversion]])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>ROUND(Table1[[#This Row],[pledged]]/Table1[[#This Row],[goal]] *100,1)</f>
        <v>0</v>
      </c>
      <c r="G2143" s="1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ref="L2143" si="2208">(((J2143/60)/60)/24)+DATE(1970,1,1)</f>
        <v>41957.277303240742</v>
      </c>
      <c r="M2143" s="16">
        <f t="shared" si="2178"/>
        <v>41927.235636574071</v>
      </c>
      <c r="N2143" t="b">
        <v>0</v>
      </c>
      <c r="O2143">
        <v>0</v>
      </c>
      <c r="P2143" t="b">
        <v>0</v>
      </c>
      <c r="Q2143" t="s">
        <v>8280</v>
      </c>
      <c r="R2143">
        <f t="shared" si="2179"/>
        <v>0</v>
      </c>
      <c r="S2143" s="13" t="s">
        <v>8331</v>
      </c>
      <c r="T2143" t="s">
        <v>8332</v>
      </c>
      <c r="U2143">
        <f>YEAR(Table1[[#This Row],[Date Created Conversion]])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>ROUND(Table1[[#This Row],[pledged]]/Table1[[#This Row],[goal]] *100,1)</f>
        <v>5.7</v>
      </c>
      <c r="G2144" s="13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ref="L2144" si="2209">(((J2144/60)/60)/24)+DATE(1970,1,1)</f>
        <v>42368.701504629629</v>
      </c>
      <c r="M2144" s="16">
        <f t="shared" si="2178"/>
        <v>42340.701504629629</v>
      </c>
      <c r="N2144" t="b">
        <v>0</v>
      </c>
      <c r="O2144">
        <v>12</v>
      </c>
      <c r="P2144" t="b">
        <v>0</v>
      </c>
      <c r="Q2144" t="s">
        <v>8280</v>
      </c>
      <c r="R2144">
        <f t="shared" si="2179"/>
        <v>50.08</v>
      </c>
      <c r="S2144" s="13" t="s">
        <v>8331</v>
      </c>
      <c r="T2144" t="s">
        <v>8332</v>
      </c>
      <c r="U2144">
        <f>YEAR(Table1[[#This Row],[Date Created Conversion]])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>ROUND(Table1[[#This Row],[pledged]]/Table1[[#This Row],[goal]] *100,1)</f>
        <v>11.3</v>
      </c>
      <c r="G2145" s="13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ref="L2145" si="2210">(((J2145/60)/60)/24)+DATE(1970,1,1)</f>
        <v>40380.791666666664</v>
      </c>
      <c r="M2145" s="16">
        <f t="shared" si="2178"/>
        <v>40332.886712962965</v>
      </c>
      <c r="N2145" t="b">
        <v>0</v>
      </c>
      <c r="O2145">
        <v>5</v>
      </c>
      <c r="P2145" t="b">
        <v>0</v>
      </c>
      <c r="Q2145" t="s">
        <v>8280</v>
      </c>
      <c r="R2145">
        <f t="shared" si="2179"/>
        <v>45</v>
      </c>
      <c r="S2145" s="13" t="s">
        <v>8331</v>
      </c>
      <c r="T2145" t="s">
        <v>8332</v>
      </c>
      <c r="U2145">
        <f>YEAR(Table1[[#This Row],[Date Created Conversion]])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>ROUND(Table1[[#This Row],[pledged]]/Table1[[#This Row],[goal]] *100,1)</f>
        <v>1.7</v>
      </c>
      <c r="G2146" s="13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ref="L2146" si="2211">(((J2146/60)/60)/24)+DATE(1970,1,1)</f>
        <v>41531.546759259261</v>
      </c>
      <c r="M2146" s="16">
        <f t="shared" si="2178"/>
        <v>41499.546759259261</v>
      </c>
      <c r="N2146" t="b">
        <v>0</v>
      </c>
      <c r="O2146">
        <v>24</v>
      </c>
      <c r="P2146" t="b">
        <v>0</v>
      </c>
      <c r="Q2146" t="s">
        <v>8280</v>
      </c>
      <c r="R2146">
        <f t="shared" si="2179"/>
        <v>25.29</v>
      </c>
      <c r="S2146" s="13" t="s">
        <v>8331</v>
      </c>
      <c r="T2146" t="s">
        <v>8332</v>
      </c>
      <c r="U2146">
        <f>YEAR(Table1[[#This Row],[Date Created Conversion]])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>ROUND(Table1[[#This Row],[pledged]]/Table1[[#This Row],[goal]] *100,1)</f>
        <v>30.4</v>
      </c>
      <c r="G2147" s="13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ref="L2147" si="2212">(((J2147/60)/60)/24)+DATE(1970,1,1)</f>
        <v>41605.279097222221</v>
      </c>
      <c r="M2147" s="16">
        <f t="shared" si="2178"/>
        <v>41575.237430555557</v>
      </c>
      <c r="N2147" t="b">
        <v>0</v>
      </c>
      <c r="O2147">
        <v>89</v>
      </c>
      <c r="P2147" t="b">
        <v>0</v>
      </c>
      <c r="Q2147" t="s">
        <v>8280</v>
      </c>
      <c r="R2147">
        <f t="shared" si="2179"/>
        <v>51.29</v>
      </c>
      <c r="S2147" s="13" t="s">
        <v>8331</v>
      </c>
      <c r="T2147" t="s">
        <v>8332</v>
      </c>
      <c r="U2147">
        <f>YEAR(Table1[[#This Row],[Date Created Conversion]])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>ROUND(Table1[[#This Row],[pledged]]/Table1[[#This Row],[goal]] *100,1)</f>
        <v>0</v>
      </c>
      <c r="G2148" s="13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ref="L2148" si="2213">(((J2148/60)/60)/24)+DATE(1970,1,1)</f>
        <v>42411.679513888885</v>
      </c>
      <c r="M2148" s="16">
        <f t="shared" si="2178"/>
        <v>42397.679513888885</v>
      </c>
      <c r="N2148" t="b">
        <v>0</v>
      </c>
      <c r="O2148">
        <v>1</v>
      </c>
      <c r="P2148" t="b">
        <v>0</v>
      </c>
      <c r="Q2148" t="s">
        <v>8280</v>
      </c>
      <c r="R2148">
        <f t="shared" si="2179"/>
        <v>1</v>
      </c>
      <c r="S2148" s="13" t="s">
        <v>8331</v>
      </c>
      <c r="T2148" t="s">
        <v>8332</v>
      </c>
      <c r="U2148">
        <f>YEAR(Table1[[#This Row],[Date Created Conversion]])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>ROUND(Table1[[#This Row],[pledged]]/Table1[[#This Row],[goal]] *100,1)</f>
        <v>0.7</v>
      </c>
      <c r="G2149" s="13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ref="L2149" si="2214">(((J2149/60)/60)/24)+DATE(1970,1,1)</f>
        <v>41959.337361111116</v>
      </c>
      <c r="M2149" s="16">
        <f t="shared" si="2178"/>
        <v>41927.295694444445</v>
      </c>
      <c r="N2149" t="b">
        <v>0</v>
      </c>
      <c r="O2149">
        <v>55</v>
      </c>
      <c r="P2149" t="b">
        <v>0</v>
      </c>
      <c r="Q2149" t="s">
        <v>8280</v>
      </c>
      <c r="R2149">
        <f t="shared" si="2179"/>
        <v>49.38</v>
      </c>
      <c r="S2149" s="13" t="s">
        <v>8331</v>
      </c>
      <c r="T2149" t="s">
        <v>8332</v>
      </c>
      <c r="U2149">
        <f>YEAR(Table1[[#This Row],[Date Created Conversion]])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>ROUND(Table1[[#This Row],[pledged]]/Table1[[#This Row],[goal]] *100,1)</f>
        <v>2</v>
      </c>
      <c r="G2150" s="13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ref="L2150" si="2215">(((J2150/60)/60)/24)+DATE(1970,1,1)</f>
        <v>42096.691921296297</v>
      </c>
      <c r="M2150" s="16">
        <f t="shared" si="2178"/>
        <v>42066.733587962968</v>
      </c>
      <c r="N2150" t="b">
        <v>0</v>
      </c>
      <c r="O2150">
        <v>2</v>
      </c>
      <c r="P2150" t="b">
        <v>0</v>
      </c>
      <c r="Q2150" t="s">
        <v>8280</v>
      </c>
      <c r="R2150">
        <f t="shared" si="2179"/>
        <v>1</v>
      </c>
      <c r="S2150" s="13" t="s">
        <v>8331</v>
      </c>
      <c r="T2150" t="s">
        <v>8332</v>
      </c>
      <c r="U2150">
        <f>YEAR(Table1[[#This Row],[Date Created Conversion]])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>ROUND(Table1[[#This Row],[pledged]]/Table1[[#This Row],[goal]] *100,1)</f>
        <v>0</v>
      </c>
      <c r="G2151" s="13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ref="L2151" si="2216">(((J2151/60)/60)/24)+DATE(1970,1,1)</f>
        <v>40390</v>
      </c>
      <c r="M2151" s="16">
        <f t="shared" si="2178"/>
        <v>40355.024953703702</v>
      </c>
      <c r="N2151" t="b">
        <v>0</v>
      </c>
      <c r="O2151">
        <v>0</v>
      </c>
      <c r="P2151" t="b">
        <v>0</v>
      </c>
      <c r="Q2151" t="s">
        <v>8280</v>
      </c>
      <c r="R2151">
        <f t="shared" si="2179"/>
        <v>0</v>
      </c>
      <c r="S2151" s="13" t="s">
        <v>8331</v>
      </c>
      <c r="T2151" t="s">
        <v>8332</v>
      </c>
      <c r="U2151">
        <f>YEAR(Table1[[#This Row],[Date Created Conversion]])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>ROUND(Table1[[#This Row],[pledged]]/Table1[[#This Row],[goal]] *100,1)</f>
        <v>0.8</v>
      </c>
      <c r="G2152" s="13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ref="L2152" si="2217">(((J2152/60)/60)/24)+DATE(1970,1,1)</f>
        <v>42564.284710648149</v>
      </c>
      <c r="M2152" s="16">
        <f t="shared" si="2178"/>
        <v>42534.284710648149</v>
      </c>
      <c r="N2152" t="b">
        <v>0</v>
      </c>
      <c r="O2152">
        <v>4</v>
      </c>
      <c r="P2152" t="b">
        <v>0</v>
      </c>
      <c r="Q2152" t="s">
        <v>8280</v>
      </c>
      <c r="R2152">
        <f t="shared" si="2179"/>
        <v>101.25</v>
      </c>
      <c r="S2152" s="13" t="s">
        <v>8331</v>
      </c>
      <c r="T2152" t="s">
        <v>8332</v>
      </c>
      <c r="U2152">
        <f>YEAR(Table1[[#This Row],[Date Created Conversion]])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>ROUND(Table1[[#This Row],[pledged]]/Table1[[#This Row],[goal]] *100,1)</f>
        <v>0.3</v>
      </c>
      <c r="G2153" s="1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ref="L2153" si="2218">(((J2153/60)/60)/24)+DATE(1970,1,1)</f>
        <v>42550.847384259265</v>
      </c>
      <c r="M2153" s="16">
        <f t="shared" si="2178"/>
        <v>42520.847384259265</v>
      </c>
      <c r="N2153" t="b">
        <v>0</v>
      </c>
      <c r="O2153">
        <v>6</v>
      </c>
      <c r="P2153" t="b">
        <v>0</v>
      </c>
      <c r="Q2153" t="s">
        <v>8280</v>
      </c>
      <c r="R2153">
        <f t="shared" si="2179"/>
        <v>19.670000000000002</v>
      </c>
      <c r="S2153" s="13" t="s">
        <v>8331</v>
      </c>
      <c r="T2153" t="s">
        <v>8332</v>
      </c>
      <c r="U2153">
        <f>YEAR(Table1[[#This Row],[Date Created Conversion]])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>ROUND(Table1[[#This Row],[pledged]]/Table1[[#This Row],[goal]] *100,1)</f>
        <v>0.2</v>
      </c>
      <c r="G2154" s="13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ref="L2154" si="2219">(((J2154/60)/60)/24)+DATE(1970,1,1)</f>
        <v>41713.790613425925</v>
      </c>
      <c r="M2154" s="16">
        <f t="shared" si="2178"/>
        <v>41683.832280092596</v>
      </c>
      <c r="N2154" t="b">
        <v>0</v>
      </c>
      <c r="O2154">
        <v>4</v>
      </c>
      <c r="P2154" t="b">
        <v>0</v>
      </c>
      <c r="Q2154" t="s">
        <v>8280</v>
      </c>
      <c r="R2154">
        <f t="shared" si="2179"/>
        <v>12.5</v>
      </c>
      <c r="S2154" s="13" t="s">
        <v>8331</v>
      </c>
      <c r="T2154" t="s">
        <v>8332</v>
      </c>
      <c r="U2154">
        <f>YEAR(Table1[[#This Row],[Date Created Conversion]])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>ROUND(Table1[[#This Row],[pledged]]/Table1[[#This Row],[goal]] *100,1)</f>
        <v>0</v>
      </c>
      <c r="G2155" s="13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ref="L2155" si="2220">(((J2155/60)/60)/24)+DATE(1970,1,1)</f>
        <v>42014.332638888889</v>
      </c>
      <c r="M2155" s="16">
        <f t="shared" si="2178"/>
        <v>41974.911087962959</v>
      </c>
      <c r="N2155" t="b">
        <v>0</v>
      </c>
      <c r="O2155">
        <v>4</v>
      </c>
      <c r="P2155" t="b">
        <v>0</v>
      </c>
      <c r="Q2155" t="s">
        <v>8280</v>
      </c>
      <c r="R2155">
        <f t="shared" si="2179"/>
        <v>8.5</v>
      </c>
      <c r="S2155" s="13" t="s">
        <v>8331</v>
      </c>
      <c r="T2155" t="s">
        <v>8332</v>
      </c>
      <c r="U2155">
        <f>YEAR(Table1[[#This Row],[Date Created Conversion]])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>ROUND(Table1[[#This Row],[pledged]]/Table1[[#This Row],[goal]] *100,1)</f>
        <v>0.8</v>
      </c>
      <c r="G2156" s="13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ref="L2156" si="2221">(((J2156/60)/60)/24)+DATE(1970,1,1)</f>
        <v>41667.632256944446</v>
      </c>
      <c r="M2156" s="16">
        <f t="shared" si="2178"/>
        <v>41647.632256944446</v>
      </c>
      <c r="N2156" t="b">
        <v>0</v>
      </c>
      <c r="O2156">
        <v>2</v>
      </c>
      <c r="P2156" t="b">
        <v>0</v>
      </c>
      <c r="Q2156" t="s">
        <v>8280</v>
      </c>
      <c r="R2156">
        <f t="shared" si="2179"/>
        <v>1</v>
      </c>
      <c r="S2156" s="13" t="s">
        <v>8331</v>
      </c>
      <c r="T2156" t="s">
        <v>8332</v>
      </c>
      <c r="U2156">
        <f>YEAR(Table1[[#This Row],[Date Created Conversion]])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>ROUND(Table1[[#This Row],[pledged]]/Table1[[#This Row],[goal]] *100,1)</f>
        <v>2.2999999999999998</v>
      </c>
      <c r="G2157" s="13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ref="L2157" si="2222">(((J2157/60)/60)/24)+DATE(1970,1,1)</f>
        <v>42460.70584490741</v>
      </c>
      <c r="M2157" s="16">
        <f t="shared" si="2178"/>
        <v>42430.747511574074</v>
      </c>
      <c r="N2157" t="b">
        <v>0</v>
      </c>
      <c r="O2157">
        <v>5</v>
      </c>
      <c r="P2157" t="b">
        <v>0</v>
      </c>
      <c r="Q2157" t="s">
        <v>8280</v>
      </c>
      <c r="R2157">
        <f t="shared" si="2179"/>
        <v>23</v>
      </c>
      <c r="S2157" s="13" t="s">
        <v>8331</v>
      </c>
      <c r="T2157" t="s">
        <v>8332</v>
      </c>
      <c r="U2157">
        <f>YEAR(Table1[[#This Row],[Date Created Conversion]])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>ROUND(Table1[[#This Row],[pledged]]/Table1[[#This Row],[goal]] *100,1)</f>
        <v>2.7</v>
      </c>
      <c r="G2158" s="13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ref="L2158" si="2223">(((J2158/60)/60)/24)+DATE(1970,1,1)</f>
        <v>41533.85423611111</v>
      </c>
      <c r="M2158" s="16">
        <f t="shared" si="2178"/>
        <v>41488.85423611111</v>
      </c>
      <c r="N2158" t="b">
        <v>0</v>
      </c>
      <c r="O2158">
        <v>83</v>
      </c>
      <c r="P2158" t="b">
        <v>0</v>
      </c>
      <c r="Q2158" t="s">
        <v>8280</v>
      </c>
      <c r="R2158">
        <f t="shared" si="2179"/>
        <v>17.989999999999998</v>
      </c>
      <c r="S2158" s="13" t="s">
        <v>8331</v>
      </c>
      <c r="T2158" t="s">
        <v>8332</v>
      </c>
      <c r="U2158">
        <f>YEAR(Table1[[#This Row],[Date Created Conversion]])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>ROUND(Table1[[#This Row],[pledged]]/Table1[[#This Row],[goal]] *100,1)</f>
        <v>28.2</v>
      </c>
      <c r="G2159" s="13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ref="L2159" si="2224">(((J2159/60)/60)/24)+DATE(1970,1,1)</f>
        <v>42727.332638888889</v>
      </c>
      <c r="M2159" s="16">
        <f t="shared" si="2178"/>
        <v>42694.98128472222</v>
      </c>
      <c r="N2159" t="b">
        <v>0</v>
      </c>
      <c r="O2159">
        <v>57</v>
      </c>
      <c r="P2159" t="b">
        <v>0</v>
      </c>
      <c r="Q2159" t="s">
        <v>8280</v>
      </c>
      <c r="R2159">
        <f t="shared" si="2179"/>
        <v>370.95</v>
      </c>
      <c r="S2159" s="13" t="s">
        <v>8331</v>
      </c>
      <c r="T2159" t="s">
        <v>8332</v>
      </c>
      <c r="U2159">
        <f>YEAR(Table1[[#This Row],[Date Created Conversion]])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>ROUND(Table1[[#This Row],[pledged]]/Table1[[#This Row],[goal]] *100,1)</f>
        <v>6.6</v>
      </c>
      <c r="G2160" s="13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ref="L2160" si="2225">(((J2160/60)/60)/24)+DATE(1970,1,1)</f>
        <v>41309.853865740741</v>
      </c>
      <c r="M2160" s="16">
        <f t="shared" si="2178"/>
        <v>41264.853865740741</v>
      </c>
      <c r="N2160" t="b">
        <v>0</v>
      </c>
      <c r="O2160">
        <v>311</v>
      </c>
      <c r="P2160" t="b">
        <v>0</v>
      </c>
      <c r="Q2160" t="s">
        <v>8280</v>
      </c>
      <c r="R2160">
        <f t="shared" si="2179"/>
        <v>63.57</v>
      </c>
      <c r="S2160" s="13" t="s">
        <v>8331</v>
      </c>
      <c r="T2160" t="s">
        <v>8332</v>
      </c>
      <c r="U2160">
        <f>YEAR(Table1[[#This Row],[Date Created Conversion]])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>ROUND(Table1[[#This Row],[pledged]]/Table1[[#This Row],[goal]] *100,1)</f>
        <v>0.7</v>
      </c>
      <c r="G2161" s="13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ref="L2161" si="2226">(((J2161/60)/60)/24)+DATE(1970,1,1)</f>
        <v>40740.731180555551</v>
      </c>
      <c r="M2161" s="16">
        <f t="shared" si="2178"/>
        <v>40710.731180555551</v>
      </c>
      <c r="N2161" t="b">
        <v>0</v>
      </c>
      <c r="O2161">
        <v>2</v>
      </c>
      <c r="P2161" t="b">
        <v>0</v>
      </c>
      <c r="Q2161" t="s">
        <v>8280</v>
      </c>
      <c r="R2161">
        <f t="shared" si="2179"/>
        <v>13</v>
      </c>
      <c r="S2161" s="13" t="s">
        <v>8331</v>
      </c>
      <c r="T2161" t="s">
        <v>8332</v>
      </c>
      <c r="U2161">
        <f>YEAR(Table1[[#This Row],[Date Created Conversion]])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>ROUND(Table1[[#This Row],[pledged]]/Table1[[#This Row],[goal]] *100,1)</f>
        <v>0.9</v>
      </c>
      <c r="G2162" s="13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ref="L2162" si="2227">(((J2162/60)/60)/24)+DATE(1970,1,1)</f>
        <v>41048.711863425924</v>
      </c>
      <c r="M2162" s="16">
        <f t="shared" si="2178"/>
        <v>41018.711863425924</v>
      </c>
      <c r="N2162" t="b">
        <v>0</v>
      </c>
      <c r="O2162">
        <v>16</v>
      </c>
      <c r="P2162" t="b">
        <v>0</v>
      </c>
      <c r="Q2162" t="s">
        <v>8280</v>
      </c>
      <c r="R2162">
        <f t="shared" si="2179"/>
        <v>5.31</v>
      </c>
      <c r="S2162" s="13" t="s">
        <v>8331</v>
      </c>
      <c r="T2162" t="s">
        <v>8332</v>
      </c>
      <c r="U2162">
        <f>YEAR(Table1[[#This Row],[Date Created Conversion]])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>ROUND(Table1[[#This Row],[pledged]]/Table1[[#This Row],[goal]] *100,1)</f>
        <v>115.8</v>
      </c>
      <c r="G2163" s="1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ref="L2163" si="2228">(((J2163/60)/60)/24)+DATE(1970,1,1)</f>
        <v>42270.852534722217</v>
      </c>
      <c r="M2163" s="16">
        <f t="shared" si="2178"/>
        <v>42240.852534722217</v>
      </c>
      <c r="N2163" t="b">
        <v>0</v>
      </c>
      <c r="O2163">
        <v>13</v>
      </c>
      <c r="P2163" t="b">
        <v>1</v>
      </c>
      <c r="Q2163" t="s">
        <v>8274</v>
      </c>
      <c r="R2163">
        <f t="shared" si="2179"/>
        <v>35.619999999999997</v>
      </c>
      <c r="S2163" s="13" t="s">
        <v>8323</v>
      </c>
      <c r="T2163" t="s">
        <v>8324</v>
      </c>
      <c r="U2163">
        <f>YEAR(Table1[[#This Row],[Date Created Conversion]])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>ROUND(Table1[[#This Row],[pledged]]/Table1[[#This Row],[goal]] *100,1)</f>
        <v>112.3</v>
      </c>
      <c r="G2164" s="13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ref="L2164" si="2229">(((J2164/60)/60)/24)+DATE(1970,1,1)</f>
        <v>41844.766099537039</v>
      </c>
      <c r="M2164" s="16">
        <f t="shared" si="2178"/>
        <v>41813.766099537039</v>
      </c>
      <c r="N2164" t="b">
        <v>0</v>
      </c>
      <c r="O2164">
        <v>58</v>
      </c>
      <c r="P2164" t="b">
        <v>1</v>
      </c>
      <c r="Q2164" t="s">
        <v>8274</v>
      </c>
      <c r="R2164">
        <f t="shared" si="2179"/>
        <v>87.1</v>
      </c>
      <c r="S2164" s="13" t="s">
        <v>8323</v>
      </c>
      <c r="T2164" t="s">
        <v>8324</v>
      </c>
      <c r="U2164">
        <f>YEAR(Table1[[#This Row],[Date Created Conversion]])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>ROUND(Table1[[#This Row],[pledged]]/Table1[[#This Row],[goal]] *100,1)</f>
        <v>132.19999999999999</v>
      </c>
      <c r="G2165" s="13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ref="L2165" si="2230">(((J2165/60)/60)/24)+DATE(1970,1,1)</f>
        <v>42163.159722222219</v>
      </c>
      <c r="M2165" s="16">
        <f t="shared" si="2178"/>
        <v>42111.899537037039</v>
      </c>
      <c r="N2165" t="b">
        <v>0</v>
      </c>
      <c r="O2165">
        <v>44</v>
      </c>
      <c r="P2165" t="b">
        <v>1</v>
      </c>
      <c r="Q2165" t="s">
        <v>8274</v>
      </c>
      <c r="R2165">
        <f t="shared" si="2179"/>
        <v>75.11</v>
      </c>
      <c r="S2165" s="13" t="s">
        <v>8323</v>
      </c>
      <c r="T2165" t="s">
        <v>8324</v>
      </c>
      <c r="U2165">
        <f>YEAR(Table1[[#This Row],[Date Created Conversion]])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>ROUND(Table1[[#This Row],[pledged]]/Table1[[#This Row],[goal]] *100,1)</f>
        <v>102.6</v>
      </c>
      <c r="G2166" s="13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ref="L2166" si="2231">(((J2166/60)/60)/24)+DATE(1970,1,1)</f>
        <v>42546.165972222225</v>
      </c>
      <c r="M2166" s="16">
        <f t="shared" si="2178"/>
        <v>42515.71775462963</v>
      </c>
      <c r="N2166" t="b">
        <v>0</v>
      </c>
      <c r="O2166">
        <v>83</v>
      </c>
      <c r="P2166" t="b">
        <v>1</v>
      </c>
      <c r="Q2166" t="s">
        <v>8274</v>
      </c>
      <c r="R2166">
        <f t="shared" si="2179"/>
        <v>68.010000000000005</v>
      </c>
      <c r="S2166" s="13" t="s">
        <v>8323</v>
      </c>
      <c r="T2166" t="s">
        <v>8324</v>
      </c>
      <c r="U2166">
        <f>YEAR(Table1[[#This Row],[Date Created Conversion]])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>ROUND(Table1[[#This Row],[pledged]]/Table1[[#This Row],[goal]] *100,1)</f>
        <v>138.6</v>
      </c>
      <c r="G2167" s="13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ref="L2167" si="2232">(((J2167/60)/60)/24)+DATE(1970,1,1)</f>
        <v>42468.625405092593</v>
      </c>
      <c r="M2167" s="16">
        <f t="shared" si="2178"/>
        <v>42438.667071759264</v>
      </c>
      <c r="N2167" t="b">
        <v>0</v>
      </c>
      <c r="O2167">
        <v>117</v>
      </c>
      <c r="P2167" t="b">
        <v>1</v>
      </c>
      <c r="Q2167" t="s">
        <v>8274</v>
      </c>
      <c r="R2167">
        <f t="shared" si="2179"/>
        <v>29.62</v>
      </c>
      <c r="S2167" s="13" t="s">
        <v>8323</v>
      </c>
      <c r="T2167" t="s">
        <v>8324</v>
      </c>
      <c r="U2167">
        <f>YEAR(Table1[[#This Row],[Date Created Conversion]])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>ROUND(Table1[[#This Row],[pledged]]/Table1[[#This Row],[goal]] *100,1)</f>
        <v>146.6</v>
      </c>
      <c r="G2168" s="13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ref="L2168" si="2233">(((J2168/60)/60)/24)+DATE(1970,1,1)</f>
        <v>41978.879837962959</v>
      </c>
      <c r="M2168" s="16">
        <f t="shared" si="2178"/>
        <v>41933.838171296295</v>
      </c>
      <c r="N2168" t="b">
        <v>0</v>
      </c>
      <c r="O2168">
        <v>32</v>
      </c>
      <c r="P2168" t="b">
        <v>1</v>
      </c>
      <c r="Q2168" t="s">
        <v>8274</v>
      </c>
      <c r="R2168">
        <f t="shared" si="2179"/>
        <v>91.63</v>
      </c>
      <c r="S2168" s="13" t="s">
        <v>8323</v>
      </c>
      <c r="T2168" t="s">
        <v>8324</v>
      </c>
      <c r="U2168">
        <f>YEAR(Table1[[#This Row],[Date Created Conversion]])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>ROUND(Table1[[#This Row],[pledged]]/Table1[[#This Row],[goal]] *100,1)</f>
        <v>120</v>
      </c>
      <c r="G2169" s="13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ref="L2169" si="2234">(((J2169/60)/60)/24)+DATE(1970,1,1)</f>
        <v>41167.066400462965</v>
      </c>
      <c r="M2169" s="16">
        <f t="shared" si="2178"/>
        <v>41153.066400462965</v>
      </c>
      <c r="N2169" t="b">
        <v>0</v>
      </c>
      <c r="O2169">
        <v>8</v>
      </c>
      <c r="P2169" t="b">
        <v>1</v>
      </c>
      <c r="Q2169" t="s">
        <v>8274</v>
      </c>
      <c r="R2169">
        <f t="shared" si="2179"/>
        <v>22.5</v>
      </c>
      <c r="S2169" s="13" t="s">
        <v>8323</v>
      </c>
      <c r="T2169" t="s">
        <v>8324</v>
      </c>
      <c r="U2169">
        <f>YEAR(Table1[[#This Row],[Date Created Conversion]])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>ROUND(Table1[[#This Row],[pledged]]/Table1[[#This Row],[goal]] *100,1)</f>
        <v>121.6</v>
      </c>
      <c r="G2170" s="13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ref="L2170" si="2235">(((J2170/60)/60)/24)+DATE(1970,1,1)</f>
        <v>42776.208333333328</v>
      </c>
      <c r="M2170" s="16">
        <f t="shared" si="2178"/>
        <v>42745.600243055553</v>
      </c>
      <c r="N2170" t="b">
        <v>0</v>
      </c>
      <c r="O2170">
        <v>340</v>
      </c>
      <c r="P2170" t="b">
        <v>1</v>
      </c>
      <c r="Q2170" t="s">
        <v>8274</v>
      </c>
      <c r="R2170">
        <f t="shared" si="2179"/>
        <v>64.37</v>
      </c>
      <c r="S2170" s="13" t="s">
        <v>8323</v>
      </c>
      <c r="T2170" t="s">
        <v>8324</v>
      </c>
      <c r="U2170">
        <f>YEAR(Table1[[#This Row],[Date Created Conversion]])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>ROUND(Table1[[#This Row],[pledged]]/Table1[[#This Row],[goal]] *100,1)</f>
        <v>100</v>
      </c>
      <c r="G2171" s="13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ref="L2171" si="2236">(((J2171/60)/60)/24)+DATE(1970,1,1)</f>
        <v>42796.700821759259</v>
      </c>
      <c r="M2171" s="16">
        <f t="shared" si="2178"/>
        <v>42793.700821759259</v>
      </c>
      <c r="N2171" t="b">
        <v>0</v>
      </c>
      <c r="O2171">
        <v>7</v>
      </c>
      <c r="P2171" t="b">
        <v>1</v>
      </c>
      <c r="Q2171" t="s">
        <v>8274</v>
      </c>
      <c r="R2171">
        <f t="shared" si="2179"/>
        <v>21.86</v>
      </c>
      <c r="S2171" s="13" t="s">
        <v>8323</v>
      </c>
      <c r="T2171" t="s">
        <v>8324</v>
      </c>
      <c r="U2171">
        <f>YEAR(Table1[[#This Row],[Date Created Conversion]])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>ROUND(Table1[[#This Row],[pledged]]/Table1[[#This Row],[goal]] *100,1)</f>
        <v>180.9</v>
      </c>
      <c r="G2172" s="13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ref="L2172" si="2237">(((J2172/60)/60)/24)+DATE(1970,1,1)</f>
        <v>42238.750254629631</v>
      </c>
      <c r="M2172" s="16">
        <f t="shared" si="2178"/>
        <v>42198.750254629631</v>
      </c>
      <c r="N2172" t="b">
        <v>0</v>
      </c>
      <c r="O2172">
        <v>19</v>
      </c>
      <c r="P2172" t="b">
        <v>1</v>
      </c>
      <c r="Q2172" t="s">
        <v>8274</v>
      </c>
      <c r="R2172">
        <f t="shared" si="2179"/>
        <v>33.32</v>
      </c>
      <c r="S2172" s="13" t="s">
        <v>8323</v>
      </c>
      <c r="T2172" t="s">
        <v>8324</v>
      </c>
      <c r="U2172">
        <f>YEAR(Table1[[#This Row],[Date Created Conversion]])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>ROUND(Table1[[#This Row],[pledged]]/Table1[[#This Row],[goal]] *100,1)</f>
        <v>106.1</v>
      </c>
      <c r="G2173" s="1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ref="L2173" si="2238">(((J2173/60)/60)/24)+DATE(1970,1,1)</f>
        <v>42177.208333333328</v>
      </c>
      <c r="M2173" s="16">
        <f t="shared" si="2178"/>
        <v>42141.95711805555</v>
      </c>
      <c r="N2173" t="b">
        <v>0</v>
      </c>
      <c r="O2173">
        <v>47</v>
      </c>
      <c r="P2173" t="b">
        <v>1</v>
      </c>
      <c r="Q2173" t="s">
        <v>8274</v>
      </c>
      <c r="R2173">
        <f t="shared" si="2179"/>
        <v>90.28</v>
      </c>
      <c r="S2173" s="13" t="s">
        <v>8323</v>
      </c>
      <c r="T2173" t="s">
        <v>8324</v>
      </c>
      <c r="U2173">
        <f>YEAR(Table1[[#This Row],[Date Created Conversion]])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>ROUND(Table1[[#This Row],[pledged]]/Table1[[#This Row],[goal]] *100,1)</f>
        <v>100</v>
      </c>
      <c r="G2174" s="13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ref="L2174" si="2239">(((J2174/60)/60)/24)+DATE(1970,1,1)</f>
        <v>42112.580092592587</v>
      </c>
      <c r="M2174" s="16">
        <f t="shared" si="2178"/>
        <v>42082.580092592587</v>
      </c>
      <c r="N2174" t="b">
        <v>0</v>
      </c>
      <c r="O2174">
        <v>13</v>
      </c>
      <c r="P2174" t="b">
        <v>1</v>
      </c>
      <c r="Q2174" t="s">
        <v>8274</v>
      </c>
      <c r="R2174">
        <f t="shared" si="2179"/>
        <v>76.92</v>
      </c>
      <c r="S2174" s="13" t="s">
        <v>8323</v>
      </c>
      <c r="T2174" t="s">
        <v>8324</v>
      </c>
      <c r="U2174">
        <f>YEAR(Table1[[#This Row],[Date Created Conversion]])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>ROUND(Table1[[#This Row],[pledged]]/Table1[[#This Row],[goal]] *100,1)</f>
        <v>126.9</v>
      </c>
      <c r="G2175" s="13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ref="L2175" si="2240">(((J2175/60)/60)/24)+DATE(1970,1,1)</f>
        <v>41527.165972222225</v>
      </c>
      <c r="M2175" s="16">
        <f t="shared" si="2178"/>
        <v>41495.692627314813</v>
      </c>
      <c r="N2175" t="b">
        <v>0</v>
      </c>
      <c r="O2175">
        <v>90</v>
      </c>
      <c r="P2175" t="b">
        <v>1</v>
      </c>
      <c r="Q2175" t="s">
        <v>8274</v>
      </c>
      <c r="R2175">
        <f t="shared" si="2179"/>
        <v>59.23</v>
      </c>
      <c r="S2175" s="13" t="s">
        <v>8323</v>
      </c>
      <c r="T2175" t="s">
        <v>8324</v>
      </c>
      <c r="U2175">
        <f>YEAR(Table1[[#This Row],[Date Created Conversion]])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>ROUND(Table1[[#This Row],[pledged]]/Table1[[#This Row],[goal]] *100,1)</f>
        <v>103</v>
      </c>
      <c r="G2176" s="13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ref="L2176" si="2241">(((J2176/60)/60)/24)+DATE(1970,1,1)</f>
        <v>42495.542905092589</v>
      </c>
      <c r="M2176" s="16">
        <f t="shared" si="2178"/>
        <v>42465.542905092589</v>
      </c>
      <c r="N2176" t="b">
        <v>0</v>
      </c>
      <c r="O2176">
        <v>63</v>
      </c>
      <c r="P2176" t="b">
        <v>1</v>
      </c>
      <c r="Q2176" t="s">
        <v>8274</v>
      </c>
      <c r="R2176">
        <f t="shared" si="2179"/>
        <v>65.38</v>
      </c>
      <c r="S2176" s="13" t="s">
        <v>8323</v>
      </c>
      <c r="T2176" t="s">
        <v>8324</v>
      </c>
      <c r="U2176">
        <f>YEAR(Table1[[#This Row],[Date Created Conversion]])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>ROUND(Table1[[#This Row],[pledged]]/Table1[[#This Row],[goal]] *100,1)</f>
        <v>250</v>
      </c>
      <c r="G2177" s="13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ref="L2177" si="2242">(((J2177/60)/60)/24)+DATE(1970,1,1)</f>
        <v>42572.009097222224</v>
      </c>
      <c r="M2177" s="16">
        <f t="shared" si="2178"/>
        <v>42565.009097222224</v>
      </c>
      <c r="N2177" t="b">
        <v>0</v>
      </c>
      <c r="O2177">
        <v>26</v>
      </c>
      <c r="P2177" t="b">
        <v>1</v>
      </c>
      <c r="Q2177" t="s">
        <v>8274</v>
      </c>
      <c r="R2177">
        <f t="shared" si="2179"/>
        <v>67.31</v>
      </c>
      <c r="S2177" s="13" t="s">
        <v>8323</v>
      </c>
      <c r="T2177" t="s">
        <v>8324</v>
      </c>
      <c r="U2177">
        <f>YEAR(Table1[[#This Row],[Date Created Conversion]])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>ROUND(Table1[[#This Row],[pledged]]/Table1[[#This Row],[goal]] *100,1)</f>
        <v>126</v>
      </c>
      <c r="G2178" s="13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ref="L2178" si="2243">(((J2178/60)/60)/24)+DATE(1970,1,1)</f>
        <v>42126.633206018523</v>
      </c>
      <c r="M2178" s="16">
        <f t="shared" ref="M2178:M2241" si="2244">(((K2178/60)/60)/24)+DATE(1970,1,1)</f>
        <v>42096.633206018523</v>
      </c>
      <c r="N2178" t="b">
        <v>0</v>
      </c>
      <c r="O2178">
        <v>71</v>
      </c>
      <c r="P2178" t="b">
        <v>1</v>
      </c>
      <c r="Q2178" t="s">
        <v>8274</v>
      </c>
      <c r="R2178">
        <f t="shared" ref="R2178:R2241" si="2245">IFERROR(ROUND(E2178/O2178,2),0)</f>
        <v>88.75</v>
      </c>
      <c r="S2178" s="13" t="s">
        <v>8323</v>
      </c>
      <c r="T2178" t="s">
        <v>8324</v>
      </c>
      <c r="U2178">
        <f>YEAR(Table1[[#This Row],[Date Created Conversion]])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>ROUND(Table1[[#This Row],[pledged]]/Table1[[#This Row],[goal]] *100,1)</f>
        <v>100.1</v>
      </c>
      <c r="G2179" s="13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" si="2246">(((J2179/60)/60)/24)+DATE(1970,1,1)</f>
        <v>42527.250775462962</v>
      </c>
      <c r="M2179" s="16">
        <f t="shared" si="2244"/>
        <v>42502.250775462962</v>
      </c>
      <c r="N2179" t="b">
        <v>0</v>
      </c>
      <c r="O2179">
        <v>38</v>
      </c>
      <c r="P2179" t="b">
        <v>1</v>
      </c>
      <c r="Q2179" t="s">
        <v>8274</v>
      </c>
      <c r="R2179">
        <f t="shared" si="2245"/>
        <v>65.87</v>
      </c>
      <c r="S2179" s="13" t="s">
        <v>8323</v>
      </c>
      <c r="T2179" t="s">
        <v>8324</v>
      </c>
      <c r="U2179">
        <f>YEAR(Table1[[#This Row],[Date Created Conversion]])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>ROUND(Table1[[#This Row],[pledged]]/Table1[[#This Row],[goal]] *100,1)</f>
        <v>138.6</v>
      </c>
      <c r="G2180" s="13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ref="L2180" si="2247">(((J2180/60)/60)/24)+DATE(1970,1,1)</f>
        <v>42753.63653935185</v>
      </c>
      <c r="M2180" s="16">
        <f t="shared" si="2244"/>
        <v>42723.63653935185</v>
      </c>
      <c r="N2180" t="b">
        <v>0</v>
      </c>
      <c r="O2180">
        <v>859</v>
      </c>
      <c r="P2180" t="b">
        <v>1</v>
      </c>
      <c r="Q2180" t="s">
        <v>8274</v>
      </c>
      <c r="R2180">
        <f t="shared" si="2245"/>
        <v>40.35</v>
      </c>
      <c r="S2180" s="13" t="s">
        <v>8323</v>
      </c>
      <c r="T2180" t="s">
        <v>8324</v>
      </c>
      <c r="U2180">
        <f>YEAR(Table1[[#This Row],[Date Created Conversion]])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>ROUND(Table1[[#This Row],[pledged]]/Table1[[#This Row],[goal]] *100,1)</f>
        <v>161.4</v>
      </c>
      <c r="G2181" s="13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ref="L2181" si="2248">(((J2181/60)/60)/24)+DATE(1970,1,1)</f>
        <v>42105.171203703707</v>
      </c>
      <c r="M2181" s="16">
        <f t="shared" si="2244"/>
        <v>42075.171203703707</v>
      </c>
      <c r="N2181" t="b">
        <v>0</v>
      </c>
      <c r="O2181">
        <v>21</v>
      </c>
      <c r="P2181" t="b">
        <v>1</v>
      </c>
      <c r="Q2181" t="s">
        <v>8274</v>
      </c>
      <c r="R2181">
        <f t="shared" si="2245"/>
        <v>76.86</v>
      </c>
      <c r="S2181" s="13" t="s">
        <v>8323</v>
      </c>
      <c r="T2181" t="s">
        <v>8324</v>
      </c>
      <c r="U2181">
        <f>YEAR(Table1[[#This Row],[Date Created Conversion]])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>ROUND(Table1[[#This Row],[pledged]]/Table1[[#This Row],[goal]] *100,1)</f>
        <v>107.2</v>
      </c>
      <c r="G2182" s="13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ref="L2182" si="2249">(((J2182/60)/60)/24)+DATE(1970,1,1)</f>
        <v>42321.711435185185</v>
      </c>
      <c r="M2182" s="16">
        <f t="shared" si="2244"/>
        <v>42279.669768518521</v>
      </c>
      <c r="N2182" t="b">
        <v>0</v>
      </c>
      <c r="O2182">
        <v>78</v>
      </c>
      <c r="P2182" t="b">
        <v>1</v>
      </c>
      <c r="Q2182" t="s">
        <v>8274</v>
      </c>
      <c r="R2182">
        <f t="shared" si="2245"/>
        <v>68.709999999999994</v>
      </c>
      <c r="S2182" s="13" t="s">
        <v>8323</v>
      </c>
      <c r="T2182" t="s">
        <v>8324</v>
      </c>
      <c r="U2182">
        <f>YEAR(Table1[[#This Row],[Date Created Conversion]])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>ROUND(Table1[[#This Row],[pledged]]/Table1[[#This Row],[goal]] *100,1)</f>
        <v>153.1</v>
      </c>
      <c r="G2183" s="1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ref="L2183" si="2250">(((J2183/60)/60)/24)+DATE(1970,1,1)</f>
        <v>42787.005243055552</v>
      </c>
      <c r="M2183" s="16">
        <f t="shared" si="2244"/>
        <v>42773.005243055552</v>
      </c>
      <c r="N2183" t="b">
        <v>0</v>
      </c>
      <c r="O2183">
        <v>53</v>
      </c>
      <c r="P2183" t="b">
        <v>1</v>
      </c>
      <c r="Q2183" t="s">
        <v>8295</v>
      </c>
      <c r="R2183">
        <f t="shared" si="2245"/>
        <v>57.77</v>
      </c>
      <c r="S2183" s="13" t="s">
        <v>8331</v>
      </c>
      <c r="T2183" t="s">
        <v>8349</v>
      </c>
      <c r="U2183">
        <f>YEAR(Table1[[#This Row],[Date Created Conversion]])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>ROUND(Table1[[#This Row],[pledged]]/Table1[[#This Row],[goal]] *100,1)</f>
        <v>524.20000000000005</v>
      </c>
      <c r="G2184" s="13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ref="L2184" si="2251">(((J2184/60)/60)/24)+DATE(1970,1,1)</f>
        <v>41914.900752314818</v>
      </c>
      <c r="M2184" s="16">
        <f t="shared" si="2244"/>
        <v>41879.900752314818</v>
      </c>
      <c r="N2184" t="b">
        <v>0</v>
      </c>
      <c r="O2184">
        <v>356</v>
      </c>
      <c r="P2184" t="b">
        <v>1</v>
      </c>
      <c r="Q2184" t="s">
        <v>8295</v>
      </c>
      <c r="R2184">
        <f t="shared" si="2245"/>
        <v>44.17</v>
      </c>
      <c r="S2184" s="13" t="s">
        <v>8331</v>
      </c>
      <c r="T2184" t="s">
        <v>8349</v>
      </c>
      <c r="U2184">
        <f>YEAR(Table1[[#This Row],[Date Created Conversion]])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>ROUND(Table1[[#This Row],[pledged]]/Table1[[#This Row],[goal]] *100,1)</f>
        <v>489.3</v>
      </c>
      <c r="G2185" s="13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ref="L2185" si="2252">(((J2185/60)/60)/24)+DATE(1970,1,1)</f>
        <v>42775.208333333328</v>
      </c>
      <c r="M2185" s="16">
        <f t="shared" si="2244"/>
        <v>42745.365474537044</v>
      </c>
      <c r="N2185" t="b">
        <v>0</v>
      </c>
      <c r="O2185">
        <v>279</v>
      </c>
      <c r="P2185" t="b">
        <v>1</v>
      </c>
      <c r="Q2185" t="s">
        <v>8295</v>
      </c>
      <c r="R2185">
        <f t="shared" si="2245"/>
        <v>31.57</v>
      </c>
      <c r="S2185" s="13" t="s">
        <v>8331</v>
      </c>
      <c r="T2185" t="s">
        <v>8349</v>
      </c>
      <c r="U2185">
        <f>YEAR(Table1[[#This Row],[Date Created Conversion]])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>ROUND(Table1[[#This Row],[pledged]]/Table1[[#This Row],[goal]] *100,1)</f>
        <v>284.7</v>
      </c>
      <c r="G2186" s="13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ref="L2186" si="2253">(((J2186/60)/60)/24)+DATE(1970,1,1)</f>
        <v>42394.666666666672</v>
      </c>
      <c r="M2186" s="16">
        <f t="shared" si="2244"/>
        <v>42380.690289351856</v>
      </c>
      <c r="N2186" t="b">
        <v>1</v>
      </c>
      <c r="O2186">
        <v>266</v>
      </c>
      <c r="P2186" t="b">
        <v>1</v>
      </c>
      <c r="Q2186" t="s">
        <v>8295</v>
      </c>
      <c r="R2186">
        <f t="shared" si="2245"/>
        <v>107.05</v>
      </c>
      <c r="S2186" s="13" t="s">
        <v>8331</v>
      </c>
      <c r="T2186" t="s">
        <v>8349</v>
      </c>
      <c r="U2186">
        <f>YEAR(Table1[[#This Row],[Date Created Conversion]])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>ROUND(Table1[[#This Row],[pledged]]/Table1[[#This Row],[goal]] *100,1)</f>
        <v>1857</v>
      </c>
      <c r="G2187" s="13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ref="L2187" si="2254">(((J2187/60)/60)/24)+DATE(1970,1,1)</f>
        <v>41359.349988425929</v>
      </c>
      <c r="M2187" s="16">
        <f t="shared" si="2244"/>
        <v>41319.349988425929</v>
      </c>
      <c r="N2187" t="b">
        <v>0</v>
      </c>
      <c r="O2187">
        <v>623</v>
      </c>
      <c r="P2187" t="b">
        <v>1</v>
      </c>
      <c r="Q2187" t="s">
        <v>8295</v>
      </c>
      <c r="R2187">
        <f t="shared" si="2245"/>
        <v>149.03</v>
      </c>
      <c r="S2187" s="13" t="s">
        <v>8331</v>
      </c>
      <c r="T2187" t="s">
        <v>8349</v>
      </c>
      <c r="U2187">
        <f>YEAR(Table1[[#This Row],[Date Created Conversion]])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>ROUND(Table1[[#This Row],[pledged]]/Table1[[#This Row],[goal]] *100,1)</f>
        <v>109.7</v>
      </c>
      <c r="G2188" s="13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ref="L2188" si="2255">(((J2188/60)/60)/24)+DATE(1970,1,1)</f>
        <v>42620.083333333328</v>
      </c>
      <c r="M2188" s="16">
        <f t="shared" si="2244"/>
        <v>42583.615081018521</v>
      </c>
      <c r="N2188" t="b">
        <v>0</v>
      </c>
      <c r="O2188">
        <v>392</v>
      </c>
      <c r="P2188" t="b">
        <v>1</v>
      </c>
      <c r="Q2188" t="s">
        <v>8295</v>
      </c>
      <c r="R2188">
        <f t="shared" si="2245"/>
        <v>55.96</v>
      </c>
      <c r="S2188" s="13" t="s">
        <v>8331</v>
      </c>
      <c r="T2188" t="s">
        <v>8349</v>
      </c>
      <c r="U2188">
        <f>YEAR(Table1[[#This Row],[Date Created Conversion]])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>ROUND(Table1[[#This Row],[pledged]]/Table1[[#This Row],[goal]] *100,1)</f>
        <v>1014.6</v>
      </c>
      <c r="G2189" s="13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ref="L2189" si="2256">(((J2189/60)/60)/24)+DATE(1970,1,1)</f>
        <v>42097.165972222225</v>
      </c>
      <c r="M2189" s="16">
        <f t="shared" si="2244"/>
        <v>42068.209097222221</v>
      </c>
      <c r="N2189" t="b">
        <v>1</v>
      </c>
      <c r="O2189">
        <v>3562</v>
      </c>
      <c r="P2189" t="b">
        <v>1</v>
      </c>
      <c r="Q2189" t="s">
        <v>8295</v>
      </c>
      <c r="R2189">
        <f t="shared" si="2245"/>
        <v>56.97</v>
      </c>
      <c r="S2189" s="13" t="s">
        <v>8331</v>
      </c>
      <c r="T2189" t="s">
        <v>8349</v>
      </c>
      <c r="U2189">
        <f>YEAR(Table1[[#This Row],[Date Created Conversion]])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>ROUND(Table1[[#This Row],[pledged]]/Table1[[#This Row],[goal]] *100,1)</f>
        <v>412.2</v>
      </c>
      <c r="G2190" s="13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ref="L2190" si="2257">(((J2190/60)/60)/24)+DATE(1970,1,1)</f>
        <v>42668.708333333328</v>
      </c>
      <c r="M2190" s="16">
        <f t="shared" si="2244"/>
        <v>42633.586122685185</v>
      </c>
      <c r="N2190" t="b">
        <v>0</v>
      </c>
      <c r="O2190">
        <v>514</v>
      </c>
      <c r="P2190" t="b">
        <v>1</v>
      </c>
      <c r="Q2190" t="s">
        <v>8295</v>
      </c>
      <c r="R2190">
        <f t="shared" si="2245"/>
        <v>44.06</v>
      </c>
      <c r="S2190" s="13" t="s">
        <v>8331</v>
      </c>
      <c r="T2190" t="s">
        <v>8349</v>
      </c>
      <c r="U2190">
        <f>YEAR(Table1[[#This Row],[Date Created Conversion]])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>ROUND(Table1[[#This Row],[pledged]]/Table1[[#This Row],[goal]] *100,1)</f>
        <v>503.3</v>
      </c>
      <c r="G2191" s="13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ref="L2191" si="2258">(((J2191/60)/60)/24)+DATE(1970,1,1)</f>
        <v>42481.916666666672</v>
      </c>
      <c r="M2191" s="16">
        <f t="shared" si="2244"/>
        <v>42467.788194444445</v>
      </c>
      <c r="N2191" t="b">
        <v>0</v>
      </c>
      <c r="O2191">
        <v>88</v>
      </c>
      <c r="P2191" t="b">
        <v>1</v>
      </c>
      <c r="Q2191" t="s">
        <v>8295</v>
      </c>
      <c r="R2191">
        <f t="shared" si="2245"/>
        <v>68.63</v>
      </c>
      <c r="S2191" s="13" t="s">
        <v>8331</v>
      </c>
      <c r="T2191" t="s">
        <v>8349</v>
      </c>
      <c r="U2191">
        <f>YEAR(Table1[[#This Row],[Date Created Conversion]])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>ROUND(Table1[[#This Row],[pledged]]/Table1[[#This Row],[goal]] *100,1)</f>
        <v>184.6</v>
      </c>
      <c r="G2192" s="13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ref="L2192" si="2259">(((J2192/60)/60)/24)+DATE(1970,1,1)</f>
        <v>42452.290972222225</v>
      </c>
      <c r="M2192" s="16">
        <f t="shared" si="2244"/>
        <v>42417.625046296293</v>
      </c>
      <c r="N2192" t="b">
        <v>0</v>
      </c>
      <c r="O2192">
        <v>537</v>
      </c>
      <c r="P2192" t="b">
        <v>1</v>
      </c>
      <c r="Q2192" t="s">
        <v>8295</v>
      </c>
      <c r="R2192">
        <f t="shared" si="2245"/>
        <v>65.319999999999993</v>
      </c>
      <c r="S2192" s="13" t="s">
        <v>8331</v>
      </c>
      <c r="T2192" t="s">
        <v>8349</v>
      </c>
      <c r="U2192">
        <f>YEAR(Table1[[#This Row],[Date Created Conversion]])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>ROUND(Table1[[#This Row],[pledged]]/Table1[[#This Row],[goal]] *100,1)</f>
        <v>119.7</v>
      </c>
      <c r="G2193" s="1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ref="L2193" si="2260">(((J2193/60)/60)/24)+DATE(1970,1,1)</f>
        <v>42780.833645833336</v>
      </c>
      <c r="M2193" s="16">
        <f t="shared" si="2244"/>
        <v>42768.833645833336</v>
      </c>
      <c r="N2193" t="b">
        <v>0</v>
      </c>
      <c r="O2193">
        <v>25</v>
      </c>
      <c r="P2193" t="b">
        <v>1</v>
      </c>
      <c r="Q2193" t="s">
        <v>8295</v>
      </c>
      <c r="R2193">
        <f t="shared" si="2245"/>
        <v>35.92</v>
      </c>
      <c r="S2193" s="13" t="s">
        <v>8331</v>
      </c>
      <c r="T2193" t="s">
        <v>8349</v>
      </c>
      <c r="U2193">
        <f>YEAR(Table1[[#This Row],[Date Created Conversion]])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>ROUND(Table1[[#This Row],[pledged]]/Table1[[#This Row],[goal]] *100,1)</f>
        <v>1081.2</v>
      </c>
      <c r="G2194" s="13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ref="L2194" si="2261">(((J2194/60)/60)/24)+DATE(1970,1,1)</f>
        <v>42719.958333333328</v>
      </c>
      <c r="M2194" s="16">
        <f t="shared" si="2244"/>
        <v>42691.8512037037</v>
      </c>
      <c r="N2194" t="b">
        <v>0</v>
      </c>
      <c r="O2194">
        <v>3238</v>
      </c>
      <c r="P2194" t="b">
        <v>1</v>
      </c>
      <c r="Q2194" t="s">
        <v>8295</v>
      </c>
      <c r="R2194">
        <f t="shared" si="2245"/>
        <v>40.07</v>
      </c>
      <c r="S2194" s="13" t="s">
        <v>8331</v>
      </c>
      <c r="T2194" t="s">
        <v>8349</v>
      </c>
      <c r="U2194">
        <f>YEAR(Table1[[#This Row],[Date Created Conversion]])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>ROUND(Table1[[#This Row],[pledged]]/Table1[[#This Row],[goal]] *100,1)</f>
        <v>452.4</v>
      </c>
      <c r="G2195" s="13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ref="L2195" si="2262">(((J2195/60)/60)/24)+DATE(1970,1,1)</f>
        <v>42695.207638888889</v>
      </c>
      <c r="M2195" s="16">
        <f t="shared" si="2244"/>
        <v>42664.405925925923</v>
      </c>
      <c r="N2195" t="b">
        <v>0</v>
      </c>
      <c r="O2195">
        <v>897</v>
      </c>
      <c r="P2195" t="b">
        <v>1</v>
      </c>
      <c r="Q2195" t="s">
        <v>8295</v>
      </c>
      <c r="R2195">
        <f t="shared" si="2245"/>
        <v>75.650000000000006</v>
      </c>
      <c r="S2195" s="13" t="s">
        <v>8331</v>
      </c>
      <c r="T2195" t="s">
        <v>8349</v>
      </c>
      <c r="U2195">
        <f>YEAR(Table1[[#This Row],[Date Created Conversion]])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>ROUND(Table1[[#This Row],[pledged]]/Table1[[#This Row],[goal]] *100,1)</f>
        <v>537.4</v>
      </c>
      <c r="G2196" s="13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ref="L2196" si="2263">(((J2196/60)/60)/24)+DATE(1970,1,1)</f>
        <v>42455.716319444444</v>
      </c>
      <c r="M2196" s="16">
        <f t="shared" si="2244"/>
        <v>42425.757986111115</v>
      </c>
      <c r="N2196" t="b">
        <v>0</v>
      </c>
      <c r="O2196">
        <v>878</v>
      </c>
      <c r="P2196" t="b">
        <v>1</v>
      </c>
      <c r="Q2196" t="s">
        <v>8295</v>
      </c>
      <c r="R2196">
        <f t="shared" si="2245"/>
        <v>61.2</v>
      </c>
      <c r="S2196" s="13" t="s">
        <v>8331</v>
      </c>
      <c r="T2196" t="s">
        <v>8349</v>
      </c>
      <c r="U2196">
        <f>YEAR(Table1[[#This Row],[Date Created Conversion]])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>ROUND(Table1[[#This Row],[pledged]]/Table1[[#This Row],[goal]] *100,1)</f>
        <v>120.3</v>
      </c>
      <c r="G2197" s="13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ref="L2197" si="2264">(((J2197/60)/60)/24)+DATE(1970,1,1)</f>
        <v>42227.771990740745</v>
      </c>
      <c r="M2197" s="16">
        <f t="shared" si="2244"/>
        <v>42197.771990740745</v>
      </c>
      <c r="N2197" t="b">
        <v>0</v>
      </c>
      <c r="O2197">
        <v>115</v>
      </c>
      <c r="P2197" t="b">
        <v>1</v>
      </c>
      <c r="Q2197" t="s">
        <v>8295</v>
      </c>
      <c r="R2197">
        <f t="shared" si="2245"/>
        <v>48.13</v>
      </c>
      <c r="S2197" s="13" t="s">
        <v>8331</v>
      </c>
      <c r="T2197" t="s">
        <v>8349</v>
      </c>
      <c r="U2197">
        <f>YEAR(Table1[[#This Row],[Date Created Conversion]])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>ROUND(Table1[[#This Row],[pledged]]/Table1[[#This Row],[goal]] *100,1)</f>
        <v>113.8</v>
      </c>
      <c r="G2198" s="13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ref="L2198" si="2265">(((J2198/60)/60)/24)+DATE(1970,1,1)</f>
        <v>42706.291666666672</v>
      </c>
      <c r="M2198" s="16">
        <f t="shared" si="2244"/>
        <v>42675.487291666665</v>
      </c>
      <c r="N2198" t="b">
        <v>0</v>
      </c>
      <c r="O2198">
        <v>234</v>
      </c>
      <c r="P2198" t="b">
        <v>1</v>
      </c>
      <c r="Q2198" t="s">
        <v>8295</v>
      </c>
      <c r="R2198">
        <f t="shared" si="2245"/>
        <v>68.11</v>
      </c>
      <c r="S2198" s="13" t="s">
        <v>8331</v>
      </c>
      <c r="T2198" t="s">
        <v>8349</v>
      </c>
      <c r="U2198">
        <f>YEAR(Table1[[#This Row],[Date Created Conversion]])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>ROUND(Table1[[#This Row],[pledged]]/Table1[[#This Row],[goal]] *100,1)</f>
        <v>951</v>
      </c>
      <c r="G2199" s="13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ref="L2199" si="2266">(((J2199/60)/60)/24)+DATE(1970,1,1)</f>
        <v>42063.584016203706</v>
      </c>
      <c r="M2199" s="16">
        <f t="shared" si="2244"/>
        <v>42033.584016203706</v>
      </c>
      <c r="N2199" t="b">
        <v>0</v>
      </c>
      <c r="O2199">
        <v>4330</v>
      </c>
      <c r="P2199" t="b">
        <v>1</v>
      </c>
      <c r="Q2199" t="s">
        <v>8295</v>
      </c>
      <c r="R2199">
        <f t="shared" si="2245"/>
        <v>65.89</v>
      </c>
      <c r="S2199" s="13" t="s">
        <v>8331</v>
      </c>
      <c r="T2199" t="s">
        <v>8349</v>
      </c>
      <c r="U2199">
        <f>YEAR(Table1[[#This Row],[Date Created Conversion]])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>ROUND(Table1[[#This Row],[pledged]]/Table1[[#This Row],[goal]] *100,1)</f>
        <v>132.9</v>
      </c>
      <c r="G2200" s="13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ref="L2200" si="2267">(((J2200/60)/60)/24)+DATE(1970,1,1)</f>
        <v>42322.555555555555</v>
      </c>
      <c r="M2200" s="16">
        <f t="shared" si="2244"/>
        <v>42292.513888888891</v>
      </c>
      <c r="N2200" t="b">
        <v>0</v>
      </c>
      <c r="O2200">
        <v>651</v>
      </c>
      <c r="P2200" t="b">
        <v>1</v>
      </c>
      <c r="Q2200" t="s">
        <v>8295</v>
      </c>
      <c r="R2200">
        <f t="shared" si="2245"/>
        <v>81.650000000000006</v>
      </c>
      <c r="S2200" s="13" t="s">
        <v>8331</v>
      </c>
      <c r="T2200" t="s">
        <v>8349</v>
      </c>
      <c r="U2200">
        <f>YEAR(Table1[[#This Row],[Date Created Conversion]])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>ROUND(Table1[[#This Row],[pledged]]/Table1[[#This Row],[goal]] *100,1)</f>
        <v>147</v>
      </c>
      <c r="G2201" s="13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ref="L2201" si="2268">(((J2201/60)/60)/24)+DATE(1970,1,1)</f>
        <v>42292.416643518518</v>
      </c>
      <c r="M2201" s="16">
        <f t="shared" si="2244"/>
        <v>42262.416643518518</v>
      </c>
      <c r="N2201" t="b">
        <v>1</v>
      </c>
      <c r="O2201">
        <v>251</v>
      </c>
      <c r="P2201" t="b">
        <v>1</v>
      </c>
      <c r="Q2201" t="s">
        <v>8295</v>
      </c>
      <c r="R2201">
        <f t="shared" si="2245"/>
        <v>52.7</v>
      </c>
      <c r="S2201" s="13" t="s">
        <v>8331</v>
      </c>
      <c r="T2201" t="s">
        <v>8349</v>
      </c>
      <c r="U2201">
        <f>YEAR(Table1[[#This Row],[Date Created Conversion]])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>ROUND(Table1[[#This Row],[pledged]]/Table1[[#This Row],[goal]] *100,1)</f>
        <v>542.20000000000005</v>
      </c>
      <c r="G2202" s="13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ref="L2202" si="2269">(((J2202/60)/60)/24)+DATE(1970,1,1)</f>
        <v>42191.125</v>
      </c>
      <c r="M2202" s="16">
        <f t="shared" si="2244"/>
        <v>42163.625787037032</v>
      </c>
      <c r="N2202" t="b">
        <v>0</v>
      </c>
      <c r="O2202">
        <v>263</v>
      </c>
      <c r="P2202" t="b">
        <v>1</v>
      </c>
      <c r="Q2202" t="s">
        <v>8295</v>
      </c>
      <c r="R2202">
        <f t="shared" si="2245"/>
        <v>41.23</v>
      </c>
      <c r="S2202" s="13" t="s">
        <v>8331</v>
      </c>
      <c r="T2202" t="s">
        <v>8349</v>
      </c>
      <c r="U2202">
        <f>YEAR(Table1[[#This Row],[Date Created Conversion]])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>ROUND(Table1[[#This Row],[pledged]]/Table1[[#This Row],[goal]] *100,1)</f>
        <v>382.7</v>
      </c>
      <c r="G2203" s="1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ref="L2203" si="2270">(((J2203/60)/60)/24)+DATE(1970,1,1)</f>
        <v>41290.846817129634</v>
      </c>
      <c r="M2203" s="16">
        <f t="shared" si="2244"/>
        <v>41276.846817129634</v>
      </c>
      <c r="N2203" t="b">
        <v>0</v>
      </c>
      <c r="O2203">
        <v>28</v>
      </c>
      <c r="P2203" t="b">
        <v>1</v>
      </c>
      <c r="Q2203" t="s">
        <v>8278</v>
      </c>
      <c r="R2203">
        <f t="shared" si="2245"/>
        <v>15.04</v>
      </c>
      <c r="S2203" s="13" t="s">
        <v>8323</v>
      </c>
      <c r="T2203" t="s">
        <v>8328</v>
      </c>
      <c r="U2203">
        <f>YEAR(Table1[[#This Row],[Date Created Conversion]])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>ROUND(Table1[[#This Row],[pledged]]/Table1[[#This Row],[goal]] *100,1)</f>
        <v>704.2</v>
      </c>
      <c r="G2204" s="13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ref="L2204" si="2271">(((J2204/60)/60)/24)+DATE(1970,1,1)</f>
        <v>41214.849166666667</v>
      </c>
      <c r="M2204" s="16">
        <f t="shared" si="2244"/>
        <v>41184.849166666667</v>
      </c>
      <c r="N2204" t="b">
        <v>0</v>
      </c>
      <c r="O2204">
        <v>721</v>
      </c>
      <c r="P2204" t="b">
        <v>1</v>
      </c>
      <c r="Q2204" t="s">
        <v>8278</v>
      </c>
      <c r="R2204">
        <f t="shared" si="2245"/>
        <v>39.07</v>
      </c>
      <c r="S2204" s="13" t="s">
        <v>8323</v>
      </c>
      <c r="T2204" t="s">
        <v>8328</v>
      </c>
      <c r="U2204">
        <f>YEAR(Table1[[#This Row],[Date Created Conversion]])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>ROUND(Table1[[#This Row],[pledged]]/Table1[[#This Row],[goal]] *100,1)</f>
        <v>109.6</v>
      </c>
      <c r="G2205" s="13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ref="L2205" si="2272">(((J2205/60)/60)/24)+DATE(1970,1,1)</f>
        <v>42271.85974537037</v>
      </c>
      <c r="M2205" s="16">
        <f t="shared" si="2244"/>
        <v>42241.85974537037</v>
      </c>
      <c r="N2205" t="b">
        <v>0</v>
      </c>
      <c r="O2205">
        <v>50</v>
      </c>
      <c r="P2205" t="b">
        <v>1</v>
      </c>
      <c r="Q2205" t="s">
        <v>8278</v>
      </c>
      <c r="R2205">
        <f t="shared" si="2245"/>
        <v>43.82</v>
      </c>
      <c r="S2205" s="13" t="s">
        <v>8323</v>
      </c>
      <c r="T2205" t="s">
        <v>8328</v>
      </c>
      <c r="U2205">
        <f>YEAR(Table1[[#This Row],[Date Created Conversion]])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>ROUND(Table1[[#This Row],[pledged]]/Table1[[#This Row],[goal]] *100,1)</f>
        <v>132.9</v>
      </c>
      <c r="G2206" s="13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ref="L2206" si="2273">(((J2206/60)/60)/24)+DATE(1970,1,1)</f>
        <v>41342.311562499999</v>
      </c>
      <c r="M2206" s="16">
        <f t="shared" si="2244"/>
        <v>41312.311562499999</v>
      </c>
      <c r="N2206" t="b">
        <v>0</v>
      </c>
      <c r="O2206">
        <v>73</v>
      </c>
      <c r="P2206" t="b">
        <v>1</v>
      </c>
      <c r="Q2206" t="s">
        <v>8278</v>
      </c>
      <c r="R2206">
        <f t="shared" si="2245"/>
        <v>27.3</v>
      </c>
      <c r="S2206" s="13" t="s">
        <v>8323</v>
      </c>
      <c r="T2206" t="s">
        <v>8328</v>
      </c>
      <c r="U2206">
        <f>YEAR(Table1[[#This Row],[Date Created Conversion]])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>ROUND(Table1[[#This Row],[pledged]]/Table1[[#This Row],[goal]] *100,1)</f>
        <v>152</v>
      </c>
      <c r="G2207" s="13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ref="L2207" si="2274">(((J2207/60)/60)/24)+DATE(1970,1,1)</f>
        <v>41061.82163194444</v>
      </c>
      <c r="M2207" s="16">
        <f t="shared" si="2244"/>
        <v>41031.82163194444</v>
      </c>
      <c r="N2207" t="b">
        <v>0</v>
      </c>
      <c r="O2207">
        <v>27</v>
      </c>
      <c r="P2207" t="b">
        <v>1</v>
      </c>
      <c r="Q2207" t="s">
        <v>8278</v>
      </c>
      <c r="R2207">
        <f t="shared" si="2245"/>
        <v>42.22</v>
      </c>
      <c r="S2207" s="13" t="s">
        <v>8323</v>
      </c>
      <c r="T2207" t="s">
        <v>8328</v>
      </c>
      <c r="U2207">
        <f>YEAR(Table1[[#This Row],[Date Created Conversion]])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>ROUND(Table1[[#This Row],[pledged]]/Table1[[#This Row],[goal]] *100,1)</f>
        <v>102.7</v>
      </c>
      <c r="G2208" s="13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ref="L2208" si="2275">(((J2208/60)/60)/24)+DATE(1970,1,1)</f>
        <v>41015.257222222222</v>
      </c>
      <c r="M2208" s="16">
        <f t="shared" si="2244"/>
        <v>40997.257222222222</v>
      </c>
      <c r="N2208" t="b">
        <v>0</v>
      </c>
      <c r="O2208">
        <v>34</v>
      </c>
      <c r="P2208" t="b">
        <v>1</v>
      </c>
      <c r="Q2208" t="s">
        <v>8278</v>
      </c>
      <c r="R2208">
        <f t="shared" si="2245"/>
        <v>33.24</v>
      </c>
      <c r="S2208" s="13" t="s">
        <v>8323</v>
      </c>
      <c r="T2208" t="s">
        <v>8328</v>
      </c>
      <c r="U2208">
        <f>YEAR(Table1[[#This Row],[Date Created Conversion]])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>ROUND(Table1[[#This Row],[pledged]]/Table1[[#This Row],[goal]] *100,1)</f>
        <v>100</v>
      </c>
      <c r="G2209" s="13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ref="L2209" si="2276">(((J2209/60)/60)/24)+DATE(1970,1,1)</f>
        <v>41594.235798611109</v>
      </c>
      <c r="M2209" s="16">
        <f t="shared" si="2244"/>
        <v>41564.194131944445</v>
      </c>
      <c r="N2209" t="b">
        <v>0</v>
      </c>
      <c r="O2209">
        <v>7</v>
      </c>
      <c r="P2209" t="b">
        <v>1</v>
      </c>
      <c r="Q2209" t="s">
        <v>8278</v>
      </c>
      <c r="R2209">
        <f t="shared" si="2245"/>
        <v>285.70999999999998</v>
      </c>
      <c r="S2209" s="13" t="s">
        <v>8323</v>
      </c>
      <c r="T2209" t="s">
        <v>8328</v>
      </c>
      <c r="U2209">
        <f>YEAR(Table1[[#This Row],[Date Created Conversion]])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>ROUND(Table1[[#This Row],[pledged]]/Table1[[#This Row],[goal]] *100,1)</f>
        <v>101.6</v>
      </c>
      <c r="G2210" s="13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ref="L2210" si="2277">(((J2210/60)/60)/24)+DATE(1970,1,1)</f>
        <v>41006.166666666664</v>
      </c>
      <c r="M2210" s="16">
        <f t="shared" si="2244"/>
        <v>40946.882245370369</v>
      </c>
      <c r="N2210" t="b">
        <v>0</v>
      </c>
      <c r="O2210">
        <v>24</v>
      </c>
      <c r="P2210" t="b">
        <v>1</v>
      </c>
      <c r="Q2210" t="s">
        <v>8278</v>
      </c>
      <c r="R2210">
        <f t="shared" si="2245"/>
        <v>42.33</v>
      </c>
      <c r="S2210" s="13" t="s">
        <v>8323</v>
      </c>
      <c r="T2210" t="s">
        <v>8328</v>
      </c>
      <c r="U2210">
        <f>YEAR(Table1[[#This Row],[Date Created Conversion]])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>ROUND(Table1[[#This Row],[pledged]]/Table1[[#This Row],[goal]] *100,1)</f>
        <v>150.80000000000001</v>
      </c>
      <c r="G2211" s="13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ref="L2211" si="2278">(((J2211/60)/60)/24)+DATE(1970,1,1)</f>
        <v>41743.958333333336</v>
      </c>
      <c r="M2211" s="16">
        <f t="shared" si="2244"/>
        <v>41732.479675925926</v>
      </c>
      <c r="N2211" t="b">
        <v>0</v>
      </c>
      <c r="O2211">
        <v>15</v>
      </c>
      <c r="P2211" t="b">
        <v>1</v>
      </c>
      <c r="Q2211" t="s">
        <v>8278</v>
      </c>
      <c r="R2211">
        <f t="shared" si="2245"/>
        <v>50.27</v>
      </c>
      <c r="S2211" s="13" t="s">
        <v>8323</v>
      </c>
      <c r="T2211" t="s">
        <v>8328</v>
      </c>
      <c r="U2211">
        <f>YEAR(Table1[[#This Row],[Date Created Conversion]])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>ROUND(Table1[[#This Row],[pledged]]/Table1[[#This Row],[goal]] *100,1)</f>
        <v>111.4</v>
      </c>
      <c r="G2212" s="13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ref="L2212" si="2279">(((J2212/60)/60)/24)+DATE(1970,1,1)</f>
        <v>41013.73333333333</v>
      </c>
      <c r="M2212" s="16">
        <f t="shared" si="2244"/>
        <v>40956.066087962965</v>
      </c>
      <c r="N2212" t="b">
        <v>0</v>
      </c>
      <c r="O2212">
        <v>72</v>
      </c>
      <c r="P2212" t="b">
        <v>1</v>
      </c>
      <c r="Q2212" t="s">
        <v>8278</v>
      </c>
      <c r="R2212">
        <f t="shared" si="2245"/>
        <v>61.9</v>
      </c>
      <c r="S2212" s="13" t="s">
        <v>8323</v>
      </c>
      <c r="T2212" t="s">
        <v>8328</v>
      </c>
      <c r="U2212">
        <f>YEAR(Table1[[#This Row],[Date Created Conversion]])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>ROUND(Table1[[#This Row],[pledged]]/Table1[[#This Row],[goal]] *100,1)</f>
        <v>195.6</v>
      </c>
      <c r="G2213" s="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ref="L2213" si="2280">(((J2213/60)/60)/24)+DATE(1970,1,1)</f>
        <v>41739.290972222225</v>
      </c>
      <c r="M2213" s="16">
        <f t="shared" si="2244"/>
        <v>41716.785011574073</v>
      </c>
      <c r="N2213" t="b">
        <v>0</v>
      </c>
      <c r="O2213">
        <v>120</v>
      </c>
      <c r="P2213" t="b">
        <v>1</v>
      </c>
      <c r="Q2213" t="s">
        <v>8278</v>
      </c>
      <c r="R2213">
        <f t="shared" si="2245"/>
        <v>40.75</v>
      </c>
      <c r="S2213" s="13" t="s">
        <v>8323</v>
      </c>
      <c r="T2213" t="s">
        <v>8328</v>
      </c>
      <c r="U2213">
        <f>YEAR(Table1[[#This Row],[Date Created Conversion]])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>ROUND(Table1[[#This Row],[pledged]]/Table1[[#This Row],[goal]] *100,1)</f>
        <v>114.4</v>
      </c>
      <c r="G2214" s="13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ref="L2214" si="2281">(((J2214/60)/60)/24)+DATE(1970,1,1)</f>
        <v>41582.041666666664</v>
      </c>
      <c r="M2214" s="16">
        <f t="shared" si="2244"/>
        <v>41548.747418981482</v>
      </c>
      <c r="N2214" t="b">
        <v>0</v>
      </c>
      <c r="O2214">
        <v>123</v>
      </c>
      <c r="P2214" t="b">
        <v>1</v>
      </c>
      <c r="Q2214" t="s">
        <v>8278</v>
      </c>
      <c r="R2214">
        <f t="shared" si="2245"/>
        <v>55.8</v>
      </c>
      <c r="S2214" s="13" t="s">
        <v>8323</v>
      </c>
      <c r="T2214" t="s">
        <v>8328</v>
      </c>
      <c r="U2214">
        <f>YEAR(Table1[[#This Row],[Date Created Conversion]])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>ROUND(Table1[[#This Row],[pledged]]/Table1[[#This Row],[goal]] *100,1)</f>
        <v>200</v>
      </c>
      <c r="G2215" s="13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ref="L2215" si="2282">(((J2215/60)/60)/24)+DATE(1970,1,1)</f>
        <v>42139.826145833329</v>
      </c>
      <c r="M2215" s="16">
        <f t="shared" si="2244"/>
        <v>42109.826145833329</v>
      </c>
      <c r="N2215" t="b">
        <v>0</v>
      </c>
      <c r="O2215">
        <v>1</v>
      </c>
      <c r="P2215" t="b">
        <v>1</v>
      </c>
      <c r="Q2215" t="s">
        <v>8278</v>
      </c>
      <c r="R2215">
        <f t="shared" si="2245"/>
        <v>10</v>
      </c>
      <c r="S2215" s="13" t="s">
        <v>8323</v>
      </c>
      <c r="T2215" t="s">
        <v>8328</v>
      </c>
      <c r="U2215">
        <f>YEAR(Table1[[#This Row],[Date Created Conversion]])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>ROUND(Table1[[#This Row],[pledged]]/Table1[[#This Row],[goal]] *100,1)</f>
        <v>292.5</v>
      </c>
      <c r="G2216" s="13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ref="L2216" si="2283">(((J2216/60)/60)/24)+DATE(1970,1,1)</f>
        <v>41676.792222222226</v>
      </c>
      <c r="M2216" s="16">
        <f t="shared" si="2244"/>
        <v>41646.792222222226</v>
      </c>
      <c r="N2216" t="b">
        <v>0</v>
      </c>
      <c r="O2216">
        <v>24</v>
      </c>
      <c r="P2216" t="b">
        <v>1</v>
      </c>
      <c r="Q2216" t="s">
        <v>8278</v>
      </c>
      <c r="R2216">
        <f t="shared" si="2245"/>
        <v>73.13</v>
      </c>
      <c r="S2216" s="13" t="s">
        <v>8323</v>
      </c>
      <c r="T2216" t="s">
        <v>8328</v>
      </c>
      <c r="U2216">
        <f>YEAR(Table1[[#This Row],[Date Created Conversion]])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>ROUND(Table1[[#This Row],[pledged]]/Table1[[#This Row],[goal]] *100,1)</f>
        <v>156.4</v>
      </c>
      <c r="G2217" s="13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ref="L2217" si="2284">(((J2217/60)/60)/24)+DATE(1970,1,1)</f>
        <v>40981.290972222225</v>
      </c>
      <c r="M2217" s="16">
        <f t="shared" si="2244"/>
        <v>40958.717268518521</v>
      </c>
      <c r="N2217" t="b">
        <v>0</v>
      </c>
      <c r="O2217">
        <v>33</v>
      </c>
      <c r="P2217" t="b">
        <v>1</v>
      </c>
      <c r="Q2217" t="s">
        <v>8278</v>
      </c>
      <c r="R2217">
        <f t="shared" si="2245"/>
        <v>26.06</v>
      </c>
      <c r="S2217" s="13" t="s">
        <v>8323</v>
      </c>
      <c r="T2217" t="s">
        <v>8328</v>
      </c>
      <c r="U2217">
        <f>YEAR(Table1[[#This Row],[Date Created Conversion]])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>ROUND(Table1[[#This Row],[pledged]]/Table1[[#This Row],[goal]] *100,1)</f>
        <v>105.7</v>
      </c>
      <c r="G2218" s="13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ref="L2218" si="2285">(((J2218/60)/60)/24)+DATE(1970,1,1)</f>
        <v>42208.751678240747</v>
      </c>
      <c r="M2218" s="16">
        <f t="shared" si="2244"/>
        <v>42194.751678240747</v>
      </c>
      <c r="N2218" t="b">
        <v>0</v>
      </c>
      <c r="O2218">
        <v>14</v>
      </c>
      <c r="P2218" t="b">
        <v>1</v>
      </c>
      <c r="Q2218" t="s">
        <v>8278</v>
      </c>
      <c r="R2218">
        <f t="shared" si="2245"/>
        <v>22.64</v>
      </c>
      <c r="S2218" s="13" t="s">
        <v>8323</v>
      </c>
      <c r="T2218" t="s">
        <v>8328</v>
      </c>
      <c r="U2218">
        <f>YEAR(Table1[[#This Row],[Date Created Conversion]])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>ROUND(Table1[[#This Row],[pledged]]/Table1[[#This Row],[goal]] *100,1)</f>
        <v>101.2</v>
      </c>
      <c r="G2219" s="13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ref="L2219" si="2286">(((J2219/60)/60)/24)+DATE(1970,1,1)</f>
        <v>42310.333333333328</v>
      </c>
      <c r="M2219" s="16">
        <f t="shared" si="2244"/>
        <v>42299.776770833334</v>
      </c>
      <c r="N2219" t="b">
        <v>0</v>
      </c>
      <c r="O2219">
        <v>9</v>
      </c>
      <c r="P2219" t="b">
        <v>1</v>
      </c>
      <c r="Q2219" t="s">
        <v>8278</v>
      </c>
      <c r="R2219">
        <f t="shared" si="2245"/>
        <v>47.22</v>
      </c>
      <c r="S2219" s="13" t="s">
        <v>8323</v>
      </c>
      <c r="T2219" t="s">
        <v>8328</v>
      </c>
      <c r="U2219">
        <f>YEAR(Table1[[#This Row],[Date Created Conversion]])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>ROUND(Table1[[#This Row],[pledged]]/Table1[[#This Row],[goal]] *100,1)</f>
        <v>122.8</v>
      </c>
      <c r="G2220" s="13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ref="L2220" si="2287">(((J2220/60)/60)/24)+DATE(1970,1,1)</f>
        <v>41150</v>
      </c>
      <c r="M2220" s="16">
        <f t="shared" si="2244"/>
        <v>41127.812303240738</v>
      </c>
      <c r="N2220" t="b">
        <v>0</v>
      </c>
      <c r="O2220">
        <v>76</v>
      </c>
      <c r="P2220" t="b">
        <v>1</v>
      </c>
      <c r="Q2220" t="s">
        <v>8278</v>
      </c>
      <c r="R2220">
        <f t="shared" si="2245"/>
        <v>32.32</v>
      </c>
      <c r="S2220" s="13" t="s">
        <v>8323</v>
      </c>
      <c r="T2220" t="s">
        <v>8328</v>
      </c>
      <c r="U2220">
        <f>YEAR(Table1[[#This Row],[Date Created Conversion]])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>ROUND(Table1[[#This Row],[pledged]]/Table1[[#This Row],[goal]] *100,1)</f>
        <v>101.5</v>
      </c>
      <c r="G2221" s="13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ref="L2221" si="2288">(((J2221/60)/60)/24)+DATE(1970,1,1)</f>
        <v>42235.718888888892</v>
      </c>
      <c r="M2221" s="16">
        <f t="shared" si="2244"/>
        <v>42205.718888888892</v>
      </c>
      <c r="N2221" t="b">
        <v>0</v>
      </c>
      <c r="O2221">
        <v>19</v>
      </c>
      <c r="P2221" t="b">
        <v>1</v>
      </c>
      <c r="Q2221" t="s">
        <v>8278</v>
      </c>
      <c r="R2221">
        <f t="shared" si="2245"/>
        <v>53.42</v>
      </c>
      <c r="S2221" s="13" t="s">
        <v>8323</v>
      </c>
      <c r="T2221" t="s">
        <v>8328</v>
      </c>
      <c r="U2221">
        <f>YEAR(Table1[[#This Row],[Date Created Conversion]])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>ROUND(Table1[[#This Row],[pledged]]/Table1[[#This Row],[goal]] *100,1)</f>
        <v>101.1</v>
      </c>
      <c r="G2222" s="13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ref="L2222" si="2289">(((J2222/60)/60)/24)+DATE(1970,1,1)</f>
        <v>41482.060601851852</v>
      </c>
      <c r="M2222" s="16">
        <f t="shared" si="2244"/>
        <v>41452.060601851852</v>
      </c>
      <c r="N2222" t="b">
        <v>0</v>
      </c>
      <c r="O2222">
        <v>69</v>
      </c>
      <c r="P2222" t="b">
        <v>1</v>
      </c>
      <c r="Q2222" t="s">
        <v>8278</v>
      </c>
      <c r="R2222">
        <f t="shared" si="2245"/>
        <v>51.3</v>
      </c>
      <c r="S2222" s="13" t="s">
        <v>8323</v>
      </c>
      <c r="T2222" t="s">
        <v>8328</v>
      </c>
      <c r="U2222">
        <f>YEAR(Table1[[#This Row],[Date Created Conversion]])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>ROUND(Table1[[#This Row],[pledged]]/Table1[[#This Row],[goal]] *100,1)</f>
        <v>108.1</v>
      </c>
      <c r="G2223" s="1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ref="L2223" si="2290">(((J2223/60)/60)/24)+DATE(1970,1,1)</f>
        <v>42483</v>
      </c>
      <c r="M2223" s="16">
        <f t="shared" si="2244"/>
        <v>42452.666770833333</v>
      </c>
      <c r="N2223" t="b">
        <v>0</v>
      </c>
      <c r="O2223">
        <v>218</v>
      </c>
      <c r="P2223" t="b">
        <v>1</v>
      </c>
      <c r="Q2223" t="s">
        <v>8295</v>
      </c>
      <c r="R2223">
        <f t="shared" si="2245"/>
        <v>37.200000000000003</v>
      </c>
      <c r="S2223" s="13" t="s">
        <v>8331</v>
      </c>
      <c r="T2223" t="s">
        <v>8349</v>
      </c>
      <c r="U2223">
        <f>YEAR(Table1[[#This Row],[Date Created Conversion]])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>ROUND(Table1[[#This Row],[pledged]]/Table1[[#This Row],[goal]] *100,1)</f>
        <v>162.6</v>
      </c>
      <c r="G2224" s="13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ref="L2224" si="2291">(((J2224/60)/60)/24)+DATE(1970,1,1)</f>
        <v>40936.787581018521</v>
      </c>
      <c r="M2224" s="16">
        <f t="shared" si="2244"/>
        <v>40906.787581018521</v>
      </c>
      <c r="N2224" t="b">
        <v>0</v>
      </c>
      <c r="O2224">
        <v>30</v>
      </c>
      <c r="P2224" t="b">
        <v>1</v>
      </c>
      <c r="Q2224" t="s">
        <v>8295</v>
      </c>
      <c r="R2224">
        <f t="shared" si="2245"/>
        <v>27.1</v>
      </c>
      <c r="S2224" s="13" t="s">
        <v>8331</v>
      </c>
      <c r="T2224" t="s">
        <v>8349</v>
      </c>
      <c r="U2224">
        <f>YEAR(Table1[[#This Row],[Date Created Conversion]])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>ROUND(Table1[[#This Row],[pledged]]/Table1[[#This Row],[goal]] *100,1)</f>
        <v>105.8</v>
      </c>
      <c r="G2225" s="13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ref="L2225" si="2292">(((J2225/60)/60)/24)+DATE(1970,1,1)</f>
        <v>42182.640833333338</v>
      </c>
      <c r="M2225" s="16">
        <f t="shared" si="2244"/>
        <v>42152.640833333338</v>
      </c>
      <c r="N2225" t="b">
        <v>0</v>
      </c>
      <c r="O2225">
        <v>100</v>
      </c>
      <c r="P2225" t="b">
        <v>1</v>
      </c>
      <c r="Q2225" t="s">
        <v>8295</v>
      </c>
      <c r="R2225">
        <f t="shared" si="2245"/>
        <v>206.31</v>
      </c>
      <c r="S2225" s="13" t="s">
        <v>8331</v>
      </c>
      <c r="T2225" t="s">
        <v>8349</v>
      </c>
      <c r="U2225">
        <f>YEAR(Table1[[#This Row],[Date Created Conversion]])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>ROUND(Table1[[#This Row],[pledged]]/Table1[[#This Row],[goal]] *100,1)</f>
        <v>243.2</v>
      </c>
      <c r="G2226" s="13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ref="L2226" si="2293">(((J2226/60)/60)/24)+DATE(1970,1,1)</f>
        <v>42672.791666666672</v>
      </c>
      <c r="M2226" s="16">
        <f t="shared" si="2244"/>
        <v>42644.667534722219</v>
      </c>
      <c r="N2226" t="b">
        <v>0</v>
      </c>
      <c r="O2226">
        <v>296</v>
      </c>
      <c r="P2226" t="b">
        <v>1</v>
      </c>
      <c r="Q2226" t="s">
        <v>8295</v>
      </c>
      <c r="R2226">
        <f t="shared" si="2245"/>
        <v>82.15</v>
      </c>
      <c r="S2226" s="13" t="s">
        <v>8331</v>
      </c>
      <c r="T2226" t="s">
        <v>8349</v>
      </c>
      <c r="U2226">
        <f>YEAR(Table1[[#This Row],[Date Created Conversion]])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>ROUND(Table1[[#This Row],[pledged]]/Table1[[#This Row],[goal]] *100,1)</f>
        <v>944.8</v>
      </c>
      <c r="G2227" s="13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ref="L2227" si="2294">(((J2227/60)/60)/24)+DATE(1970,1,1)</f>
        <v>41903.79184027778</v>
      </c>
      <c r="M2227" s="16">
        <f t="shared" si="2244"/>
        <v>41873.79184027778</v>
      </c>
      <c r="N2227" t="b">
        <v>0</v>
      </c>
      <c r="O2227">
        <v>1204</v>
      </c>
      <c r="P2227" t="b">
        <v>1</v>
      </c>
      <c r="Q2227" t="s">
        <v>8295</v>
      </c>
      <c r="R2227">
        <f t="shared" si="2245"/>
        <v>164.8</v>
      </c>
      <c r="S2227" s="13" t="s">
        <v>8331</v>
      </c>
      <c r="T2227" t="s">
        <v>8349</v>
      </c>
      <c r="U2227">
        <f>YEAR(Table1[[#This Row],[Date Created Conversion]])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>ROUND(Table1[[#This Row],[pledged]]/Table1[[#This Row],[goal]] *100,1)</f>
        <v>108.5</v>
      </c>
      <c r="G2228" s="13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ref="L2228" si="2295">(((J2228/60)/60)/24)+DATE(1970,1,1)</f>
        <v>42412.207638888889</v>
      </c>
      <c r="M2228" s="16">
        <f t="shared" si="2244"/>
        <v>42381.79886574074</v>
      </c>
      <c r="N2228" t="b">
        <v>0</v>
      </c>
      <c r="O2228">
        <v>321</v>
      </c>
      <c r="P2228" t="b">
        <v>1</v>
      </c>
      <c r="Q2228" t="s">
        <v>8295</v>
      </c>
      <c r="R2228">
        <f t="shared" si="2245"/>
        <v>60.82</v>
      </c>
      <c r="S2228" s="13" t="s">
        <v>8331</v>
      </c>
      <c r="T2228" t="s">
        <v>8349</v>
      </c>
      <c r="U2228">
        <f>YEAR(Table1[[#This Row],[Date Created Conversion]])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>ROUND(Table1[[#This Row],[pledged]]/Table1[[#This Row],[goal]] *100,1)</f>
        <v>157.4</v>
      </c>
      <c r="G2229" s="13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ref="L2229" si="2296">(((J2229/60)/60)/24)+DATE(1970,1,1)</f>
        <v>41591.849016203705</v>
      </c>
      <c r="M2229" s="16">
        <f t="shared" si="2244"/>
        <v>41561.807349537034</v>
      </c>
      <c r="N2229" t="b">
        <v>0</v>
      </c>
      <c r="O2229">
        <v>301</v>
      </c>
      <c r="P2229" t="b">
        <v>1</v>
      </c>
      <c r="Q2229" t="s">
        <v>8295</v>
      </c>
      <c r="R2229">
        <f t="shared" si="2245"/>
        <v>67.97</v>
      </c>
      <c r="S2229" s="13" t="s">
        <v>8331</v>
      </c>
      <c r="T2229" t="s">
        <v>8349</v>
      </c>
      <c r="U2229">
        <f>YEAR(Table1[[#This Row],[Date Created Conversion]])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>ROUND(Table1[[#This Row],[pledged]]/Table1[[#This Row],[goal]] *100,1)</f>
        <v>1174.5</v>
      </c>
      <c r="G2230" s="13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ref="L2230" si="2297">(((J2230/60)/60)/24)+DATE(1970,1,1)</f>
        <v>42232.278194444443</v>
      </c>
      <c r="M2230" s="16">
        <f t="shared" si="2244"/>
        <v>42202.278194444443</v>
      </c>
      <c r="N2230" t="b">
        <v>0</v>
      </c>
      <c r="O2230">
        <v>144</v>
      </c>
      <c r="P2230" t="b">
        <v>1</v>
      </c>
      <c r="Q2230" t="s">
        <v>8295</v>
      </c>
      <c r="R2230">
        <f t="shared" si="2245"/>
        <v>81.56</v>
      </c>
      <c r="S2230" s="13" t="s">
        <v>8331</v>
      </c>
      <c r="T2230" t="s">
        <v>8349</v>
      </c>
      <c r="U2230">
        <f>YEAR(Table1[[#This Row],[Date Created Conversion]])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>ROUND(Table1[[#This Row],[pledged]]/Table1[[#This Row],[goal]] *100,1)</f>
        <v>171</v>
      </c>
      <c r="G2231" s="13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ref="L2231" si="2298">(((J2231/60)/60)/24)+DATE(1970,1,1)</f>
        <v>41520.166666666664</v>
      </c>
      <c r="M2231" s="16">
        <f t="shared" si="2244"/>
        <v>41484.664247685185</v>
      </c>
      <c r="N2231" t="b">
        <v>0</v>
      </c>
      <c r="O2231">
        <v>539</v>
      </c>
      <c r="P2231" t="b">
        <v>1</v>
      </c>
      <c r="Q2231" t="s">
        <v>8295</v>
      </c>
      <c r="R2231">
        <f t="shared" si="2245"/>
        <v>25.43</v>
      </c>
      <c r="S2231" s="13" t="s">
        <v>8331</v>
      </c>
      <c r="T2231" t="s">
        <v>8349</v>
      </c>
      <c r="U2231">
        <f>YEAR(Table1[[#This Row],[Date Created Conversion]])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>ROUND(Table1[[#This Row],[pledged]]/Table1[[#This Row],[goal]] *100,1)</f>
        <v>126</v>
      </c>
      <c r="G2232" s="13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ref="L2232" si="2299">(((J2232/60)/60)/24)+DATE(1970,1,1)</f>
        <v>41754.881099537037</v>
      </c>
      <c r="M2232" s="16">
        <f t="shared" si="2244"/>
        <v>41724.881099537037</v>
      </c>
      <c r="N2232" t="b">
        <v>0</v>
      </c>
      <c r="O2232">
        <v>498</v>
      </c>
      <c r="P2232" t="b">
        <v>1</v>
      </c>
      <c r="Q2232" t="s">
        <v>8295</v>
      </c>
      <c r="R2232">
        <f t="shared" si="2245"/>
        <v>21.5</v>
      </c>
      <c r="S2232" s="13" t="s">
        <v>8331</v>
      </c>
      <c r="T2232" t="s">
        <v>8349</v>
      </c>
      <c r="U2232">
        <f>YEAR(Table1[[#This Row],[Date Created Conversion]])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>ROUND(Table1[[#This Row],[pledged]]/Table1[[#This Row],[goal]] *100,1)</f>
        <v>1212.0999999999999</v>
      </c>
      <c r="G2233" s="1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ref="L2233" si="2300">(((J2233/60)/60)/24)+DATE(1970,1,1)</f>
        <v>41450.208333333336</v>
      </c>
      <c r="M2233" s="16">
        <f t="shared" si="2244"/>
        <v>41423.910891203705</v>
      </c>
      <c r="N2233" t="b">
        <v>0</v>
      </c>
      <c r="O2233">
        <v>1113</v>
      </c>
      <c r="P2233" t="b">
        <v>1</v>
      </c>
      <c r="Q2233" t="s">
        <v>8295</v>
      </c>
      <c r="R2233">
        <f t="shared" si="2245"/>
        <v>27.23</v>
      </c>
      <c r="S2233" s="13" t="s">
        <v>8331</v>
      </c>
      <c r="T2233" t="s">
        <v>8349</v>
      </c>
      <c r="U2233">
        <f>YEAR(Table1[[#This Row],[Date Created Conversion]])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>ROUND(Table1[[#This Row],[pledged]]/Table1[[#This Row],[goal]] *100,1)</f>
        <v>495.8</v>
      </c>
      <c r="G2234" s="13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ref="L2234" si="2301">(((J2234/60)/60)/24)+DATE(1970,1,1)</f>
        <v>41839.125</v>
      </c>
      <c r="M2234" s="16">
        <f t="shared" si="2244"/>
        <v>41806.794074074074</v>
      </c>
      <c r="N2234" t="b">
        <v>0</v>
      </c>
      <c r="O2234">
        <v>988</v>
      </c>
      <c r="P2234" t="b">
        <v>1</v>
      </c>
      <c r="Q2234" t="s">
        <v>8295</v>
      </c>
      <c r="R2234">
        <f t="shared" si="2245"/>
        <v>25.09</v>
      </c>
      <c r="S2234" s="13" t="s">
        <v>8331</v>
      </c>
      <c r="T2234" t="s">
        <v>8349</v>
      </c>
      <c r="U2234">
        <f>YEAR(Table1[[#This Row],[Date Created Conversion]])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>ROUND(Table1[[#This Row],[pledged]]/Table1[[#This Row],[goal]] *100,1)</f>
        <v>332</v>
      </c>
      <c r="G2235" s="13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ref="L2235" si="2302">(((J2235/60)/60)/24)+DATE(1970,1,1)</f>
        <v>42352</v>
      </c>
      <c r="M2235" s="16">
        <f t="shared" si="2244"/>
        <v>42331.378923611104</v>
      </c>
      <c r="N2235" t="b">
        <v>0</v>
      </c>
      <c r="O2235">
        <v>391</v>
      </c>
      <c r="P2235" t="b">
        <v>1</v>
      </c>
      <c r="Q2235" t="s">
        <v>8295</v>
      </c>
      <c r="R2235">
        <f t="shared" si="2245"/>
        <v>21.23</v>
      </c>
      <c r="S2235" s="13" t="s">
        <v>8331</v>
      </c>
      <c r="T2235" t="s">
        <v>8349</v>
      </c>
      <c r="U2235">
        <f>YEAR(Table1[[#This Row],[Date Created Conversion]])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>ROUND(Table1[[#This Row],[pledged]]/Table1[[#This Row],[goal]] *100,1)</f>
        <v>1165</v>
      </c>
      <c r="G2236" s="13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ref="L2236" si="2303">(((J2236/60)/60)/24)+DATE(1970,1,1)</f>
        <v>42740.824618055558</v>
      </c>
      <c r="M2236" s="16">
        <f t="shared" si="2244"/>
        <v>42710.824618055558</v>
      </c>
      <c r="N2236" t="b">
        <v>0</v>
      </c>
      <c r="O2236">
        <v>28</v>
      </c>
      <c r="P2236" t="b">
        <v>1</v>
      </c>
      <c r="Q2236" t="s">
        <v>8295</v>
      </c>
      <c r="R2236">
        <f t="shared" si="2245"/>
        <v>41.61</v>
      </c>
      <c r="S2236" s="13" t="s">
        <v>8331</v>
      </c>
      <c r="T2236" t="s">
        <v>8349</v>
      </c>
      <c r="U2236">
        <f>YEAR(Table1[[#This Row],[Date Created Conversion]])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>ROUND(Table1[[#This Row],[pledged]]/Table1[[#This Row],[goal]] *100,1)</f>
        <v>153.30000000000001</v>
      </c>
      <c r="G2237" s="13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ref="L2237" si="2304">(((J2237/60)/60)/24)+DATE(1970,1,1)</f>
        <v>42091.980451388896</v>
      </c>
      <c r="M2237" s="16">
        <f t="shared" si="2244"/>
        <v>42062.022118055553</v>
      </c>
      <c r="N2237" t="b">
        <v>0</v>
      </c>
      <c r="O2237">
        <v>147</v>
      </c>
      <c r="P2237" t="b">
        <v>1</v>
      </c>
      <c r="Q2237" t="s">
        <v>8295</v>
      </c>
      <c r="R2237">
        <f t="shared" si="2245"/>
        <v>135.59</v>
      </c>
      <c r="S2237" s="13" t="s">
        <v>8331</v>
      </c>
      <c r="T2237" t="s">
        <v>8349</v>
      </c>
      <c r="U2237">
        <f>YEAR(Table1[[#This Row],[Date Created Conversion]])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>ROUND(Table1[[#This Row],[pledged]]/Table1[[#This Row],[goal]] *100,1)</f>
        <v>537.1</v>
      </c>
      <c r="G2238" s="13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ref="L2238" si="2305">(((J2238/60)/60)/24)+DATE(1970,1,1)</f>
        <v>42401.617164351846</v>
      </c>
      <c r="M2238" s="16">
        <f t="shared" si="2244"/>
        <v>42371.617164351846</v>
      </c>
      <c r="N2238" t="b">
        <v>0</v>
      </c>
      <c r="O2238">
        <v>680</v>
      </c>
      <c r="P2238" t="b">
        <v>1</v>
      </c>
      <c r="Q2238" t="s">
        <v>8295</v>
      </c>
      <c r="R2238">
        <f t="shared" si="2245"/>
        <v>22.12</v>
      </c>
      <c r="S2238" s="13" t="s">
        <v>8331</v>
      </c>
      <c r="T2238" t="s">
        <v>8349</v>
      </c>
      <c r="U2238">
        <f>YEAR(Table1[[#This Row],[Date Created Conversion]])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>ROUND(Table1[[#This Row],[pledged]]/Table1[[#This Row],[goal]] *100,1)</f>
        <v>352.9</v>
      </c>
      <c r="G2239" s="13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ref="L2239" si="2306">(((J2239/60)/60)/24)+DATE(1970,1,1)</f>
        <v>41955.332638888889</v>
      </c>
      <c r="M2239" s="16">
        <f t="shared" si="2244"/>
        <v>41915.003275462965</v>
      </c>
      <c r="N2239" t="b">
        <v>0</v>
      </c>
      <c r="O2239">
        <v>983</v>
      </c>
      <c r="P2239" t="b">
        <v>1</v>
      </c>
      <c r="Q2239" t="s">
        <v>8295</v>
      </c>
      <c r="R2239">
        <f t="shared" si="2245"/>
        <v>64.63</v>
      </c>
      <c r="S2239" s="13" t="s">
        <v>8331</v>
      </c>
      <c r="T2239" t="s">
        <v>8349</v>
      </c>
      <c r="U2239">
        <f>YEAR(Table1[[#This Row],[Date Created Conversion]])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>ROUND(Table1[[#This Row],[pledged]]/Table1[[#This Row],[goal]] *100,1)</f>
        <v>137.4</v>
      </c>
      <c r="G2240" s="13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ref="L2240" si="2307">(((J2240/60)/60)/24)+DATE(1970,1,1)</f>
        <v>42804.621712962966</v>
      </c>
      <c r="M2240" s="16">
        <f t="shared" si="2244"/>
        <v>42774.621712962966</v>
      </c>
      <c r="N2240" t="b">
        <v>0</v>
      </c>
      <c r="O2240">
        <v>79</v>
      </c>
      <c r="P2240" t="b">
        <v>1</v>
      </c>
      <c r="Q2240" t="s">
        <v>8295</v>
      </c>
      <c r="R2240">
        <f t="shared" si="2245"/>
        <v>69.569999999999993</v>
      </c>
      <c r="S2240" s="13" t="s">
        <v>8331</v>
      </c>
      <c r="T2240" t="s">
        <v>8349</v>
      </c>
      <c r="U2240">
        <f>YEAR(Table1[[#This Row],[Date Created Conversion]])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>ROUND(Table1[[#This Row],[pledged]]/Table1[[#This Row],[goal]] *100,1)</f>
        <v>128</v>
      </c>
      <c r="G2241" s="13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ref="L2241" si="2308">(((J2241/60)/60)/24)+DATE(1970,1,1)</f>
        <v>41609.168055555558</v>
      </c>
      <c r="M2241" s="16">
        <f t="shared" si="2244"/>
        <v>41572.958495370374</v>
      </c>
      <c r="N2241" t="b">
        <v>0</v>
      </c>
      <c r="O2241">
        <v>426</v>
      </c>
      <c r="P2241" t="b">
        <v>1</v>
      </c>
      <c r="Q2241" t="s">
        <v>8295</v>
      </c>
      <c r="R2241">
        <f t="shared" si="2245"/>
        <v>75.13</v>
      </c>
      <c r="S2241" s="13" t="s">
        <v>8331</v>
      </c>
      <c r="T2241" t="s">
        <v>8349</v>
      </c>
      <c r="U2241">
        <f>YEAR(Table1[[#This Row],[Date Created Conversion]])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>ROUND(Table1[[#This Row],[pledged]]/Table1[[#This Row],[goal]] *100,1)</f>
        <v>270.7</v>
      </c>
      <c r="G2242" s="13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ref="L2242" si="2309">(((J2242/60)/60)/24)+DATE(1970,1,1)</f>
        <v>42482.825740740736</v>
      </c>
      <c r="M2242" s="16">
        <f t="shared" ref="M2242:M2305" si="2310">(((K2242/60)/60)/24)+DATE(1970,1,1)</f>
        <v>42452.825740740736</v>
      </c>
      <c r="N2242" t="b">
        <v>0</v>
      </c>
      <c r="O2242">
        <v>96</v>
      </c>
      <c r="P2242" t="b">
        <v>1</v>
      </c>
      <c r="Q2242" t="s">
        <v>8295</v>
      </c>
      <c r="R2242">
        <f t="shared" ref="R2242:R2305" si="2311">IFERROR(ROUND(E2242/O2242,2),0)</f>
        <v>140.97999999999999</v>
      </c>
      <c r="S2242" s="13" t="s">
        <v>8331</v>
      </c>
      <c r="T2242" t="s">
        <v>8349</v>
      </c>
      <c r="U2242">
        <f>YEAR(Table1[[#This Row],[Date Created Conversion]])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>ROUND(Table1[[#This Row],[pledged]]/Table1[[#This Row],[goal]] *100,1)</f>
        <v>806.4</v>
      </c>
      <c r="G2243" s="1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" si="2312">(((J2243/60)/60)/24)+DATE(1970,1,1)</f>
        <v>42796.827546296292</v>
      </c>
      <c r="M2243" s="16">
        <f t="shared" si="2310"/>
        <v>42766.827546296292</v>
      </c>
      <c r="N2243" t="b">
        <v>0</v>
      </c>
      <c r="O2243">
        <v>163</v>
      </c>
      <c r="P2243" t="b">
        <v>1</v>
      </c>
      <c r="Q2243" t="s">
        <v>8295</v>
      </c>
      <c r="R2243">
        <f t="shared" si="2311"/>
        <v>49.47</v>
      </c>
      <c r="S2243" s="13" t="s">
        <v>8331</v>
      </c>
      <c r="T2243" t="s">
        <v>8349</v>
      </c>
      <c r="U2243">
        <f>YEAR(Table1[[#This Row],[Date Created Conversion]])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>ROUND(Table1[[#This Row],[pledged]]/Table1[[#This Row],[goal]] *100,1)</f>
        <v>1360.1</v>
      </c>
      <c r="G2244" s="13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ref="L2244" si="2313">(((J2244/60)/60)/24)+DATE(1970,1,1)</f>
        <v>41605.126388888886</v>
      </c>
      <c r="M2244" s="16">
        <f t="shared" si="2310"/>
        <v>41569.575613425928</v>
      </c>
      <c r="N2244" t="b">
        <v>0</v>
      </c>
      <c r="O2244">
        <v>2525</v>
      </c>
      <c r="P2244" t="b">
        <v>1</v>
      </c>
      <c r="Q2244" t="s">
        <v>8295</v>
      </c>
      <c r="R2244">
        <f t="shared" si="2311"/>
        <v>53.87</v>
      </c>
      <c r="S2244" s="13" t="s">
        <v>8331</v>
      </c>
      <c r="T2244" t="s">
        <v>8349</v>
      </c>
      <c r="U2244">
        <f>YEAR(Table1[[#This Row],[Date Created Conversion]])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>ROUND(Table1[[#This Row],[pledged]]/Table1[[#This Row],[goal]] *100,1)</f>
        <v>930250</v>
      </c>
      <c r="G2245" s="13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ref="L2245" si="2314">(((J2245/60)/60)/24)+DATE(1970,1,1)</f>
        <v>42807.125</v>
      </c>
      <c r="M2245" s="16">
        <f t="shared" si="2310"/>
        <v>42800.751041666663</v>
      </c>
      <c r="N2245" t="b">
        <v>0</v>
      </c>
      <c r="O2245">
        <v>2035</v>
      </c>
      <c r="P2245" t="b">
        <v>1</v>
      </c>
      <c r="Q2245" t="s">
        <v>8295</v>
      </c>
      <c r="R2245">
        <f t="shared" si="2311"/>
        <v>4.57</v>
      </c>
      <c r="S2245" s="13" t="s">
        <v>8331</v>
      </c>
      <c r="T2245" t="s">
        <v>8349</v>
      </c>
      <c r="U2245">
        <f>YEAR(Table1[[#This Row],[Date Created Conversion]])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>ROUND(Table1[[#This Row],[pledged]]/Table1[[#This Row],[goal]] *100,1)</f>
        <v>377</v>
      </c>
      <c r="G2246" s="13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ref="L2246" si="2315">(((J2246/60)/60)/24)+DATE(1970,1,1)</f>
        <v>42659.854166666672</v>
      </c>
      <c r="M2246" s="16">
        <f t="shared" si="2310"/>
        <v>42647.818819444445</v>
      </c>
      <c r="N2246" t="b">
        <v>0</v>
      </c>
      <c r="O2246">
        <v>290</v>
      </c>
      <c r="P2246" t="b">
        <v>1</v>
      </c>
      <c r="Q2246" t="s">
        <v>8295</v>
      </c>
      <c r="R2246">
        <f t="shared" si="2311"/>
        <v>65</v>
      </c>
      <c r="S2246" s="13" t="s">
        <v>8331</v>
      </c>
      <c r="T2246" t="s">
        <v>8349</v>
      </c>
      <c r="U2246">
        <f>YEAR(Table1[[#This Row],[Date Created Conversion]])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>ROUND(Table1[[#This Row],[pledged]]/Table1[[#This Row],[goal]] *100,1)</f>
        <v>2647</v>
      </c>
      <c r="G2247" s="13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ref="L2247" si="2316">(((J2247/60)/60)/24)+DATE(1970,1,1)</f>
        <v>41691.75</v>
      </c>
      <c r="M2247" s="16">
        <f t="shared" si="2310"/>
        <v>41660.708530092597</v>
      </c>
      <c r="N2247" t="b">
        <v>0</v>
      </c>
      <c r="O2247">
        <v>1980</v>
      </c>
      <c r="P2247" t="b">
        <v>1</v>
      </c>
      <c r="Q2247" t="s">
        <v>8295</v>
      </c>
      <c r="R2247">
        <f t="shared" si="2311"/>
        <v>53.48</v>
      </c>
      <c r="S2247" s="13" t="s">
        <v>8331</v>
      </c>
      <c r="T2247" t="s">
        <v>8349</v>
      </c>
      <c r="U2247">
        <f>YEAR(Table1[[#This Row],[Date Created Conversion]])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>ROUND(Table1[[#This Row],[pledged]]/Table1[[#This Row],[goal]] *100,1)</f>
        <v>100.1</v>
      </c>
      <c r="G2248" s="13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ref="L2248" si="2317">(((J2248/60)/60)/24)+DATE(1970,1,1)</f>
        <v>42251.79178240741</v>
      </c>
      <c r="M2248" s="16">
        <f t="shared" si="2310"/>
        <v>42221.79178240741</v>
      </c>
      <c r="N2248" t="b">
        <v>0</v>
      </c>
      <c r="O2248">
        <v>57</v>
      </c>
      <c r="P2248" t="b">
        <v>1</v>
      </c>
      <c r="Q2248" t="s">
        <v>8295</v>
      </c>
      <c r="R2248">
        <f t="shared" si="2311"/>
        <v>43.91</v>
      </c>
      <c r="S2248" s="13" t="s">
        <v>8331</v>
      </c>
      <c r="T2248" t="s">
        <v>8349</v>
      </c>
      <c r="U2248">
        <f>YEAR(Table1[[#This Row],[Date Created Conversion]])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>ROUND(Table1[[#This Row],[pledged]]/Table1[[#This Row],[goal]] *100,1)</f>
        <v>104.5</v>
      </c>
      <c r="G2249" s="13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ref="L2249" si="2318">(((J2249/60)/60)/24)+DATE(1970,1,1)</f>
        <v>42214.666261574079</v>
      </c>
      <c r="M2249" s="16">
        <f t="shared" si="2310"/>
        <v>42200.666261574079</v>
      </c>
      <c r="N2249" t="b">
        <v>0</v>
      </c>
      <c r="O2249">
        <v>380</v>
      </c>
      <c r="P2249" t="b">
        <v>1</v>
      </c>
      <c r="Q2249" t="s">
        <v>8295</v>
      </c>
      <c r="R2249">
        <f t="shared" si="2311"/>
        <v>50.85</v>
      </c>
      <c r="S2249" s="13" t="s">
        <v>8331</v>
      </c>
      <c r="T2249" t="s">
        <v>8349</v>
      </c>
      <c r="U2249">
        <f>YEAR(Table1[[#This Row],[Date Created Conversion]])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>ROUND(Table1[[#This Row],[pledged]]/Table1[[#This Row],[goal]] *100,1)</f>
        <v>107.2</v>
      </c>
      <c r="G2250" s="13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ref="L2250" si="2319">(((J2250/60)/60)/24)+DATE(1970,1,1)</f>
        <v>42718.875902777778</v>
      </c>
      <c r="M2250" s="16">
        <f t="shared" si="2310"/>
        <v>42688.875902777778</v>
      </c>
      <c r="N2250" t="b">
        <v>0</v>
      </c>
      <c r="O2250">
        <v>128</v>
      </c>
      <c r="P2250" t="b">
        <v>1</v>
      </c>
      <c r="Q2250" t="s">
        <v>8295</v>
      </c>
      <c r="R2250">
        <f t="shared" si="2311"/>
        <v>58.63</v>
      </c>
      <c r="S2250" s="13" t="s">
        <v>8331</v>
      </c>
      <c r="T2250" t="s">
        <v>8349</v>
      </c>
      <c r="U2250">
        <f>YEAR(Table1[[#This Row],[Date Created Conversion]])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>ROUND(Table1[[#This Row],[pledged]]/Table1[[#This Row],[goal]] *100,1)</f>
        <v>168.8</v>
      </c>
      <c r="G2251" s="13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ref="L2251" si="2320">(((J2251/60)/60)/24)+DATE(1970,1,1)</f>
        <v>41366.661631944444</v>
      </c>
      <c r="M2251" s="16">
        <f t="shared" si="2310"/>
        <v>41336.703298611108</v>
      </c>
      <c r="N2251" t="b">
        <v>0</v>
      </c>
      <c r="O2251">
        <v>180</v>
      </c>
      <c r="P2251" t="b">
        <v>1</v>
      </c>
      <c r="Q2251" t="s">
        <v>8295</v>
      </c>
      <c r="R2251">
        <f t="shared" si="2311"/>
        <v>32.82</v>
      </c>
      <c r="S2251" s="13" t="s">
        <v>8331</v>
      </c>
      <c r="T2251" t="s">
        <v>8349</v>
      </c>
      <c r="U2251">
        <f>YEAR(Table1[[#This Row],[Date Created Conversion]])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>ROUND(Table1[[#This Row],[pledged]]/Table1[[#This Row],[goal]] *100,1)</f>
        <v>975.1</v>
      </c>
      <c r="G2252" s="13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ref="L2252" si="2321">(((J2252/60)/60)/24)+DATE(1970,1,1)</f>
        <v>42707.0471412037</v>
      </c>
      <c r="M2252" s="16">
        <f t="shared" si="2310"/>
        <v>42677.005474537036</v>
      </c>
      <c r="N2252" t="b">
        <v>0</v>
      </c>
      <c r="O2252">
        <v>571</v>
      </c>
      <c r="P2252" t="b">
        <v>1</v>
      </c>
      <c r="Q2252" t="s">
        <v>8295</v>
      </c>
      <c r="R2252">
        <f t="shared" si="2311"/>
        <v>426.93</v>
      </c>
      <c r="S2252" s="13" t="s">
        <v>8331</v>
      </c>
      <c r="T2252" t="s">
        <v>8349</v>
      </c>
      <c r="U2252">
        <f>YEAR(Table1[[#This Row],[Date Created Conversion]])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>ROUND(Table1[[#This Row],[pledged]]/Table1[[#This Row],[goal]] *100,1)</f>
        <v>134.4</v>
      </c>
      <c r="G2253" s="1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ref="L2253" si="2322">(((J2253/60)/60)/24)+DATE(1970,1,1)</f>
        <v>41867.34579861111</v>
      </c>
      <c r="M2253" s="16">
        <f t="shared" si="2310"/>
        <v>41846.34579861111</v>
      </c>
      <c r="N2253" t="b">
        <v>0</v>
      </c>
      <c r="O2253">
        <v>480</v>
      </c>
      <c r="P2253" t="b">
        <v>1</v>
      </c>
      <c r="Q2253" t="s">
        <v>8295</v>
      </c>
      <c r="R2253">
        <f t="shared" si="2311"/>
        <v>23.81</v>
      </c>
      <c r="S2253" s="13" t="s">
        <v>8331</v>
      </c>
      <c r="T2253" t="s">
        <v>8349</v>
      </c>
      <c r="U2253">
        <f>YEAR(Table1[[#This Row],[Date Created Conversion]])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>ROUND(Table1[[#This Row],[pledged]]/Table1[[#This Row],[goal]] *100,1)</f>
        <v>272.3</v>
      </c>
      <c r="G2254" s="13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ref="L2254" si="2323">(((J2254/60)/60)/24)+DATE(1970,1,1)</f>
        <v>42588.327986111108</v>
      </c>
      <c r="M2254" s="16">
        <f t="shared" si="2310"/>
        <v>42573.327986111108</v>
      </c>
      <c r="N2254" t="b">
        <v>0</v>
      </c>
      <c r="O2254">
        <v>249</v>
      </c>
      <c r="P2254" t="b">
        <v>1</v>
      </c>
      <c r="Q2254" t="s">
        <v>8295</v>
      </c>
      <c r="R2254">
        <f t="shared" si="2311"/>
        <v>98.41</v>
      </c>
      <c r="S2254" s="13" t="s">
        <v>8331</v>
      </c>
      <c r="T2254" t="s">
        <v>8349</v>
      </c>
      <c r="U2254">
        <f>YEAR(Table1[[#This Row],[Date Created Conversion]])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>ROUND(Table1[[#This Row],[pledged]]/Table1[[#This Row],[goal]] *100,1)</f>
        <v>112.7</v>
      </c>
      <c r="G2255" s="13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ref="L2255" si="2324">(((J2255/60)/60)/24)+DATE(1970,1,1)</f>
        <v>42326.672997685186</v>
      </c>
      <c r="M2255" s="16">
        <f t="shared" si="2310"/>
        <v>42296.631331018521</v>
      </c>
      <c r="N2255" t="b">
        <v>0</v>
      </c>
      <c r="O2255">
        <v>84</v>
      </c>
      <c r="P2255" t="b">
        <v>1</v>
      </c>
      <c r="Q2255" t="s">
        <v>8295</v>
      </c>
      <c r="R2255">
        <f t="shared" si="2311"/>
        <v>107.32</v>
      </c>
      <c r="S2255" s="13" t="s">
        <v>8331</v>
      </c>
      <c r="T2255" t="s">
        <v>8349</v>
      </c>
      <c r="U2255">
        <f>YEAR(Table1[[#This Row],[Date Created Conversion]])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>ROUND(Table1[[#This Row],[pledged]]/Table1[[#This Row],[goal]] *100,1)</f>
        <v>459.8</v>
      </c>
      <c r="G2256" s="13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ref="L2256" si="2325">(((J2256/60)/60)/24)+DATE(1970,1,1)</f>
        <v>42759.647777777776</v>
      </c>
      <c r="M2256" s="16">
        <f t="shared" si="2310"/>
        <v>42752.647777777776</v>
      </c>
      <c r="N2256" t="b">
        <v>0</v>
      </c>
      <c r="O2256">
        <v>197</v>
      </c>
      <c r="P2256" t="b">
        <v>1</v>
      </c>
      <c r="Q2256" t="s">
        <v>8295</v>
      </c>
      <c r="R2256">
        <f t="shared" si="2311"/>
        <v>11.67</v>
      </c>
      <c r="S2256" s="13" t="s">
        <v>8331</v>
      </c>
      <c r="T2256" t="s">
        <v>8349</v>
      </c>
      <c r="U2256">
        <f>YEAR(Table1[[#This Row],[Date Created Conversion]])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>ROUND(Table1[[#This Row],[pledged]]/Table1[[#This Row],[goal]] *100,1)</f>
        <v>286.7</v>
      </c>
      <c r="G2257" s="13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ref="L2257" si="2326">(((J2257/60)/60)/24)+DATE(1970,1,1)</f>
        <v>42497.951979166668</v>
      </c>
      <c r="M2257" s="16">
        <f t="shared" si="2310"/>
        <v>42467.951979166668</v>
      </c>
      <c r="N2257" t="b">
        <v>0</v>
      </c>
      <c r="O2257">
        <v>271</v>
      </c>
      <c r="P2257" t="b">
        <v>1</v>
      </c>
      <c r="Q2257" t="s">
        <v>8295</v>
      </c>
      <c r="R2257">
        <f t="shared" si="2311"/>
        <v>41.78</v>
      </c>
      <c r="S2257" s="13" t="s">
        <v>8331</v>
      </c>
      <c r="T2257" t="s">
        <v>8349</v>
      </c>
      <c r="U2257">
        <f>YEAR(Table1[[#This Row],[Date Created Conversion]])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>ROUND(Table1[[#This Row],[pledged]]/Table1[[#This Row],[goal]] *100,1)</f>
        <v>222.7</v>
      </c>
      <c r="G2258" s="13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ref="L2258" si="2327">(((J2258/60)/60)/24)+DATE(1970,1,1)</f>
        <v>42696.451921296291</v>
      </c>
      <c r="M2258" s="16">
        <f t="shared" si="2310"/>
        <v>42682.451921296291</v>
      </c>
      <c r="N2258" t="b">
        <v>0</v>
      </c>
      <c r="O2258">
        <v>50</v>
      </c>
      <c r="P2258" t="b">
        <v>1</v>
      </c>
      <c r="Q2258" t="s">
        <v>8295</v>
      </c>
      <c r="R2258">
        <f t="shared" si="2311"/>
        <v>21.38</v>
      </c>
      <c r="S2258" s="13" t="s">
        <v>8331</v>
      </c>
      <c r="T2258" t="s">
        <v>8349</v>
      </c>
      <c r="U2258">
        <f>YEAR(Table1[[#This Row],[Date Created Conversion]])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>ROUND(Table1[[#This Row],[pledged]]/Table1[[#This Row],[goal]] *100,1)</f>
        <v>636.1</v>
      </c>
      <c r="G2259" s="13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ref="L2259" si="2328">(((J2259/60)/60)/24)+DATE(1970,1,1)</f>
        <v>42540.958333333328</v>
      </c>
      <c r="M2259" s="16">
        <f t="shared" si="2310"/>
        <v>42505.936678240745</v>
      </c>
      <c r="N2259" t="b">
        <v>0</v>
      </c>
      <c r="O2259">
        <v>169</v>
      </c>
      <c r="P2259" t="b">
        <v>1</v>
      </c>
      <c r="Q2259" t="s">
        <v>8295</v>
      </c>
      <c r="R2259">
        <f t="shared" si="2311"/>
        <v>94.1</v>
      </c>
      <c r="S2259" s="13" t="s">
        <v>8331</v>
      </c>
      <c r="T2259" t="s">
        <v>8349</v>
      </c>
      <c r="U2259">
        <f>YEAR(Table1[[#This Row],[Date Created Conversion]])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>ROUND(Table1[[#This Row],[pledged]]/Table1[[#This Row],[goal]] *100,1)</f>
        <v>146.5</v>
      </c>
      <c r="G2260" s="13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ref="L2260" si="2329">(((J2260/60)/60)/24)+DATE(1970,1,1)</f>
        <v>42166.75100694444</v>
      </c>
      <c r="M2260" s="16">
        <f t="shared" si="2310"/>
        <v>42136.75100694444</v>
      </c>
      <c r="N2260" t="b">
        <v>0</v>
      </c>
      <c r="O2260">
        <v>205</v>
      </c>
      <c r="P2260" t="b">
        <v>1</v>
      </c>
      <c r="Q2260" t="s">
        <v>8295</v>
      </c>
      <c r="R2260">
        <f t="shared" si="2311"/>
        <v>15.72</v>
      </c>
      <c r="S2260" s="13" t="s">
        <v>8331</v>
      </c>
      <c r="T2260" t="s">
        <v>8349</v>
      </c>
      <c r="U2260">
        <f>YEAR(Table1[[#This Row],[Date Created Conversion]])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>ROUND(Table1[[#This Row],[pledged]]/Table1[[#This Row],[goal]] *100,1)</f>
        <v>1867.1</v>
      </c>
      <c r="G2261" s="13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ref="L2261" si="2330">(((J2261/60)/60)/24)+DATE(1970,1,1)</f>
        <v>42712.804814814815</v>
      </c>
      <c r="M2261" s="16">
        <f t="shared" si="2310"/>
        <v>42702.804814814815</v>
      </c>
      <c r="N2261" t="b">
        <v>0</v>
      </c>
      <c r="O2261">
        <v>206</v>
      </c>
      <c r="P2261" t="b">
        <v>1</v>
      </c>
      <c r="Q2261" t="s">
        <v>8295</v>
      </c>
      <c r="R2261">
        <f t="shared" si="2311"/>
        <v>90.64</v>
      </c>
      <c r="S2261" s="13" t="s">
        <v>8331</v>
      </c>
      <c r="T2261" t="s">
        <v>8349</v>
      </c>
      <c r="U2261">
        <f>YEAR(Table1[[#This Row],[Date Created Conversion]])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>ROUND(Table1[[#This Row],[pledged]]/Table1[[#This Row],[goal]] *100,1)</f>
        <v>326.89999999999998</v>
      </c>
      <c r="G2262" s="13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ref="L2262" si="2331">(((J2262/60)/60)/24)+DATE(1970,1,1)</f>
        <v>41724.975115740745</v>
      </c>
      <c r="M2262" s="16">
        <f t="shared" si="2310"/>
        <v>41695.016782407409</v>
      </c>
      <c r="N2262" t="b">
        <v>0</v>
      </c>
      <c r="O2262">
        <v>84</v>
      </c>
      <c r="P2262" t="b">
        <v>1</v>
      </c>
      <c r="Q2262" t="s">
        <v>8295</v>
      </c>
      <c r="R2262">
        <f t="shared" si="2311"/>
        <v>97.3</v>
      </c>
      <c r="S2262" s="13" t="s">
        <v>8331</v>
      </c>
      <c r="T2262" t="s">
        <v>8349</v>
      </c>
      <c r="U2262">
        <f>YEAR(Table1[[#This Row],[Date Created Conversion]])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>ROUND(Table1[[#This Row],[pledged]]/Table1[[#This Row],[goal]] *100,1)</f>
        <v>779.5</v>
      </c>
      <c r="G2263" s="1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ref="L2263" si="2332">(((J2263/60)/60)/24)+DATE(1970,1,1)</f>
        <v>42780.724768518514</v>
      </c>
      <c r="M2263" s="16">
        <f t="shared" si="2310"/>
        <v>42759.724768518514</v>
      </c>
      <c r="N2263" t="b">
        <v>0</v>
      </c>
      <c r="O2263">
        <v>210</v>
      </c>
      <c r="P2263" t="b">
        <v>1</v>
      </c>
      <c r="Q2263" t="s">
        <v>8295</v>
      </c>
      <c r="R2263">
        <f t="shared" si="2311"/>
        <v>37.119999999999997</v>
      </c>
      <c r="S2263" s="13" t="s">
        <v>8331</v>
      </c>
      <c r="T2263" t="s">
        <v>8349</v>
      </c>
      <c r="U2263">
        <f>YEAR(Table1[[#This Row],[Date Created Conversion]])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>ROUND(Table1[[#This Row],[pledged]]/Table1[[#This Row],[goal]] *100,1)</f>
        <v>154.19999999999999</v>
      </c>
      <c r="G2264" s="13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ref="L2264" si="2333">(((J2264/60)/60)/24)+DATE(1970,1,1)</f>
        <v>41961</v>
      </c>
      <c r="M2264" s="16">
        <f t="shared" si="2310"/>
        <v>41926.585162037038</v>
      </c>
      <c r="N2264" t="b">
        <v>0</v>
      </c>
      <c r="O2264">
        <v>181</v>
      </c>
      <c r="P2264" t="b">
        <v>1</v>
      </c>
      <c r="Q2264" t="s">
        <v>8295</v>
      </c>
      <c r="R2264">
        <f t="shared" si="2311"/>
        <v>28.1</v>
      </c>
      <c r="S2264" s="13" t="s">
        <v>8331</v>
      </c>
      <c r="T2264" t="s">
        <v>8349</v>
      </c>
      <c r="U2264">
        <f>YEAR(Table1[[#This Row],[Date Created Conversion]])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>ROUND(Table1[[#This Row],[pledged]]/Table1[[#This Row],[goal]] *100,1)</f>
        <v>115.5</v>
      </c>
      <c r="G2265" s="13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ref="L2265" si="2334">(((J2265/60)/60)/24)+DATE(1970,1,1)</f>
        <v>42035.832326388889</v>
      </c>
      <c r="M2265" s="16">
        <f t="shared" si="2310"/>
        <v>42014.832326388889</v>
      </c>
      <c r="N2265" t="b">
        <v>0</v>
      </c>
      <c r="O2265">
        <v>60</v>
      </c>
      <c r="P2265" t="b">
        <v>1</v>
      </c>
      <c r="Q2265" t="s">
        <v>8295</v>
      </c>
      <c r="R2265">
        <f t="shared" si="2311"/>
        <v>144.43</v>
      </c>
      <c r="S2265" s="13" t="s">
        <v>8331</v>
      </c>
      <c r="T2265" t="s">
        <v>8349</v>
      </c>
      <c r="U2265">
        <f>YEAR(Table1[[#This Row],[Date Created Conversion]])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>ROUND(Table1[[#This Row],[pledged]]/Table1[[#This Row],[goal]] *100,1)</f>
        <v>180</v>
      </c>
      <c r="G2266" s="13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ref="L2266" si="2335">(((J2266/60)/60)/24)+DATE(1970,1,1)</f>
        <v>42513.125</v>
      </c>
      <c r="M2266" s="16">
        <f t="shared" si="2310"/>
        <v>42496.582337962958</v>
      </c>
      <c r="N2266" t="b">
        <v>0</v>
      </c>
      <c r="O2266">
        <v>445</v>
      </c>
      <c r="P2266" t="b">
        <v>1</v>
      </c>
      <c r="Q2266" t="s">
        <v>8295</v>
      </c>
      <c r="R2266">
        <f t="shared" si="2311"/>
        <v>24.27</v>
      </c>
      <c r="S2266" s="13" t="s">
        <v>8331</v>
      </c>
      <c r="T2266" t="s">
        <v>8349</v>
      </c>
      <c r="U2266">
        <f>YEAR(Table1[[#This Row],[Date Created Conversion]])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>ROUND(Table1[[#This Row],[pledged]]/Table1[[#This Row],[goal]] *100,1)</f>
        <v>298.5</v>
      </c>
      <c r="G2267" s="13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ref="L2267" si="2336">(((J2267/60)/60)/24)+DATE(1970,1,1)</f>
        <v>42696.853090277778</v>
      </c>
      <c r="M2267" s="16">
        <f t="shared" si="2310"/>
        <v>42689.853090277778</v>
      </c>
      <c r="N2267" t="b">
        <v>0</v>
      </c>
      <c r="O2267">
        <v>17</v>
      </c>
      <c r="P2267" t="b">
        <v>1</v>
      </c>
      <c r="Q2267" t="s">
        <v>8295</v>
      </c>
      <c r="R2267">
        <f t="shared" si="2311"/>
        <v>35.119999999999997</v>
      </c>
      <c r="S2267" s="13" t="s">
        <v>8331</v>
      </c>
      <c r="T2267" t="s">
        <v>8349</v>
      </c>
      <c r="U2267">
        <f>YEAR(Table1[[#This Row],[Date Created Conversion]])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>ROUND(Table1[[#This Row],[pledged]]/Table1[[#This Row],[goal]] *100,1)</f>
        <v>320.3</v>
      </c>
      <c r="G2268" s="13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ref="L2268" si="2337">(((J2268/60)/60)/24)+DATE(1970,1,1)</f>
        <v>42487.083333333328</v>
      </c>
      <c r="M2268" s="16">
        <f t="shared" si="2310"/>
        <v>42469.874907407408</v>
      </c>
      <c r="N2268" t="b">
        <v>0</v>
      </c>
      <c r="O2268">
        <v>194</v>
      </c>
      <c r="P2268" t="b">
        <v>1</v>
      </c>
      <c r="Q2268" t="s">
        <v>8295</v>
      </c>
      <c r="R2268">
        <f t="shared" si="2311"/>
        <v>24.76</v>
      </c>
      <c r="S2268" s="13" t="s">
        <v>8331</v>
      </c>
      <c r="T2268" t="s">
        <v>8349</v>
      </c>
      <c r="U2268">
        <f>YEAR(Table1[[#This Row],[Date Created Conversion]])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>ROUND(Table1[[#This Row],[pledged]]/Table1[[#This Row],[goal]] *100,1)</f>
        <v>380.5</v>
      </c>
      <c r="G2269" s="13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ref="L2269" si="2338">(((J2269/60)/60)/24)+DATE(1970,1,1)</f>
        <v>41994.041666666672</v>
      </c>
      <c r="M2269" s="16">
        <f t="shared" si="2310"/>
        <v>41968.829826388886</v>
      </c>
      <c r="N2269" t="b">
        <v>0</v>
      </c>
      <c r="O2269">
        <v>404</v>
      </c>
      <c r="P2269" t="b">
        <v>1</v>
      </c>
      <c r="Q2269" t="s">
        <v>8295</v>
      </c>
      <c r="R2269">
        <f t="shared" si="2311"/>
        <v>188.38</v>
      </c>
      <c r="S2269" s="13" t="s">
        <v>8331</v>
      </c>
      <c r="T2269" t="s">
        <v>8349</v>
      </c>
      <c r="U2269">
        <f>YEAR(Table1[[#This Row],[Date Created Conversion]])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>ROUND(Table1[[#This Row],[pledged]]/Table1[[#This Row],[goal]] *100,1)</f>
        <v>102.6</v>
      </c>
      <c r="G2270" s="13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ref="L2270" si="2339">(((J2270/60)/60)/24)+DATE(1970,1,1)</f>
        <v>42806.082349537035</v>
      </c>
      <c r="M2270" s="16">
        <f t="shared" si="2310"/>
        <v>42776.082349537035</v>
      </c>
      <c r="N2270" t="b">
        <v>0</v>
      </c>
      <c r="O2270">
        <v>194</v>
      </c>
      <c r="P2270" t="b">
        <v>1</v>
      </c>
      <c r="Q2270" t="s">
        <v>8295</v>
      </c>
      <c r="R2270">
        <f t="shared" si="2311"/>
        <v>148.08000000000001</v>
      </c>
      <c r="S2270" s="13" t="s">
        <v>8331</v>
      </c>
      <c r="T2270" t="s">
        <v>8349</v>
      </c>
      <c r="U2270">
        <f>YEAR(Table1[[#This Row],[Date Created Conversion]])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>ROUND(Table1[[#This Row],[pledged]]/Table1[[#This Row],[goal]] *100,1)</f>
        <v>1801.6</v>
      </c>
      <c r="G2271" s="13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ref="L2271" si="2340">(((J2271/60)/60)/24)+DATE(1970,1,1)</f>
        <v>42801.208333333328</v>
      </c>
      <c r="M2271" s="16">
        <f t="shared" si="2310"/>
        <v>42776.704432870371</v>
      </c>
      <c r="N2271" t="b">
        <v>0</v>
      </c>
      <c r="O2271">
        <v>902</v>
      </c>
      <c r="P2271" t="b">
        <v>1</v>
      </c>
      <c r="Q2271" t="s">
        <v>8295</v>
      </c>
      <c r="R2271">
        <f t="shared" si="2311"/>
        <v>49.93</v>
      </c>
      <c r="S2271" s="13" t="s">
        <v>8331</v>
      </c>
      <c r="T2271" t="s">
        <v>8349</v>
      </c>
      <c r="U2271">
        <f>YEAR(Table1[[#This Row],[Date Created Conversion]])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>ROUND(Table1[[#This Row],[pledged]]/Table1[[#This Row],[goal]] *100,1)</f>
        <v>720.2</v>
      </c>
      <c r="G2272" s="13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ref="L2272" si="2341">(((J2272/60)/60)/24)+DATE(1970,1,1)</f>
        <v>42745.915972222225</v>
      </c>
      <c r="M2272" s="16">
        <f t="shared" si="2310"/>
        <v>42725.869363425925</v>
      </c>
      <c r="N2272" t="b">
        <v>0</v>
      </c>
      <c r="O2272">
        <v>1670</v>
      </c>
      <c r="P2272" t="b">
        <v>1</v>
      </c>
      <c r="Q2272" t="s">
        <v>8295</v>
      </c>
      <c r="R2272">
        <f t="shared" si="2311"/>
        <v>107.82</v>
      </c>
      <c r="S2272" s="13" t="s">
        <v>8331</v>
      </c>
      <c r="T2272" t="s">
        <v>8349</v>
      </c>
      <c r="U2272">
        <f>YEAR(Table1[[#This Row],[Date Created Conversion]])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>ROUND(Table1[[#This Row],[pledged]]/Table1[[#This Row],[goal]] *100,1)</f>
        <v>283.10000000000002</v>
      </c>
      <c r="G2273" s="1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ref="L2273" si="2342">(((J2273/60)/60)/24)+DATE(1970,1,1)</f>
        <v>42714.000046296293</v>
      </c>
      <c r="M2273" s="16">
        <f t="shared" si="2310"/>
        <v>42684.000046296293</v>
      </c>
      <c r="N2273" t="b">
        <v>0</v>
      </c>
      <c r="O2273">
        <v>1328</v>
      </c>
      <c r="P2273" t="b">
        <v>1</v>
      </c>
      <c r="Q2273" t="s">
        <v>8295</v>
      </c>
      <c r="R2273">
        <f t="shared" si="2311"/>
        <v>42.63</v>
      </c>
      <c r="S2273" s="13" t="s">
        <v>8331</v>
      </c>
      <c r="T2273" t="s">
        <v>8349</v>
      </c>
      <c r="U2273">
        <f>YEAR(Table1[[#This Row],[Date Created Conversion]])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>ROUND(Table1[[#This Row],[pledged]]/Table1[[#This Row],[goal]] *100,1)</f>
        <v>1356.6</v>
      </c>
      <c r="G2274" s="13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ref="L2274" si="2343">(((J2274/60)/60)/24)+DATE(1970,1,1)</f>
        <v>42345.699490740735</v>
      </c>
      <c r="M2274" s="16">
        <f t="shared" si="2310"/>
        <v>42315.699490740735</v>
      </c>
      <c r="N2274" t="b">
        <v>0</v>
      </c>
      <c r="O2274">
        <v>944</v>
      </c>
      <c r="P2274" t="b">
        <v>1</v>
      </c>
      <c r="Q2274" t="s">
        <v>8295</v>
      </c>
      <c r="R2274">
        <f t="shared" si="2311"/>
        <v>14.37</v>
      </c>
      <c r="S2274" s="13" t="s">
        <v>8331</v>
      </c>
      <c r="T2274" t="s">
        <v>8349</v>
      </c>
      <c r="U2274">
        <f>YEAR(Table1[[#This Row],[Date Created Conversion]])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>ROUND(Table1[[#This Row],[pledged]]/Table1[[#This Row],[goal]] *100,1)</f>
        <v>220.4</v>
      </c>
      <c r="G2275" s="13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ref="L2275" si="2344">(((J2275/60)/60)/24)+DATE(1970,1,1)</f>
        <v>42806.507430555561</v>
      </c>
      <c r="M2275" s="16">
        <f t="shared" si="2310"/>
        <v>42781.549097222218</v>
      </c>
      <c r="N2275" t="b">
        <v>0</v>
      </c>
      <c r="O2275">
        <v>147</v>
      </c>
      <c r="P2275" t="b">
        <v>1</v>
      </c>
      <c r="Q2275" t="s">
        <v>8295</v>
      </c>
      <c r="R2275">
        <f t="shared" si="2311"/>
        <v>37.479999999999997</v>
      </c>
      <c r="S2275" s="13" t="s">
        <v>8331</v>
      </c>
      <c r="T2275" t="s">
        <v>8349</v>
      </c>
      <c r="U2275">
        <f>YEAR(Table1[[#This Row],[Date Created Conversion]])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>ROUND(Table1[[#This Row],[pledged]]/Table1[[#This Row],[goal]] *100,1)</f>
        <v>119.6</v>
      </c>
      <c r="G2276" s="13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ref="L2276" si="2345">(((J2276/60)/60)/24)+DATE(1970,1,1)</f>
        <v>41693.500659722224</v>
      </c>
      <c r="M2276" s="16">
        <f t="shared" si="2310"/>
        <v>41663.500659722224</v>
      </c>
      <c r="N2276" t="b">
        <v>0</v>
      </c>
      <c r="O2276">
        <v>99</v>
      </c>
      <c r="P2276" t="b">
        <v>1</v>
      </c>
      <c r="Q2276" t="s">
        <v>8295</v>
      </c>
      <c r="R2276">
        <f t="shared" si="2311"/>
        <v>30.2</v>
      </c>
      <c r="S2276" s="13" t="s">
        <v>8331</v>
      </c>
      <c r="T2276" t="s">
        <v>8349</v>
      </c>
      <c r="U2276">
        <f>YEAR(Table1[[#This Row],[Date Created Conversion]])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>ROUND(Table1[[#This Row],[pledged]]/Table1[[#This Row],[goal]] *100,1)</f>
        <v>407.8</v>
      </c>
      <c r="G2277" s="13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ref="L2277" si="2346">(((J2277/60)/60)/24)+DATE(1970,1,1)</f>
        <v>41995.616655092599</v>
      </c>
      <c r="M2277" s="16">
        <f t="shared" si="2310"/>
        <v>41965.616655092599</v>
      </c>
      <c r="N2277" t="b">
        <v>0</v>
      </c>
      <c r="O2277">
        <v>79</v>
      </c>
      <c r="P2277" t="b">
        <v>1</v>
      </c>
      <c r="Q2277" t="s">
        <v>8295</v>
      </c>
      <c r="R2277">
        <f t="shared" si="2311"/>
        <v>33.549999999999997</v>
      </c>
      <c r="S2277" s="13" t="s">
        <v>8331</v>
      </c>
      <c r="T2277" t="s">
        <v>8349</v>
      </c>
      <c r="U2277">
        <f>YEAR(Table1[[#This Row],[Date Created Conversion]])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>ROUND(Table1[[#This Row],[pledged]]/Table1[[#This Row],[goal]] *100,1)</f>
        <v>105.8</v>
      </c>
      <c r="G2278" s="13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ref="L2278" si="2347">(((J2278/60)/60)/24)+DATE(1970,1,1)</f>
        <v>41644.651493055557</v>
      </c>
      <c r="M2278" s="16">
        <f t="shared" si="2310"/>
        <v>41614.651493055557</v>
      </c>
      <c r="N2278" t="b">
        <v>0</v>
      </c>
      <c r="O2278">
        <v>75</v>
      </c>
      <c r="P2278" t="b">
        <v>1</v>
      </c>
      <c r="Q2278" t="s">
        <v>8295</v>
      </c>
      <c r="R2278">
        <f t="shared" si="2311"/>
        <v>64.75</v>
      </c>
      <c r="S2278" s="13" t="s">
        <v>8331</v>
      </c>
      <c r="T2278" t="s">
        <v>8349</v>
      </c>
      <c r="U2278">
        <f>YEAR(Table1[[#This Row],[Date Created Conversion]])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>ROUND(Table1[[#This Row],[pledged]]/Table1[[#This Row],[goal]] *100,1)</f>
        <v>141.1</v>
      </c>
      <c r="G2279" s="13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ref="L2279" si="2348">(((J2279/60)/60)/24)+DATE(1970,1,1)</f>
        <v>40966.678506944445</v>
      </c>
      <c r="M2279" s="16">
        <f t="shared" si="2310"/>
        <v>40936.678506944445</v>
      </c>
      <c r="N2279" t="b">
        <v>0</v>
      </c>
      <c r="O2279">
        <v>207</v>
      </c>
      <c r="P2279" t="b">
        <v>1</v>
      </c>
      <c r="Q2279" t="s">
        <v>8295</v>
      </c>
      <c r="R2279">
        <f t="shared" si="2311"/>
        <v>57.93</v>
      </c>
      <c r="S2279" s="13" t="s">
        <v>8331</v>
      </c>
      <c r="T2279" t="s">
        <v>8349</v>
      </c>
      <c r="U2279">
        <f>YEAR(Table1[[#This Row],[Date Created Conversion]])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>ROUND(Table1[[#This Row],[pledged]]/Table1[[#This Row],[goal]] *100,1)</f>
        <v>270.7</v>
      </c>
      <c r="G2280" s="13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ref="L2280" si="2349">(((J2280/60)/60)/24)+DATE(1970,1,1)</f>
        <v>42372.957638888889</v>
      </c>
      <c r="M2280" s="16">
        <f t="shared" si="2310"/>
        <v>42338.709108796291</v>
      </c>
      <c r="N2280" t="b">
        <v>0</v>
      </c>
      <c r="O2280">
        <v>102</v>
      </c>
      <c r="P2280" t="b">
        <v>1</v>
      </c>
      <c r="Q2280" t="s">
        <v>8295</v>
      </c>
      <c r="R2280">
        <f t="shared" si="2311"/>
        <v>53.08</v>
      </c>
      <c r="S2280" s="13" t="s">
        <v>8331</v>
      </c>
      <c r="T2280" t="s">
        <v>8349</v>
      </c>
      <c r="U2280">
        <f>YEAR(Table1[[#This Row],[Date Created Conversion]])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>ROUND(Table1[[#This Row],[pledged]]/Table1[[#This Row],[goal]] *100,1)</f>
        <v>153.80000000000001</v>
      </c>
      <c r="G2281" s="13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ref="L2281" si="2350">(((J2281/60)/60)/24)+DATE(1970,1,1)</f>
        <v>42039.166666666672</v>
      </c>
      <c r="M2281" s="16">
        <f t="shared" si="2310"/>
        <v>42020.806701388887</v>
      </c>
      <c r="N2281" t="b">
        <v>0</v>
      </c>
      <c r="O2281">
        <v>32</v>
      </c>
      <c r="P2281" t="b">
        <v>1</v>
      </c>
      <c r="Q2281" t="s">
        <v>8295</v>
      </c>
      <c r="R2281">
        <f t="shared" si="2311"/>
        <v>48.06</v>
      </c>
      <c r="S2281" s="13" t="s">
        <v>8331</v>
      </c>
      <c r="T2281" t="s">
        <v>8349</v>
      </c>
      <c r="U2281">
        <f>YEAR(Table1[[#This Row],[Date Created Conversion]])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>ROUND(Table1[[#This Row],[pledged]]/Table1[[#This Row],[goal]] *100,1)</f>
        <v>403.6</v>
      </c>
      <c r="G2282" s="13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ref="L2282" si="2351">(((J2282/60)/60)/24)+DATE(1970,1,1)</f>
        <v>42264.624895833331</v>
      </c>
      <c r="M2282" s="16">
        <f t="shared" si="2310"/>
        <v>42234.624895833331</v>
      </c>
      <c r="N2282" t="b">
        <v>0</v>
      </c>
      <c r="O2282">
        <v>480</v>
      </c>
      <c r="P2282" t="b">
        <v>1</v>
      </c>
      <c r="Q2282" t="s">
        <v>8295</v>
      </c>
      <c r="R2282">
        <f t="shared" si="2311"/>
        <v>82.4</v>
      </c>
      <c r="S2282" s="13" t="s">
        <v>8331</v>
      </c>
      <c r="T2282" t="s">
        <v>8349</v>
      </c>
      <c r="U2282">
        <f>YEAR(Table1[[#This Row],[Date Created Conversion]])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>ROUND(Table1[[#This Row],[pledged]]/Table1[[#This Row],[goal]] *100,1)</f>
        <v>185</v>
      </c>
      <c r="G2283" s="1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ref="L2283" si="2352">(((J2283/60)/60)/24)+DATE(1970,1,1)</f>
        <v>40749.284722222219</v>
      </c>
      <c r="M2283" s="16">
        <f t="shared" si="2310"/>
        <v>40687.285844907405</v>
      </c>
      <c r="N2283" t="b">
        <v>0</v>
      </c>
      <c r="O2283">
        <v>11</v>
      </c>
      <c r="P2283" t="b">
        <v>1</v>
      </c>
      <c r="Q2283" t="s">
        <v>8274</v>
      </c>
      <c r="R2283">
        <f t="shared" si="2311"/>
        <v>50.45</v>
      </c>
      <c r="S2283" s="13" t="s">
        <v>8323</v>
      </c>
      <c r="T2283" t="s">
        <v>8324</v>
      </c>
      <c r="U2283">
        <f>YEAR(Table1[[#This Row],[Date Created Conversion]])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>ROUND(Table1[[#This Row],[pledged]]/Table1[[#This Row],[goal]] *100,1)</f>
        <v>185.3</v>
      </c>
      <c r="G2284" s="13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ref="L2284" si="2353">(((J2284/60)/60)/24)+DATE(1970,1,1)</f>
        <v>42383.17460648148</v>
      </c>
      <c r="M2284" s="16">
        <f t="shared" si="2310"/>
        <v>42323.17460648148</v>
      </c>
      <c r="N2284" t="b">
        <v>0</v>
      </c>
      <c r="O2284">
        <v>12</v>
      </c>
      <c r="P2284" t="b">
        <v>1</v>
      </c>
      <c r="Q2284" t="s">
        <v>8274</v>
      </c>
      <c r="R2284">
        <f t="shared" si="2311"/>
        <v>115.83</v>
      </c>
      <c r="S2284" s="13" t="s">
        <v>8323</v>
      </c>
      <c r="T2284" t="s">
        <v>8324</v>
      </c>
      <c r="U2284">
        <f>YEAR(Table1[[#This Row],[Date Created Conversion]])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>ROUND(Table1[[#This Row],[pledged]]/Table1[[#This Row],[goal]] *100,1)</f>
        <v>100.9</v>
      </c>
      <c r="G2285" s="13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ref="L2285" si="2354">(((J2285/60)/60)/24)+DATE(1970,1,1)</f>
        <v>41038.083379629628</v>
      </c>
      <c r="M2285" s="16">
        <f t="shared" si="2310"/>
        <v>40978.125046296293</v>
      </c>
      <c r="N2285" t="b">
        <v>0</v>
      </c>
      <c r="O2285">
        <v>48</v>
      </c>
      <c r="P2285" t="b">
        <v>1</v>
      </c>
      <c r="Q2285" t="s">
        <v>8274</v>
      </c>
      <c r="R2285">
        <f t="shared" si="2311"/>
        <v>63.03</v>
      </c>
      <c r="S2285" s="13" t="s">
        <v>8323</v>
      </c>
      <c r="T2285" t="s">
        <v>8324</v>
      </c>
      <c r="U2285">
        <f>YEAR(Table1[[#This Row],[Date Created Conversion]])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>ROUND(Table1[[#This Row],[pledged]]/Table1[[#This Row],[goal]] *100,1)</f>
        <v>106.2</v>
      </c>
      <c r="G2286" s="13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ref="L2286" si="2355">(((J2286/60)/60)/24)+DATE(1970,1,1)</f>
        <v>40614.166666666664</v>
      </c>
      <c r="M2286" s="16">
        <f t="shared" si="2310"/>
        <v>40585.796817129631</v>
      </c>
      <c r="N2286" t="b">
        <v>0</v>
      </c>
      <c r="O2286">
        <v>59</v>
      </c>
      <c r="P2286" t="b">
        <v>1</v>
      </c>
      <c r="Q2286" t="s">
        <v>8274</v>
      </c>
      <c r="R2286">
        <f t="shared" si="2311"/>
        <v>108.02</v>
      </c>
      <c r="S2286" s="13" t="s">
        <v>8323</v>
      </c>
      <c r="T2286" t="s">
        <v>8324</v>
      </c>
      <c r="U2286">
        <f>YEAR(Table1[[#This Row],[Date Created Conversion]])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>ROUND(Table1[[#This Row],[pledged]]/Table1[[#This Row],[goal]] *100,1)</f>
        <v>121.4</v>
      </c>
      <c r="G2287" s="13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ref="L2287" si="2356">(((J2287/60)/60)/24)+DATE(1970,1,1)</f>
        <v>41089.185682870368</v>
      </c>
      <c r="M2287" s="16">
        <f t="shared" si="2310"/>
        <v>41059.185682870368</v>
      </c>
      <c r="N2287" t="b">
        <v>0</v>
      </c>
      <c r="O2287">
        <v>79</v>
      </c>
      <c r="P2287" t="b">
        <v>1</v>
      </c>
      <c r="Q2287" t="s">
        <v>8274</v>
      </c>
      <c r="R2287">
        <f t="shared" si="2311"/>
        <v>46.09</v>
      </c>
      <c r="S2287" s="13" t="s">
        <v>8323</v>
      </c>
      <c r="T2287" t="s">
        <v>8324</v>
      </c>
      <c r="U2287">
        <f>YEAR(Table1[[#This Row],[Date Created Conversion]])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>ROUND(Table1[[#This Row],[pledged]]/Table1[[#This Row],[goal]] *100,1)</f>
        <v>100.1</v>
      </c>
      <c r="G2288" s="13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ref="L2288" si="2357">(((J2288/60)/60)/24)+DATE(1970,1,1)</f>
        <v>41523.165972222225</v>
      </c>
      <c r="M2288" s="16">
        <f t="shared" si="2310"/>
        <v>41494.963587962964</v>
      </c>
      <c r="N2288" t="b">
        <v>0</v>
      </c>
      <c r="O2288">
        <v>14</v>
      </c>
      <c r="P2288" t="b">
        <v>1</v>
      </c>
      <c r="Q2288" t="s">
        <v>8274</v>
      </c>
      <c r="R2288">
        <f t="shared" si="2311"/>
        <v>107.21</v>
      </c>
      <c r="S2288" s="13" t="s">
        <v>8323</v>
      </c>
      <c r="T2288" t="s">
        <v>8324</v>
      </c>
      <c r="U2288">
        <f>YEAR(Table1[[#This Row],[Date Created Conversion]])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>ROUND(Table1[[#This Row],[pledged]]/Table1[[#This Row],[goal]] *100,1)</f>
        <v>120</v>
      </c>
      <c r="G2289" s="13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ref="L2289" si="2358">(((J2289/60)/60)/24)+DATE(1970,1,1)</f>
        <v>41813.667361111111</v>
      </c>
      <c r="M2289" s="16">
        <f t="shared" si="2310"/>
        <v>41792.667361111111</v>
      </c>
      <c r="N2289" t="b">
        <v>0</v>
      </c>
      <c r="O2289">
        <v>106</v>
      </c>
      <c r="P2289" t="b">
        <v>1</v>
      </c>
      <c r="Q2289" t="s">
        <v>8274</v>
      </c>
      <c r="R2289">
        <f t="shared" si="2311"/>
        <v>50.93</v>
      </c>
      <c r="S2289" s="13" t="s">
        <v>8323</v>
      </c>
      <c r="T2289" t="s">
        <v>8324</v>
      </c>
      <c r="U2289">
        <f>YEAR(Table1[[#This Row],[Date Created Conversion]])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>ROUND(Table1[[#This Row],[pledged]]/Table1[[#This Row],[goal]] *100,1)</f>
        <v>100.1</v>
      </c>
      <c r="G2290" s="13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ref="L2290" si="2359">(((J2290/60)/60)/24)+DATE(1970,1,1)</f>
        <v>41086.75</v>
      </c>
      <c r="M2290" s="16">
        <f t="shared" si="2310"/>
        <v>41067.827418981484</v>
      </c>
      <c r="N2290" t="b">
        <v>0</v>
      </c>
      <c r="O2290">
        <v>25</v>
      </c>
      <c r="P2290" t="b">
        <v>1</v>
      </c>
      <c r="Q2290" t="s">
        <v>8274</v>
      </c>
      <c r="R2290">
        <f t="shared" si="2311"/>
        <v>40.04</v>
      </c>
      <c r="S2290" s="13" t="s">
        <v>8323</v>
      </c>
      <c r="T2290" t="s">
        <v>8324</v>
      </c>
      <c r="U2290">
        <f>YEAR(Table1[[#This Row],[Date Created Conversion]])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>ROUND(Table1[[#This Row],[pledged]]/Table1[[#This Row],[goal]] *100,1)</f>
        <v>107.4</v>
      </c>
      <c r="G2291" s="13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ref="L2291" si="2360">(((J2291/60)/60)/24)+DATE(1970,1,1)</f>
        <v>41614.973611111112</v>
      </c>
      <c r="M2291" s="16">
        <f t="shared" si="2310"/>
        <v>41571.998379629629</v>
      </c>
      <c r="N2291" t="b">
        <v>0</v>
      </c>
      <c r="O2291">
        <v>25</v>
      </c>
      <c r="P2291" t="b">
        <v>1</v>
      </c>
      <c r="Q2291" t="s">
        <v>8274</v>
      </c>
      <c r="R2291">
        <f t="shared" si="2311"/>
        <v>64.44</v>
      </c>
      <c r="S2291" s="13" t="s">
        <v>8323</v>
      </c>
      <c r="T2291" t="s">
        <v>8324</v>
      </c>
      <c r="U2291">
        <f>YEAR(Table1[[#This Row],[Date Created Conversion]])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>ROUND(Table1[[#This Row],[pledged]]/Table1[[#This Row],[goal]] *100,1)</f>
        <v>104.1</v>
      </c>
      <c r="G2292" s="13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ref="L2292" si="2361">(((J2292/60)/60)/24)+DATE(1970,1,1)</f>
        <v>40148.708333333336</v>
      </c>
      <c r="M2292" s="16">
        <f t="shared" si="2310"/>
        <v>40070.253819444442</v>
      </c>
      <c r="N2292" t="b">
        <v>0</v>
      </c>
      <c r="O2292">
        <v>29</v>
      </c>
      <c r="P2292" t="b">
        <v>1</v>
      </c>
      <c r="Q2292" t="s">
        <v>8274</v>
      </c>
      <c r="R2292">
        <f t="shared" si="2311"/>
        <v>53.83</v>
      </c>
      <c r="S2292" s="13" t="s">
        <v>8323</v>
      </c>
      <c r="T2292" t="s">
        <v>8324</v>
      </c>
      <c r="U2292">
        <f>YEAR(Table1[[#This Row],[Date Created Conversion]])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>ROUND(Table1[[#This Row],[pledged]]/Table1[[#This Row],[goal]] *100,1)</f>
        <v>172.8</v>
      </c>
      <c r="G2293" s="1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ref="L2293" si="2362">(((J2293/60)/60)/24)+DATE(1970,1,1)</f>
        <v>41022.166666666664</v>
      </c>
      <c r="M2293" s="16">
        <f t="shared" si="2310"/>
        <v>40987.977060185185</v>
      </c>
      <c r="N2293" t="b">
        <v>0</v>
      </c>
      <c r="O2293">
        <v>43</v>
      </c>
      <c r="P2293" t="b">
        <v>1</v>
      </c>
      <c r="Q2293" t="s">
        <v>8274</v>
      </c>
      <c r="R2293">
        <f t="shared" si="2311"/>
        <v>100.47</v>
      </c>
      <c r="S2293" s="13" t="s">
        <v>8323</v>
      </c>
      <c r="T2293" t="s">
        <v>8324</v>
      </c>
      <c r="U2293">
        <f>YEAR(Table1[[#This Row],[Date Created Conversion]])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>ROUND(Table1[[#This Row],[pledged]]/Table1[[#This Row],[goal]] *100,1)</f>
        <v>107.3</v>
      </c>
      <c r="G2294" s="13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ref="L2294" si="2363">(((J2294/60)/60)/24)+DATE(1970,1,1)</f>
        <v>41017.697638888887</v>
      </c>
      <c r="M2294" s="16">
        <f t="shared" si="2310"/>
        <v>40987.697638888887</v>
      </c>
      <c r="N2294" t="b">
        <v>0</v>
      </c>
      <c r="O2294">
        <v>46</v>
      </c>
      <c r="P2294" t="b">
        <v>1</v>
      </c>
      <c r="Q2294" t="s">
        <v>8274</v>
      </c>
      <c r="R2294">
        <f t="shared" si="2311"/>
        <v>46.63</v>
      </c>
      <c r="S2294" s="13" t="s">
        <v>8323</v>
      </c>
      <c r="T2294" t="s">
        <v>8324</v>
      </c>
      <c r="U2294">
        <f>YEAR(Table1[[#This Row],[Date Created Conversion]])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>ROUND(Table1[[#This Row],[pledged]]/Table1[[#This Row],[goal]] *100,1)</f>
        <v>108.2</v>
      </c>
      <c r="G2295" s="13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ref="L2295" si="2364">(((J2295/60)/60)/24)+DATE(1970,1,1)</f>
        <v>41177.165972222225</v>
      </c>
      <c r="M2295" s="16">
        <f t="shared" si="2310"/>
        <v>41151.708321759259</v>
      </c>
      <c r="N2295" t="b">
        <v>0</v>
      </c>
      <c r="O2295">
        <v>27</v>
      </c>
      <c r="P2295" t="b">
        <v>1</v>
      </c>
      <c r="Q2295" t="s">
        <v>8274</v>
      </c>
      <c r="R2295">
        <f t="shared" si="2311"/>
        <v>34.07</v>
      </c>
      <c r="S2295" s="13" t="s">
        <v>8323</v>
      </c>
      <c r="T2295" t="s">
        <v>8324</v>
      </c>
      <c r="U2295">
        <f>YEAR(Table1[[#This Row],[Date Created Conversion]])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>ROUND(Table1[[#This Row],[pledged]]/Table1[[#This Row],[goal]] *100,1)</f>
        <v>146.1</v>
      </c>
      <c r="G2296" s="13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ref="L2296" si="2365">(((J2296/60)/60)/24)+DATE(1970,1,1)</f>
        <v>41294.72314814815</v>
      </c>
      <c r="M2296" s="16">
        <f t="shared" si="2310"/>
        <v>41264.72314814815</v>
      </c>
      <c r="N2296" t="b">
        <v>0</v>
      </c>
      <c r="O2296">
        <v>112</v>
      </c>
      <c r="P2296" t="b">
        <v>1</v>
      </c>
      <c r="Q2296" t="s">
        <v>8274</v>
      </c>
      <c r="R2296">
        <f t="shared" si="2311"/>
        <v>65.209999999999994</v>
      </c>
      <c r="S2296" s="13" t="s">
        <v>8323</v>
      </c>
      <c r="T2296" t="s">
        <v>8324</v>
      </c>
      <c r="U2296">
        <f>YEAR(Table1[[#This Row],[Date Created Conversion]])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>ROUND(Table1[[#This Row],[pledged]]/Table1[[#This Row],[goal]] *100,1)</f>
        <v>125.3</v>
      </c>
      <c r="G2297" s="13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ref="L2297" si="2366">(((J2297/60)/60)/24)+DATE(1970,1,1)</f>
        <v>41300.954351851848</v>
      </c>
      <c r="M2297" s="16">
        <f t="shared" si="2310"/>
        <v>41270.954351851848</v>
      </c>
      <c r="N2297" t="b">
        <v>0</v>
      </c>
      <c r="O2297">
        <v>34</v>
      </c>
      <c r="P2297" t="b">
        <v>1</v>
      </c>
      <c r="Q2297" t="s">
        <v>8274</v>
      </c>
      <c r="R2297">
        <f t="shared" si="2311"/>
        <v>44.21</v>
      </c>
      <c r="S2297" s="13" t="s">
        <v>8323</v>
      </c>
      <c r="T2297" t="s">
        <v>8324</v>
      </c>
      <c r="U2297">
        <f>YEAR(Table1[[#This Row],[Date Created Conversion]])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>ROUND(Table1[[#This Row],[pledged]]/Table1[[#This Row],[goal]] *100,1)</f>
        <v>149.1</v>
      </c>
      <c r="G2298" s="13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ref="L2298" si="2367">(((J2298/60)/60)/24)+DATE(1970,1,1)</f>
        <v>40962.731782407405</v>
      </c>
      <c r="M2298" s="16">
        <f t="shared" si="2310"/>
        <v>40927.731782407405</v>
      </c>
      <c r="N2298" t="b">
        <v>0</v>
      </c>
      <c r="O2298">
        <v>145</v>
      </c>
      <c r="P2298" t="b">
        <v>1</v>
      </c>
      <c r="Q2298" t="s">
        <v>8274</v>
      </c>
      <c r="R2298">
        <f t="shared" si="2311"/>
        <v>71.97</v>
      </c>
      <c r="S2298" s="13" t="s">
        <v>8323</v>
      </c>
      <c r="T2298" t="s">
        <v>8324</v>
      </c>
      <c r="U2298">
        <f>YEAR(Table1[[#This Row],[Date Created Conversion]])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>ROUND(Table1[[#This Row],[pledged]]/Table1[[#This Row],[goal]] *100,1)</f>
        <v>100.6</v>
      </c>
      <c r="G2299" s="13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ref="L2299" si="2368">(((J2299/60)/60)/24)+DATE(1970,1,1)</f>
        <v>40982.165972222225</v>
      </c>
      <c r="M2299" s="16">
        <f t="shared" si="2310"/>
        <v>40948.042233796295</v>
      </c>
      <c r="N2299" t="b">
        <v>0</v>
      </c>
      <c r="O2299">
        <v>19</v>
      </c>
      <c r="P2299" t="b">
        <v>1</v>
      </c>
      <c r="Q2299" t="s">
        <v>8274</v>
      </c>
      <c r="R2299">
        <f t="shared" si="2311"/>
        <v>52.95</v>
      </c>
      <c r="S2299" s="13" t="s">
        <v>8323</v>
      </c>
      <c r="T2299" t="s">
        <v>8324</v>
      </c>
      <c r="U2299">
        <f>YEAR(Table1[[#This Row],[Date Created Conversion]])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>ROUND(Table1[[#This Row],[pledged]]/Table1[[#This Row],[goal]] *100,1)</f>
        <v>105.1</v>
      </c>
      <c r="G2300" s="13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ref="L2300" si="2369">(((J2300/60)/60)/24)+DATE(1970,1,1)</f>
        <v>41724.798993055556</v>
      </c>
      <c r="M2300" s="16">
        <f t="shared" si="2310"/>
        <v>41694.84065972222</v>
      </c>
      <c r="N2300" t="b">
        <v>0</v>
      </c>
      <c r="O2300">
        <v>288</v>
      </c>
      <c r="P2300" t="b">
        <v>1</v>
      </c>
      <c r="Q2300" t="s">
        <v>8274</v>
      </c>
      <c r="R2300">
        <f t="shared" si="2311"/>
        <v>109.45</v>
      </c>
      <c r="S2300" s="13" t="s">
        <v>8323</v>
      </c>
      <c r="T2300" t="s">
        <v>8324</v>
      </c>
      <c r="U2300">
        <f>YEAR(Table1[[#This Row],[Date Created Conversion]])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>ROUND(Table1[[#This Row],[pledged]]/Table1[[#This Row],[goal]] *100,1)</f>
        <v>350.2</v>
      </c>
      <c r="G2301" s="13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ref="L2301" si="2370">(((J2301/60)/60)/24)+DATE(1970,1,1)</f>
        <v>40580.032511574071</v>
      </c>
      <c r="M2301" s="16">
        <f t="shared" si="2310"/>
        <v>40565.032511574071</v>
      </c>
      <c r="N2301" t="b">
        <v>0</v>
      </c>
      <c r="O2301">
        <v>14</v>
      </c>
      <c r="P2301" t="b">
        <v>1</v>
      </c>
      <c r="Q2301" t="s">
        <v>8274</v>
      </c>
      <c r="R2301">
        <f t="shared" si="2311"/>
        <v>75.040000000000006</v>
      </c>
      <c r="S2301" s="13" t="s">
        <v>8323</v>
      </c>
      <c r="T2301" t="s">
        <v>8324</v>
      </c>
      <c r="U2301">
        <f>YEAR(Table1[[#This Row],[Date Created Conversion]])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>ROUND(Table1[[#This Row],[pledged]]/Table1[[#This Row],[goal]] *100,1)</f>
        <v>101.3</v>
      </c>
      <c r="G2302" s="13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ref="L2302" si="2371">(((J2302/60)/60)/24)+DATE(1970,1,1)</f>
        <v>41088.727037037039</v>
      </c>
      <c r="M2302" s="16">
        <f t="shared" si="2310"/>
        <v>41074.727037037039</v>
      </c>
      <c r="N2302" t="b">
        <v>0</v>
      </c>
      <c r="O2302">
        <v>7</v>
      </c>
      <c r="P2302" t="b">
        <v>1</v>
      </c>
      <c r="Q2302" t="s">
        <v>8274</v>
      </c>
      <c r="R2302">
        <f t="shared" si="2311"/>
        <v>115.71</v>
      </c>
      <c r="S2302" s="13" t="s">
        <v>8323</v>
      </c>
      <c r="T2302" t="s">
        <v>8324</v>
      </c>
      <c r="U2302">
        <f>YEAR(Table1[[#This Row],[Date Created Conversion]])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>ROUND(Table1[[#This Row],[pledged]]/Table1[[#This Row],[goal]] *100,1)</f>
        <v>133.6</v>
      </c>
      <c r="G2303" s="1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ref="L2303" si="2372">(((J2303/60)/60)/24)+DATE(1970,1,1)</f>
        <v>41446.146944444445</v>
      </c>
      <c r="M2303" s="16">
        <f t="shared" si="2310"/>
        <v>41416.146944444445</v>
      </c>
      <c r="N2303" t="b">
        <v>1</v>
      </c>
      <c r="O2303">
        <v>211</v>
      </c>
      <c r="P2303" t="b">
        <v>1</v>
      </c>
      <c r="Q2303" t="s">
        <v>8277</v>
      </c>
      <c r="R2303">
        <f t="shared" si="2311"/>
        <v>31.66</v>
      </c>
      <c r="S2303" s="13" t="s">
        <v>8323</v>
      </c>
      <c r="T2303" t="s">
        <v>8327</v>
      </c>
      <c r="U2303">
        <f>YEAR(Table1[[#This Row],[Date Created Conversion]])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>ROUND(Table1[[#This Row],[pledged]]/Table1[[#This Row],[goal]] *100,1)</f>
        <v>170.7</v>
      </c>
      <c r="G2304" s="13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ref="L2304" si="2373">(((J2304/60)/60)/24)+DATE(1970,1,1)</f>
        <v>41639.291666666664</v>
      </c>
      <c r="M2304" s="16">
        <f t="shared" si="2310"/>
        <v>41605.868449074071</v>
      </c>
      <c r="N2304" t="b">
        <v>1</v>
      </c>
      <c r="O2304">
        <v>85</v>
      </c>
      <c r="P2304" t="b">
        <v>1</v>
      </c>
      <c r="Q2304" t="s">
        <v>8277</v>
      </c>
      <c r="R2304">
        <f t="shared" si="2311"/>
        <v>46.18</v>
      </c>
      <c r="S2304" s="13" t="s">
        <v>8323</v>
      </c>
      <c r="T2304" t="s">
        <v>8327</v>
      </c>
      <c r="U2304">
        <f>YEAR(Table1[[#This Row],[Date Created Conversion]])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>ROUND(Table1[[#This Row],[pledged]]/Table1[[#This Row],[goal]] *100,1)</f>
        <v>109.4</v>
      </c>
      <c r="G2305" s="13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ref="L2305" si="2374">(((J2305/60)/60)/24)+DATE(1970,1,1)</f>
        <v>40890.152731481481</v>
      </c>
      <c r="M2305" s="16">
        <f t="shared" si="2310"/>
        <v>40850.111064814817</v>
      </c>
      <c r="N2305" t="b">
        <v>1</v>
      </c>
      <c r="O2305">
        <v>103</v>
      </c>
      <c r="P2305" t="b">
        <v>1</v>
      </c>
      <c r="Q2305" t="s">
        <v>8277</v>
      </c>
      <c r="R2305">
        <f t="shared" si="2311"/>
        <v>68.48</v>
      </c>
      <c r="S2305" s="13" t="s">
        <v>8323</v>
      </c>
      <c r="T2305" t="s">
        <v>8327</v>
      </c>
      <c r="U2305">
        <f>YEAR(Table1[[#This Row],[Date Created Conversion]])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>ROUND(Table1[[#This Row],[pledged]]/Table1[[#This Row],[goal]] *100,1)</f>
        <v>100.7</v>
      </c>
      <c r="G2306" s="13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ref="L2306" si="2375">(((J2306/60)/60)/24)+DATE(1970,1,1)</f>
        <v>40544.207638888889</v>
      </c>
      <c r="M2306" s="16">
        <f t="shared" ref="M2306:M2369" si="2376">(((K2306/60)/60)/24)+DATE(1970,1,1)</f>
        <v>40502.815868055557</v>
      </c>
      <c r="N2306" t="b">
        <v>1</v>
      </c>
      <c r="O2306">
        <v>113</v>
      </c>
      <c r="P2306" t="b">
        <v>1</v>
      </c>
      <c r="Q2306" t="s">
        <v>8277</v>
      </c>
      <c r="R2306">
        <f t="shared" ref="R2306:R2369" si="2377">IFERROR(ROUND(E2306/O2306,2),0)</f>
        <v>53.47</v>
      </c>
      <c r="S2306" s="13" t="s">
        <v>8323</v>
      </c>
      <c r="T2306" t="s">
        <v>8327</v>
      </c>
      <c r="U2306">
        <f>YEAR(Table1[[#This Row],[Date Created Conversion]])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>ROUND(Table1[[#This Row],[pledged]]/Table1[[#This Row],[goal]] *100,1)</f>
        <v>101.2</v>
      </c>
      <c r="G2307" s="13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" si="2378">(((J2307/60)/60)/24)+DATE(1970,1,1)</f>
        <v>41859.75</v>
      </c>
      <c r="M2307" s="16">
        <f t="shared" si="2376"/>
        <v>41834.695277777777</v>
      </c>
      <c r="N2307" t="b">
        <v>1</v>
      </c>
      <c r="O2307">
        <v>167</v>
      </c>
      <c r="P2307" t="b">
        <v>1</v>
      </c>
      <c r="Q2307" t="s">
        <v>8277</v>
      </c>
      <c r="R2307">
        <f t="shared" si="2377"/>
        <v>109.11</v>
      </c>
      <c r="S2307" s="13" t="s">
        <v>8323</v>
      </c>
      <c r="T2307" t="s">
        <v>8327</v>
      </c>
      <c r="U2307">
        <f>YEAR(Table1[[#This Row],[Date Created Conversion]])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>ROUND(Table1[[#This Row],[pledged]]/Table1[[#This Row],[goal]] *100,1)</f>
        <v>106.8</v>
      </c>
      <c r="G2308" s="13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ref="L2308" si="2379">(((J2308/60)/60)/24)+DATE(1970,1,1)</f>
        <v>40978.16815972222</v>
      </c>
      <c r="M2308" s="16">
        <f t="shared" si="2376"/>
        <v>40948.16815972222</v>
      </c>
      <c r="N2308" t="b">
        <v>1</v>
      </c>
      <c r="O2308">
        <v>73</v>
      </c>
      <c r="P2308" t="b">
        <v>1</v>
      </c>
      <c r="Q2308" t="s">
        <v>8277</v>
      </c>
      <c r="R2308">
        <f t="shared" si="2377"/>
        <v>51.19</v>
      </c>
      <c r="S2308" s="13" t="s">
        <v>8323</v>
      </c>
      <c r="T2308" t="s">
        <v>8327</v>
      </c>
      <c r="U2308">
        <f>YEAR(Table1[[#This Row],[Date Created Conversion]])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>ROUND(Table1[[#This Row],[pledged]]/Table1[[#This Row],[goal]] *100,1)</f>
        <v>106.7</v>
      </c>
      <c r="G2309" s="13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ref="L2309" si="2380">(((J2309/60)/60)/24)+DATE(1970,1,1)</f>
        <v>41034.802407407406</v>
      </c>
      <c r="M2309" s="16">
        <f t="shared" si="2376"/>
        <v>41004.802465277775</v>
      </c>
      <c r="N2309" t="b">
        <v>1</v>
      </c>
      <c r="O2309">
        <v>75</v>
      </c>
      <c r="P2309" t="b">
        <v>1</v>
      </c>
      <c r="Q2309" t="s">
        <v>8277</v>
      </c>
      <c r="R2309">
        <f t="shared" si="2377"/>
        <v>27.94</v>
      </c>
      <c r="S2309" s="13" t="s">
        <v>8323</v>
      </c>
      <c r="T2309" t="s">
        <v>8327</v>
      </c>
      <c r="U2309">
        <f>YEAR(Table1[[#This Row],[Date Created Conversion]])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>ROUND(Table1[[#This Row],[pledged]]/Table1[[#This Row],[goal]] *100,1)</f>
        <v>101.3</v>
      </c>
      <c r="G2310" s="13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ref="L2310" si="2381">(((J2310/60)/60)/24)+DATE(1970,1,1)</f>
        <v>41880.041666666664</v>
      </c>
      <c r="M2310" s="16">
        <f t="shared" si="2376"/>
        <v>41851.962916666671</v>
      </c>
      <c r="N2310" t="b">
        <v>1</v>
      </c>
      <c r="O2310">
        <v>614</v>
      </c>
      <c r="P2310" t="b">
        <v>1</v>
      </c>
      <c r="Q2310" t="s">
        <v>8277</v>
      </c>
      <c r="R2310">
        <f t="shared" si="2377"/>
        <v>82.5</v>
      </c>
      <c r="S2310" s="13" t="s">
        <v>8323</v>
      </c>
      <c r="T2310" t="s">
        <v>8327</v>
      </c>
      <c r="U2310">
        <f>YEAR(Table1[[#This Row],[Date Created Conversion]])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>ROUND(Table1[[#This Row],[pledged]]/Table1[[#This Row],[goal]] *100,1)</f>
        <v>106.7</v>
      </c>
      <c r="G2311" s="13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ref="L2311" si="2382">(((J2311/60)/60)/24)+DATE(1970,1,1)</f>
        <v>41342.987696759257</v>
      </c>
      <c r="M2311" s="16">
        <f t="shared" si="2376"/>
        <v>41307.987696759257</v>
      </c>
      <c r="N2311" t="b">
        <v>1</v>
      </c>
      <c r="O2311">
        <v>107</v>
      </c>
      <c r="P2311" t="b">
        <v>1</v>
      </c>
      <c r="Q2311" t="s">
        <v>8277</v>
      </c>
      <c r="R2311">
        <f t="shared" si="2377"/>
        <v>59.82</v>
      </c>
      <c r="S2311" s="13" t="s">
        <v>8323</v>
      </c>
      <c r="T2311" t="s">
        <v>8327</v>
      </c>
      <c r="U2311">
        <f>YEAR(Table1[[#This Row],[Date Created Conversion]])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>ROUND(Table1[[#This Row],[pledged]]/Table1[[#This Row],[goal]] *100,1)</f>
        <v>428.8</v>
      </c>
      <c r="G2312" s="13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ref="L2312" si="2383">(((J2312/60)/60)/24)+DATE(1970,1,1)</f>
        <v>41354.752488425926</v>
      </c>
      <c r="M2312" s="16">
        <f t="shared" si="2376"/>
        <v>41324.79415509259</v>
      </c>
      <c r="N2312" t="b">
        <v>1</v>
      </c>
      <c r="O2312">
        <v>1224</v>
      </c>
      <c r="P2312" t="b">
        <v>1</v>
      </c>
      <c r="Q2312" t="s">
        <v>8277</v>
      </c>
      <c r="R2312">
        <f t="shared" si="2377"/>
        <v>64.819999999999993</v>
      </c>
      <c r="S2312" s="13" t="s">
        <v>8323</v>
      </c>
      <c r="T2312" t="s">
        <v>8327</v>
      </c>
      <c r="U2312">
        <f>YEAR(Table1[[#This Row],[Date Created Conversion]])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>ROUND(Table1[[#This Row],[pledged]]/Table1[[#This Row],[goal]] *100,1)</f>
        <v>104.1</v>
      </c>
      <c r="G2313" s="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ref="L2313" si="2384">(((J2313/60)/60)/24)+DATE(1970,1,1)</f>
        <v>41766.004502314812</v>
      </c>
      <c r="M2313" s="16">
        <f t="shared" si="2376"/>
        <v>41736.004502314812</v>
      </c>
      <c r="N2313" t="b">
        <v>1</v>
      </c>
      <c r="O2313">
        <v>104</v>
      </c>
      <c r="P2313" t="b">
        <v>1</v>
      </c>
      <c r="Q2313" t="s">
        <v>8277</v>
      </c>
      <c r="R2313">
        <f t="shared" si="2377"/>
        <v>90.1</v>
      </c>
      <c r="S2313" s="13" t="s">
        <v>8323</v>
      </c>
      <c r="T2313" t="s">
        <v>8327</v>
      </c>
      <c r="U2313">
        <f>YEAR(Table1[[#This Row],[Date Created Conversion]])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>ROUND(Table1[[#This Row],[pledged]]/Table1[[#This Row],[goal]] *100,1)</f>
        <v>107.9</v>
      </c>
      <c r="G2314" s="13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ref="L2314" si="2385">(((J2314/60)/60)/24)+DATE(1970,1,1)</f>
        <v>41747.958333333336</v>
      </c>
      <c r="M2314" s="16">
        <f t="shared" si="2376"/>
        <v>41716.632847222223</v>
      </c>
      <c r="N2314" t="b">
        <v>1</v>
      </c>
      <c r="O2314">
        <v>79</v>
      </c>
      <c r="P2314" t="b">
        <v>1</v>
      </c>
      <c r="Q2314" t="s">
        <v>8277</v>
      </c>
      <c r="R2314">
        <f t="shared" si="2377"/>
        <v>40.96</v>
      </c>
      <c r="S2314" s="13" t="s">
        <v>8323</v>
      </c>
      <c r="T2314" t="s">
        <v>8327</v>
      </c>
      <c r="U2314">
        <f>YEAR(Table1[[#This Row],[Date Created Conversion]])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>ROUND(Table1[[#This Row],[pledged]]/Table1[[#This Row],[goal]] *100,1)</f>
        <v>175.8</v>
      </c>
      <c r="G2315" s="13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ref="L2315" si="2386">(((J2315/60)/60)/24)+DATE(1970,1,1)</f>
        <v>41032.958634259259</v>
      </c>
      <c r="M2315" s="16">
        <f t="shared" si="2376"/>
        <v>41002.958634259259</v>
      </c>
      <c r="N2315" t="b">
        <v>1</v>
      </c>
      <c r="O2315">
        <v>157</v>
      </c>
      <c r="P2315" t="b">
        <v>1</v>
      </c>
      <c r="Q2315" t="s">
        <v>8277</v>
      </c>
      <c r="R2315">
        <f t="shared" si="2377"/>
        <v>56</v>
      </c>
      <c r="S2315" s="13" t="s">
        <v>8323</v>
      </c>
      <c r="T2315" t="s">
        <v>8327</v>
      </c>
      <c r="U2315">
        <f>YEAR(Table1[[#This Row],[Date Created Conversion]])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>ROUND(Table1[[#This Row],[pledged]]/Table1[[#This Row],[goal]] *100,1)</f>
        <v>157</v>
      </c>
      <c r="G2316" s="13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ref="L2316" si="2387">(((J2316/60)/60)/24)+DATE(1970,1,1)</f>
        <v>41067.551585648151</v>
      </c>
      <c r="M2316" s="16">
        <f t="shared" si="2376"/>
        <v>41037.551585648151</v>
      </c>
      <c r="N2316" t="b">
        <v>1</v>
      </c>
      <c r="O2316">
        <v>50</v>
      </c>
      <c r="P2316" t="b">
        <v>1</v>
      </c>
      <c r="Q2316" t="s">
        <v>8277</v>
      </c>
      <c r="R2316">
        <f t="shared" si="2377"/>
        <v>37.67</v>
      </c>
      <c r="S2316" s="13" t="s">
        <v>8323</v>
      </c>
      <c r="T2316" t="s">
        <v>8327</v>
      </c>
      <c r="U2316">
        <f>YEAR(Table1[[#This Row],[Date Created Conversion]])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>ROUND(Table1[[#This Row],[pledged]]/Table1[[#This Row],[goal]] *100,1)</f>
        <v>102.6</v>
      </c>
      <c r="G2317" s="13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ref="L2317" si="2388">(((J2317/60)/60)/24)+DATE(1970,1,1)</f>
        <v>41034.72619212963</v>
      </c>
      <c r="M2317" s="16">
        <f t="shared" si="2376"/>
        <v>41004.72619212963</v>
      </c>
      <c r="N2317" t="b">
        <v>1</v>
      </c>
      <c r="O2317">
        <v>64</v>
      </c>
      <c r="P2317" t="b">
        <v>1</v>
      </c>
      <c r="Q2317" t="s">
        <v>8277</v>
      </c>
      <c r="R2317">
        <f t="shared" si="2377"/>
        <v>40.08</v>
      </c>
      <c r="S2317" s="13" t="s">
        <v>8323</v>
      </c>
      <c r="T2317" t="s">
        <v>8327</v>
      </c>
      <c r="U2317">
        <f>YEAR(Table1[[#This Row],[Date Created Conversion]])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>ROUND(Table1[[#This Row],[pledged]]/Table1[[#This Row],[goal]] *100,1)</f>
        <v>104</v>
      </c>
      <c r="G2318" s="13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ref="L2318" si="2389">(((J2318/60)/60)/24)+DATE(1970,1,1)</f>
        <v>40156.76666666667</v>
      </c>
      <c r="M2318" s="16">
        <f t="shared" si="2376"/>
        <v>40079.725115740745</v>
      </c>
      <c r="N2318" t="b">
        <v>1</v>
      </c>
      <c r="O2318">
        <v>200</v>
      </c>
      <c r="P2318" t="b">
        <v>1</v>
      </c>
      <c r="Q2318" t="s">
        <v>8277</v>
      </c>
      <c r="R2318">
        <f t="shared" si="2377"/>
        <v>78.03</v>
      </c>
      <c r="S2318" s="13" t="s">
        <v>8323</v>
      </c>
      <c r="T2318" t="s">
        <v>8327</v>
      </c>
      <c r="U2318">
        <f>YEAR(Table1[[#This Row],[Date Created Conversion]])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>ROUND(Table1[[#This Row],[pledged]]/Table1[[#This Row],[goal]] *100,1)</f>
        <v>104</v>
      </c>
      <c r="G2319" s="13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ref="L2319" si="2390">(((J2319/60)/60)/24)+DATE(1970,1,1)</f>
        <v>40224.208333333336</v>
      </c>
      <c r="M2319" s="16">
        <f t="shared" si="2376"/>
        <v>40192.542233796295</v>
      </c>
      <c r="N2319" t="b">
        <v>1</v>
      </c>
      <c r="O2319">
        <v>22</v>
      </c>
      <c r="P2319" t="b">
        <v>1</v>
      </c>
      <c r="Q2319" t="s">
        <v>8277</v>
      </c>
      <c r="R2319">
        <f t="shared" si="2377"/>
        <v>18.91</v>
      </c>
      <c r="S2319" s="13" t="s">
        <v>8323</v>
      </c>
      <c r="T2319" t="s">
        <v>8327</v>
      </c>
      <c r="U2319">
        <f>YEAR(Table1[[#This Row],[Date Created Conversion]])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>ROUND(Table1[[#This Row],[pledged]]/Table1[[#This Row],[goal]] *100,1)</f>
        <v>121.1</v>
      </c>
      <c r="G2320" s="13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ref="L2320" si="2391">(((J2320/60)/60)/24)+DATE(1970,1,1)</f>
        <v>40082.165972222225</v>
      </c>
      <c r="M2320" s="16">
        <f t="shared" si="2376"/>
        <v>40050.643680555557</v>
      </c>
      <c r="N2320" t="b">
        <v>1</v>
      </c>
      <c r="O2320">
        <v>163</v>
      </c>
      <c r="P2320" t="b">
        <v>1</v>
      </c>
      <c r="Q2320" t="s">
        <v>8277</v>
      </c>
      <c r="R2320">
        <f t="shared" si="2377"/>
        <v>37.130000000000003</v>
      </c>
      <c r="S2320" s="13" t="s">
        <v>8323</v>
      </c>
      <c r="T2320" t="s">
        <v>8327</v>
      </c>
      <c r="U2320">
        <f>YEAR(Table1[[#This Row],[Date Created Conversion]])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>ROUND(Table1[[#This Row],[pledged]]/Table1[[#This Row],[goal]] *100,1)</f>
        <v>107.7</v>
      </c>
      <c r="G2321" s="13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ref="L2321" si="2392">(((J2321/60)/60)/24)+DATE(1970,1,1)</f>
        <v>41623.082002314812</v>
      </c>
      <c r="M2321" s="16">
        <f t="shared" si="2376"/>
        <v>41593.082002314812</v>
      </c>
      <c r="N2321" t="b">
        <v>1</v>
      </c>
      <c r="O2321">
        <v>77</v>
      </c>
      <c r="P2321" t="b">
        <v>1</v>
      </c>
      <c r="Q2321" t="s">
        <v>8277</v>
      </c>
      <c r="R2321">
        <f t="shared" si="2377"/>
        <v>41.96</v>
      </c>
      <c r="S2321" s="13" t="s">
        <v>8323</v>
      </c>
      <c r="T2321" t="s">
        <v>8327</v>
      </c>
      <c r="U2321">
        <f>YEAR(Table1[[#This Row],[Date Created Conversion]])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>ROUND(Table1[[#This Row],[pledged]]/Table1[[#This Row],[goal]] *100,1)</f>
        <v>108.7</v>
      </c>
      <c r="G2322" s="13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ref="L2322" si="2393">(((J2322/60)/60)/24)+DATE(1970,1,1)</f>
        <v>41731.775462962964</v>
      </c>
      <c r="M2322" s="16">
        <f t="shared" si="2376"/>
        <v>41696.817129629628</v>
      </c>
      <c r="N2322" t="b">
        <v>1</v>
      </c>
      <c r="O2322">
        <v>89</v>
      </c>
      <c r="P2322" t="b">
        <v>1</v>
      </c>
      <c r="Q2322" t="s">
        <v>8277</v>
      </c>
      <c r="R2322">
        <f t="shared" si="2377"/>
        <v>61.04</v>
      </c>
      <c r="S2322" s="13" t="s">
        <v>8323</v>
      </c>
      <c r="T2322" t="s">
        <v>8327</v>
      </c>
      <c r="U2322">
        <f>YEAR(Table1[[#This Row],[Date Created Conversion]])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>ROUND(Table1[[#This Row],[pledged]]/Table1[[#This Row],[goal]] *100,1)</f>
        <v>39.1</v>
      </c>
      <c r="G2323" s="1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ref="L2323" si="2394">(((J2323/60)/60)/24)+DATE(1970,1,1)</f>
        <v>42829.21876157407</v>
      </c>
      <c r="M2323" s="16">
        <f t="shared" si="2376"/>
        <v>42799.260428240741</v>
      </c>
      <c r="N2323" t="b">
        <v>0</v>
      </c>
      <c r="O2323">
        <v>64</v>
      </c>
      <c r="P2323" t="b">
        <v>0</v>
      </c>
      <c r="Q2323" t="s">
        <v>8296</v>
      </c>
      <c r="R2323">
        <f t="shared" si="2377"/>
        <v>64.53</v>
      </c>
      <c r="S2323" s="13" t="s">
        <v>8334</v>
      </c>
      <c r="T2323" t="s">
        <v>8350</v>
      </c>
      <c r="U2323">
        <f>YEAR(Table1[[#This Row],[Date Created Conversion]])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>ROUND(Table1[[#This Row],[pledged]]/Table1[[#This Row],[goal]] *100,1)</f>
        <v>3.1</v>
      </c>
      <c r="G2324" s="13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ref="L2324" si="2395">(((J2324/60)/60)/24)+DATE(1970,1,1)</f>
        <v>42834.853807870371</v>
      </c>
      <c r="M2324" s="16">
        <f t="shared" si="2376"/>
        <v>42804.895474537043</v>
      </c>
      <c r="N2324" t="b">
        <v>0</v>
      </c>
      <c r="O2324">
        <v>4</v>
      </c>
      <c r="P2324" t="b">
        <v>0</v>
      </c>
      <c r="Q2324" t="s">
        <v>8296</v>
      </c>
      <c r="R2324">
        <f t="shared" si="2377"/>
        <v>21.25</v>
      </c>
      <c r="S2324" s="13" t="s">
        <v>8334</v>
      </c>
      <c r="T2324" t="s">
        <v>8350</v>
      </c>
      <c r="U2324">
        <f>YEAR(Table1[[#This Row],[Date Created Conversion]])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>ROUND(Table1[[#This Row],[pledged]]/Table1[[#This Row],[goal]] *100,1)</f>
        <v>48</v>
      </c>
      <c r="G2325" s="13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ref="L2325" si="2396">(((J2325/60)/60)/24)+DATE(1970,1,1)</f>
        <v>42814.755173611105</v>
      </c>
      <c r="M2325" s="16">
        <f t="shared" si="2376"/>
        <v>42807.755173611105</v>
      </c>
      <c r="N2325" t="b">
        <v>0</v>
      </c>
      <c r="O2325">
        <v>4</v>
      </c>
      <c r="P2325" t="b">
        <v>0</v>
      </c>
      <c r="Q2325" t="s">
        <v>8296</v>
      </c>
      <c r="R2325">
        <f t="shared" si="2377"/>
        <v>30</v>
      </c>
      <c r="S2325" s="13" t="s">
        <v>8334</v>
      </c>
      <c r="T2325" t="s">
        <v>8350</v>
      </c>
      <c r="U2325">
        <f>YEAR(Table1[[#This Row],[Date Created Conversion]])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>ROUND(Table1[[#This Row],[pledged]]/Table1[[#This Row],[goal]] *100,1)</f>
        <v>20.7</v>
      </c>
      <c r="G2326" s="13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ref="L2326" si="2397">(((J2326/60)/60)/24)+DATE(1970,1,1)</f>
        <v>42820.843576388885</v>
      </c>
      <c r="M2326" s="16">
        <f t="shared" si="2376"/>
        <v>42790.885243055556</v>
      </c>
      <c r="N2326" t="b">
        <v>0</v>
      </c>
      <c r="O2326">
        <v>61</v>
      </c>
      <c r="P2326" t="b">
        <v>0</v>
      </c>
      <c r="Q2326" t="s">
        <v>8296</v>
      </c>
      <c r="R2326">
        <f t="shared" si="2377"/>
        <v>25.49</v>
      </c>
      <c r="S2326" s="13" t="s">
        <v>8334</v>
      </c>
      <c r="T2326" t="s">
        <v>8350</v>
      </c>
      <c r="U2326">
        <f>YEAR(Table1[[#This Row],[Date Created Conversion]])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>ROUND(Table1[[#This Row],[pledged]]/Table1[[#This Row],[goal]] *100,1)</f>
        <v>8</v>
      </c>
      <c r="G2327" s="13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ref="L2327" si="2398">(((J2327/60)/60)/24)+DATE(1970,1,1)</f>
        <v>42823.980682870373</v>
      </c>
      <c r="M2327" s="16">
        <f t="shared" si="2376"/>
        <v>42794.022349537037</v>
      </c>
      <c r="N2327" t="b">
        <v>0</v>
      </c>
      <c r="O2327">
        <v>7</v>
      </c>
      <c r="P2327" t="b">
        <v>0</v>
      </c>
      <c r="Q2327" t="s">
        <v>8296</v>
      </c>
      <c r="R2327">
        <f t="shared" si="2377"/>
        <v>11.43</v>
      </c>
      <c r="S2327" s="13" t="s">
        <v>8334</v>
      </c>
      <c r="T2327" t="s">
        <v>8350</v>
      </c>
      <c r="U2327">
        <f>YEAR(Table1[[#This Row],[Date Created Conversion]])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>ROUND(Table1[[#This Row],[pledged]]/Table1[[#This Row],[goal]] *100,1)</f>
        <v>0.7</v>
      </c>
      <c r="G2328" s="13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ref="L2328" si="2399">(((J2328/60)/60)/24)+DATE(1970,1,1)</f>
        <v>42855.708333333328</v>
      </c>
      <c r="M2328" s="16">
        <f t="shared" si="2376"/>
        <v>42804.034120370372</v>
      </c>
      <c r="N2328" t="b">
        <v>0</v>
      </c>
      <c r="O2328">
        <v>1</v>
      </c>
      <c r="P2328" t="b">
        <v>0</v>
      </c>
      <c r="Q2328" t="s">
        <v>8296</v>
      </c>
      <c r="R2328">
        <f t="shared" si="2377"/>
        <v>108</v>
      </c>
      <c r="S2328" s="13" t="s">
        <v>8334</v>
      </c>
      <c r="T2328" t="s">
        <v>8350</v>
      </c>
      <c r="U2328">
        <f>YEAR(Table1[[#This Row],[Date Created Conversion]])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>ROUND(Table1[[#This Row],[pledged]]/Table1[[#This Row],[goal]] *100,1)</f>
        <v>526.1</v>
      </c>
      <c r="G2329" s="13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ref="L2329" si="2400">(((J2329/60)/60)/24)+DATE(1970,1,1)</f>
        <v>41877.917129629634</v>
      </c>
      <c r="M2329" s="16">
        <f t="shared" si="2376"/>
        <v>41842.917129629634</v>
      </c>
      <c r="N2329" t="b">
        <v>1</v>
      </c>
      <c r="O2329">
        <v>3355</v>
      </c>
      <c r="P2329" t="b">
        <v>1</v>
      </c>
      <c r="Q2329" t="s">
        <v>8296</v>
      </c>
      <c r="R2329">
        <f t="shared" si="2377"/>
        <v>54.88</v>
      </c>
      <c r="S2329" s="13" t="s">
        <v>8334</v>
      </c>
      <c r="T2329" t="s">
        <v>8350</v>
      </c>
      <c r="U2329">
        <f>YEAR(Table1[[#This Row],[Date Created Conversion]])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>ROUND(Table1[[#This Row],[pledged]]/Table1[[#This Row],[goal]] *100,1)</f>
        <v>254.5</v>
      </c>
      <c r="G2330" s="13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ref="L2330" si="2401">(((J2330/60)/60)/24)+DATE(1970,1,1)</f>
        <v>42169.781678240746</v>
      </c>
      <c r="M2330" s="16">
        <f t="shared" si="2376"/>
        <v>42139.781678240746</v>
      </c>
      <c r="N2330" t="b">
        <v>1</v>
      </c>
      <c r="O2330">
        <v>537</v>
      </c>
      <c r="P2330" t="b">
        <v>1</v>
      </c>
      <c r="Q2330" t="s">
        <v>8296</v>
      </c>
      <c r="R2330">
        <f t="shared" si="2377"/>
        <v>47.38</v>
      </c>
      <c r="S2330" s="13" t="s">
        <v>8334</v>
      </c>
      <c r="T2330" t="s">
        <v>8350</v>
      </c>
      <c r="U2330">
        <f>YEAR(Table1[[#This Row],[Date Created Conversion]])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>ROUND(Table1[[#This Row],[pledged]]/Table1[[#This Row],[goal]] *100,1)</f>
        <v>105.9</v>
      </c>
      <c r="G2331" s="13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ref="L2331" si="2402">(((J2331/60)/60)/24)+DATE(1970,1,1)</f>
        <v>41837.624374999999</v>
      </c>
      <c r="M2331" s="16">
        <f t="shared" si="2376"/>
        <v>41807.624374999999</v>
      </c>
      <c r="N2331" t="b">
        <v>1</v>
      </c>
      <c r="O2331">
        <v>125</v>
      </c>
      <c r="P2331" t="b">
        <v>1</v>
      </c>
      <c r="Q2331" t="s">
        <v>8296</v>
      </c>
      <c r="R2331">
        <f t="shared" si="2377"/>
        <v>211.84</v>
      </c>
      <c r="S2331" s="13" t="s">
        <v>8334</v>
      </c>
      <c r="T2331" t="s">
        <v>8350</v>
      </c>
      <c r="U2331">
        <f>YEAR(Table1[[#This Row],[Date Created Conversion]])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>ROUND(Table1[[#This Row],[pledged]]/Table1[[#This Row],[goal]] *100,1)</f>
        <v>102.4</v>
      </c>
      <c r="G2332" s="13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ref="L2332" si="2403">(((J2332/60)/60)/24)+DATE(1970,1,1)</f>
        <v>42363</v>
      </c>
      <c r="M2332" s="16">
        <f t="shared" si="2376"/>
        <v>42332.89980324074</v>
      </c>
      <c r="N2332" t="b">
        <v>1</v>
      </c>
      <c r="O2332">
        <v>163</v>
      </c>
      <c r="P2332" t="b">
        <v>1</v>
      </c>
      <c r="Q2332" t="s">
        <v>8296</v>
      </c>
      <c r="R2332">
        <f t="shared" si="2377"/>
        <v>219.93</v>
      </c>
      <c r="S2332" s="13" t="s">
        <v>8334</v>
      </c>
      <c r="T2332" t="s">
        <v>8350</v>
      </c>
      <c r="U2332">
        <f>YEAR(Table1[[#This Row],[Date Created Conversion]])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>ROUND(Table1[[#This Row],[pledged]]/Table1[[#This Row],[goal]] *100,1)</f>
        <v>144.30000000000001</v>
      </c>
      <c r="G2333" s="1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ref="L2333" si="2404">(((J2333/60)/60)/24)+DATE(1970,1,1)</f>
        <v>41869.005671296298</v>
      </c>
      <c r="M2333" s="16">
        <f t="shared" si="2376"/>
        <v>41839.005671296298</v>
      </c>
      <c r="N2333" t="b">
        <v>1</v>
      </c>
      <c r="O2333">
        <v>283</v>
      </c>
      <c r="P2333" t="b">
        <v>1</v>
      </c>
      <c r="Q2333" t="s">
        <v>8296</v>
      </c>
      <c r="R2333">
        <f t="shared" si="2377"/>
        <v>40.799999999999997</v>
      </c>
      <c r="S2333" s="13" t="s">
        <v>8334</v>
      </c>
      <c r="T2333" t="s">
        <v>8350</v>
      </c>
      <c r="U2333">
        <f>YEAR(Table1[[#This Row],[Date Created Conversion]])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>ROUND(Table1[[#This Row],[pledged]]/Table1[[#This Row],[goal]] *100,1)</f>
        <v>106.3</v>
      </c>
      <c r="G2334" s="13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ref="L2334" si="2405">(((J2334/60)/60)/24)+DATE(1970,1,1)</f>
        <v>42041.628136574072</v>
      </c>
      <c r="M2334" s="16">
        <f t="shared" si="2376"/>
        <v>42011.628136574072</v>
      </c>
      <c r="N2334" t="b">
        <v>1</v>
      </c>
      <c r="O2334">
        <v>352</v>
      </c>
      <c r="P2334" t="b">
        <v>1</v>
      </c>
      <c r="Q2334" t="s">
        <v>8296</v>
      </c>
      <c r="R2334">
        <f t="shared" si="2377"/>
        <v>75.5</v>
      </c>
      <c r="S2334" s="13" t="s">
        <v>8334</v>
      </c>
      <c r="T2334" t="s">
        <v>8350</v>
      </c>
      <c r="U2334">
        <f>YEAR(Table1[[#This Row],[Date Created Conversion]])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>ROUND(Table1[[#This Row],[pledged]]/Table1[[#This Row],[goal]] *100,1)</f>
        <v>212.2</v>
      </c>
      <c r="G2335" s="13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ref="L2335" si="2406">(((J2335/60)/60)/24)+DATE(1970,1,1)</f>
        <v>41788.743055555555</v>
      </c>
      <c r="M2335" s="16">
        <f t="shared" si="2376"/>
        <v>41767.650347222225</v>
      </c>
      <c r="N2335" t="b">
        <v>1</v>
      </c>
      <c r="O2335">
        <v>94</v>
      </c>
      <c r="P2335" t="b">
        <v>1</v>
      </c>
      <c r="Q2335" t="s">
        <v>8296</v>
      </c>
      <c r="R2335">
        <f t="shared" si="2377"/>
        <v>13.54</v>
      </c>
      <c r="S2335" s="13" t="s">
        <v>8334</v>
      </c>
      <c r="T2335" t="s">
        <v>8350</v>
      </c>
      <c r="U2335">
        <f>YEAR(Table1[[#This Row],[Date Created Conversion]])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>ROUND(Table1[[#This Row],[pledged]]/Table1[[#This Row],[goal]] *100,1)</f>
        <v>102</v>
      </c>
      <c r="G2336" s="13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ref="L2336" si="2407">(((J2336/60)/60)/24)+DATE(1970,1,1)</f>
        <v>41948.731944444444</v>
      </c>
      <c r="M2336" s="16">
        <f t="shared" si="2376"/>
        <v>41918.670115740737</v>
      </c>
      <c r="N2336" t="b">
        <v>1</v>
      </c>
      <c r="O2336">
        <v>67</v>
      </c>
      <c r="P2336" t="b">
        <v>1</v>
      </c>
      <c r="Q2336" t="s">
        <v>8296</v>
      </c>
      <c r="R2336">
        <f t="shared" si="2377"/>
        <v>60.87</v>
      </c>
      <c r="S2336" s="13" t="s">
        <v>8334</v>
      </c>
      <c r="T2336" t="s">
        <v>8350</v>
      </c>
      <c r="U2336">
        <f>YEAR(Table1[[#This Row],[Date Created Conversion]])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>ROUND(Table1[[#This Row],[pledged]]/Table1[[#This Row],[goal]] *100,1)</f>
        <v>102.3</v>
      </c>
      <c r="G2337" s="13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ref="L2337" si="2408">(((J2337/60)/60)/24)+DATE(1970,1,1)</f>
        <v>41801.572256944448</v>
      </c>
      <c r="M2337" s="16">
        <f t="shared" si="2376"/>
        <v>41771.572256944448</v>
      </c>
      <c r="N2337" t="b">
        <v>1</v>
      </c>
      <c r="O2337">
        <v>221</v>
      </c>
      <c r="P2337" t="b">
        <v>1</v>
      </c>
      <c r="Q2337" t="s">
        <v>8296</v>
      </c>
      <c r="R2337">
        <f t="shared" si="2377"/>
        <v>115.69</v>
      </c>
      <c r="S2337" s="13" t="s">
        <v>8334</v>
      </c>
      <c r="T2337" t="s">
        <v>8350</v>
      </c>
      <c r="U2337">
        <f>YEAR(Table1[[#This Row],[Date Created Conversion]])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>ROUND(Table1[[#This Row],[pledged]]/Table1[[#This Row],[goal]] *100,1)</f>
        <v>520.70000000000005</v>
      </c>
      <c r="G2338" s="13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ref="L2338" si="2409">(((J2338/60)/60)/24)+DATE(1970,1,1)</f>
        <v>41706.924710648149</v>
      </c>
      <c r="M2338" s="16">
        <f t="shared" si="2376"/>
        <v>41666.924710648149</v>
      </c>
      <c r="N2338" t="b">
        <v>1</v>
      </c>
      <c r="O2338">
        <v>2165</v>
      </c>
      <c r="P2338" t="b">
        <v>1</v>
      </c>
      <c r="Q2338" t="s">
        <v>8296</v>
      </c>
      <c r="R2338">
        <f t="shared" si="2377"/>
        <v>48.1</v>
      </c>
      <c r="S2338" s="13" t="s">
        <v>8334</v>
      </c>
      <c r="T2338" t="s">
        <v>8350</v>
      </c>
      <c r="U2338">
        <f>YEAR(Table1[[#This Row],[Date Created Conversion]])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>ROUND(Table1[[#This Row],[pledged]]/Table1[[#This Row],[goal]] *100,1)</f>
        <v>110.7</v>
      </c>
      <c r="G2339" s="13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ref="L2339" si="2410">(((J2339/60)/60)/24)+DATE(1970,1,1)</f>
        <v>41816.640543981484</v>
      </c>
      <c r="M2339" s="16">
        <f t="shared" si="2376"/>
        <v>41786.640543981484</v>
      </c>
      <c r="N2339" t="b">
        <v>1</v>
      </c>
      <c r="O2339">
        <v>179</v>
      </c>
      <c r="P2339" t="b">
        <v>1</v>
      </c>
      <c r="Q2339" t="s">
        <v>8296</v>
      </c>
      <c r="R2339">
        <f t="shared" si="2377"/>
        <v>74.180000000000007</v>
      </c>
      <c r="S2339" s="13" t="s">
        <v>8334</v>
      </c>
      <c r="T2339" t="s">
        <v>8350</v>
      </c>
      <c r="U2339">
        <f>YEAR(Table1[[#This Row],[Date Created Conversion]])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>ROUND(Table1[[#This Row],[pledged]]/Table1[[#This Row],[goal]] *100,1)</f>
        <v>101.1</v>
      </c>
      <c r="G2340" s="13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ref="L2340" si="2411">(((J2340/60)/60)/24)+DATE(1970,1,1)</f>
        <v>41819.896805555552</v>
      </c>
      <c r="M2340" s="16">
        <f t="shared" si="2376"/>
        <v>41789.896805555552</v>
      </c>
      <c r="N2340" t="b">
        <v>1</v>
      </c>
      <c r="O2340">
        <v>123</v>
      </c>
      <c r="P2340" t="b">
        <v>1</v>
      </c>
      <c r="Q2340" t="s">
        <v>8296</v>
      </c>
      <c r="R2340">
        <f t="shared" si="2377"/>
        <v>123.35</v>
      </c>
      <c r="S2340" s="13" t="s">
        <v>8334</v>
      </c>
      <c r="T2340" t="s">
        <v>8350</v>
      </c>
      <c r="U2340">
        <f>YEAR(Table1[[#This Row],[Date Created Conversion]])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>ROUND(Table1[[#This Row],[pledged]]/Table1[[#This Row],[goal]] *100,1)</f>
        <v>294.2</v>
      </c>
      <c r="G2341" s="13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ref="L2341" si="2412">(((J2341/60)/60)/24)+DATE(1970,1,1)</f>
        <v>42723.332638888889</v>
      </c>
      <c r="M2341" s="16">
        <f t="shared" si="2376"/>
        <v>42692.79987268518</v>
      </c>
      <c r="N2341" t="b">
        <v>1</v>
      </c>
      <c r="O2341">
        <v>1104</v>
      </c>
      <c r="P2341" t="b">
        <v>1</v>
      </c>
      <c r="Q2341" t="s">
        <v>8296</v>
      </c>
      <c r="R2341">
        <f t="shared" si="2377"/>
        <v>66.62</v>
      </c>
      <c r="S2341" s="13" t="s">
        <v>8334</v>
      </c>
      <c r="T2341" t="s">
        <v>8350</v>
      </c>
      <c r="U2341">
        <f>YEAR(Table1[[#This Row],[Date Created Conversion]])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>ROUND(Table1[[#This Row],[pledged]]/Table1[[#This Row],[goal]] *100,1)</f>
        <v>105.8</v>
      </c>
      <c r="G2342" s="13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ref="L2342" si="2413">(((J2342/60)/60)/24)+DATE(1970,1,1)</f>
        <v>42673.642800925925</v>
      </c>
      <c r="M2342" s="16">
        <f t="shared" si="2376"/>
        <v>42643.642800925925</v>
      </c>
      <c r="N2342" t="b">
        <v>1</v>
      </c>
      <c r="O2342">
        <v>403</v>
      </c>
      <c r="P2342" t="b">
        <v>1</v>
      </c>
      <c r="Q2342" t="s">
        <v>8296</v>
      </c>
      <c r="R2342">
        <f t="shared" si="2377"/>
        <v>104.99</v>
      </c>
      <c r="S2342" s="13" t="s">
        <v>8334</v>
      </c>
      <c r="T2342" t="s">
        <v>8350</v>
      </c>
      <c r="U2342">
        <f>YEAR(Table1[[#This Row],[Date Created Conversion]])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>ROUND(Table1[[#This Row],[pledged]]/Table1[[#This Row],[goal]] *100,1)</f>
        <v>0</v>
      </c>
      <c r="G2343" s="1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ref="L2343" si="2414">(((J2343/60)/60)/24)+DATE(1970,1,1)</f>
        <v>42197.813703703709</v>
      </c>
      <c r="M2343" s="16">
        <f t="shared" si="2376"/>
        <v>42167.813703703709</v>
      </c>
      <c r="N2343" t="b">
        <v>0</v>
      </c>
      <c r="O2343">
        <v>0</v>
      </c>
      <c r="P2343" t="b">
        <v>0</v>
      </c>
      <c r="Q2343" t="s">
        <v>8270</v>
      </c>
      <c r="R2343">
        <f t="shared" si="2377"/>
        <v>0</v>
      </c>
      <c r="S2343" s="13" t="s">
        <v>8317</v>
      </c>
      <c r="T2343" t="s">
        <v>8318</v>
      </c>
      <c r="U2343">
        <f>YEAR(Table1[[#This Row],[Date Created Conversion]])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>ROUND(Table1[[#This Row],[pledged]]/Table1[[#This Row],[goal]] *100,1)</f>
        <v>0</v>
      </c>
      <c r="G2344" s="13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ref="L2344" si="2415">(((J2344/60)/60)/24)+DATE(1970,1,1)</f>
        <v>41918.208333333336</v>
      </c>
      <c r="M2344" s="16">
        <f t="shared" si="2376"/>
        <v>41897.702199074076</v>
      </c>
      <c r="N2344" t="b">
        <v>0</v>
      </c>
      <c r="O2344">
        <v>0</v>
      </c>
      <c r="P2344" t="b">
        <v>0</v>
      </c>
      <c r="Q2344" t="s">
        <v>8270</v>
      </c>
      <c r="R2344">
        <f t="shared" si="2377"/>
        <v>0</v>
      </c>
      <c r="S2344" s="13" t="s">
        <v>8317</v>
      </c>
      <c r="T2344" t="s">
        <v>8318</v>
      </c>
      <c r="U2344">
        <f>YEAR(Table1[[#This Row],[Date Created Conversion]])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>ROUND(Table1[[#This Row],[pledged]]/Table1[[#This Row],[goal]] *100,1)</f>
        <v>3</v>
      </c>
      <c r="G2345" s="13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ref="L2345" si="2416">(((J2345/60)/60)/24)+DATE(1970,1,1)</f>
        <v>42377.82430555555</v>
      </c>
      <c r="M2345" s="16">
        <f t="shared" si="2376"/>
        <v>42327.825289351851</v>
      </c>
      <c r="N2345" t="b">
        <v>0</v>
      </c>
      <c r="O2345">
        <v>1</v>
      </c>
      <c r="P2345" t="b">
        <v>0</v>
      </c>
      <c r="Q2345" t="s">
        <v>8270</v>
      </c>
      <c r="R2345">
        <f t="shared" si="2377"/>
        <v>300</v>
      </c>
      <c r="S2345" s="13" t="s">
        <v>8317</v>
      </c>
      <c r="T2345" t="s">
        <v>8318</v>
      </c>
      <c r="U2345">
        <f>YEAR(Table1[[#This Row],[Date Created Conversion]])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>ROUND(Table1[[#This Row],[pledged]]/Table1[[#This Row],[goal]] *100,1)</f>
        <v>0.1</v>
      </c>
      <c r="G2346" s="13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ref="L2346" si="2417">(((J2346/60)/60)/24)+DATE(1970,1,1)</f>
        <v>42545.727650462963</v>
      </c>
      <c r="M2346" s="16">
        <f t="shared" si="2376"/>
        <v>42515.727650462963</v>
      </c>
      <c r="N2346" t="b">
        <v>0</v>
      </c>
      <c r="O2346">
        <v>1</v>
      </c>
      <c r="P2346" t="b">
        <v>0</v>
      </c>
      <c r="Q2346" t="s">
        <v>8270</v>
      </c>
      <c r="R2346">
        <f t="shared" si="2377"/>
        <v>1</v>
      </c>
      <c r="S2346" s="13" t="s">
        <v>8317</v>
      </c>
      <c r="T2346" t="s">
        <v>8318</v>
      </c>
      <c r="U2346">
        <f>YEAR(Table1[[#This Row],[Date Created Conversion]])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>ROUND(Table1[[#This Row],[pledged]]/Table1[[#This Row],[goal]] *100,1)</f>
        <v>0</v>
      </c>
      <c r="G2347" s="13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ref="L2347" si="2418">(((J2347/60)/60)/24)+DATE(1970,1,1)</f>
        <v>42094.985416666663</v>
      </c>
      <c r="M2347" s="16">
        <f t="shared" si="2376"/>
        <v>42060.001805555556</v>
      </c>
      <c r="N2347" t="b">
        <v>0</v>
      </c>
      <c r="O2347">
        <v>0</v>
      </c>
      <c r="P2347" t="b">
        <v>0</v>
      </c>
      <c r="Q2347" t="s">
        <v>8270</v>
      </c>
      <c r="R2347">
        <f t="shared" si="2377"/>
        <v>0</v>
      </c>
      <c r="S2347" s="13" t="s">
        <v>8317</v>
      </c>
      <c r="T2347" t="s">
        <v>8318</v>
      </c>
      <c r="U2347">
        <f>YEAR(Table1[[#This Row],[Date Created Conversion]])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>ROUND(Table1[[#This Row],[pledged]]/Table1[[#This Row],[goal]] *100,1)</f>
        <v>0.1</v>
      </c>
      <c r="G2348" s="13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ref="L2348" si="2419">(((J2348/60)/60)/24)+DATE(1970,1,1)</f>
        <v>42660.79896990741</v>
      </c>
      <c r="M2348" s="16">
        <f t="shared" si="2376"/>
        <v>42615.79896990741</v>
      </c>
      <c r="N2348" t="b">
        <v>0</v>
      </c>
      <c r="O2348">
        <v>3</v>
      </c>
      <c r="P2348" t="b">
        <v>0</v>
      </c>
      <c r="Q2348" t="s">
        <v>8270</v>
      </c>
      <c r="R2348">
        <f t="shared" si="2377"/>
        <v>13</v>
      </c>
      <c r="S2348" s="13" t="s">
        <v>8317</v>
      </c>
      <c r="T2348" t="s">
        <v>8318</v>
      </c>
      <c r="U2348">
        <f>YEAR(Table1[[#This Row],[Date Created Conversion]])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>ROUND(Table1[[#This Row],[pledged]]/Table1[[#This Row],[goal]] *100,1)</f>
        <v>1.5</v>
      </c>
      <c r="G2349" s="13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ref="L2349" si="2420">(((J2349/60)/60)/24)+DATE(1970,1,1)</f>
        <v>42607.607361111113</v>
      </c>
      <c r="M2349" s="16">
        <f t="shared" si="2376"/>
        <v>42577.607361111113</v>
      </c>
      <c r="N2349" t="b">
        <v>0</v>
      </c>
      <c r="O2349">
        <v>1</v>
      </c>
      <c r="P2349" t="b">
        <v>0</v>
      </c>
      <c r="Q2349" t="s">
        <v>8270</v>
      </c>
      <c r="R2349">
        <f t="shared" si="2377"/>
        <v>15</v>
      </c>
      <c r="S2349" s="13" t="s">
        <v>8317</v>
      </c>
      <c r="T2349" t="s">
        <v>8318</v>
      </c>
      <c r="U2349">
        <f>YEAR(Table1[[#This Row],[Date Created Conversion]])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>ROUND(Table1[[#This Row],[pledged]]/Table1[[#This Row],[goal]] *100,1)</f>
        <v>0.4</v>
      </c>
      <c r="G2350" s="13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ref="L2350" si="2421">(((J2350/60)/60)/24)+DATE(1970,1,1)</f>
        <v>42420.932152777779</v>
      </c>
      <c r="M2350" s="16">
        <f t="shared" si="2376"/>
        <v>42360.932152777779</v>
      </c>
      <c r="N2350" t="b">
        <v>0</v>
      </c>
      <c r="O2350">
        <v>5</v>
      </c>
      <c r="P2350" t="b">
        <v>0</v>
      </c>
      <c r="Q2350" t="s">
        <v>8270</v>
      </c>
      <c r="R2350">
        <f t="shared" si="2377"/>
        <v>54</v>
      </c>
      <c r="S2350" s="13" t="s">
        <v>8317</v>
      </c>
      <c r="T2350" t="s">
        <v>8318</v>
      </c>
      <c r="U2350">
        <f>YEAR(Table1[[#This Row],[Date Created Conversion]])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>ROUND(Table1[[#This Row],[pledged]]/Table1[[#This Row],[goal]] *100,1)</f>
        <v>0</v>
      </c>
      <c r="G2351" s="13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ref="L2351" si="2422">(((J2351/60)/60)/24)+DATE(1970,1,1)</f>
        <v>42227.775787037041</v>
      </c>
      <c r="M2351" s="16">
        <f t="shared" si="2376"/>
        <v>42198.775787037041</v>
      </c>
      <c r="N2351" t="b">
        <v>0</v>
      </c>
      <c r="O2351">
        <v>0</v>
      </c>
      <c r="P2351" t="b">
        <v>0</v>
      </c>
      <c r="Q2351" t="s">
        <v>8270</v>
      </c>
      <c r="R2351">
        <f t="shared" si="2377"/>
        <v>0</v>
      </c>
      <c r="S2351" s="13" t="s">
        <v>8317</v>
      </c>
      <c r="T2351" t="s">
        <v>8318</v>
      </c>
      <c r="U2351">
        <f>YEAR(Table1[[#This Row],[Date Created Conversion]])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>ROUND(Table1[[#This Row],[pledged]]/Table1[[#This Row],[goal]] *100,1)</f>
        <v>0</v>
      </c>
      <c r="G2352" s="13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ref="L2352" si="2423">(((J2352/60)/60)/24)+DATE(1970,1,1)</f>
        <v>42738.842245370368</v>
      </c>
      <c r="M2352" s="16">
        <f t="shared" si="2376"/>
        <v>42708.842245370368</v>
      </c>
      <c r="N2352" t="b">
        <v>0</v>
      </c>
      <c r="O2352">
        <v>0</v>
      </c>
      <c r="P2352" t="b">
        <v>0</v>
      </c>
      <c r="Q2352" t="s">
        <v>8270</v>
      </c>
      <c r="R2352">
        <f t="shared" si="2377"/>
        <v>0</v>
      </c>
      <c r="S2352" s="13" t="s">
        <v>8317</v>
      </c>
      <c r="T2352" t="s">
        <v>8318</v>
      </c>
      <c r="U2352">
        <f>YEAR(Table1[[#This Row],[Date Created Conversion]])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>ROUND(Table1[[#This Row],[pledged]]/Table1[[#This Row],[goal]] *100,1)</f>
        <v>0.6</v>
      </c>
      <c r="G2353" s="1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ref="L2353" si="2424">(((J2353/60)/60)/24)+DATE(1970,1,1)</f>
        <v>42124.101145833338</v>
      </c>
      <c r="M2353" s="16">
        <f t="shared" si="2376"/>
        <v>42094.101145833338</v>
      </c>
      <c r="N2353" t="b">
        <v>0</v>
      </c>
      <c r="O2353">
        <v>7</v>
      </c>
      <c r="P2353" t="b">
        <v>0</v>
      </c>
      <c r="Q2353" t="s">
        <v>8270</v>
      </c>
      <c r="R2353">
        <f t="shared" si="2377"/>
        <v>15.43</v>
      </c>
      <c r="S2353" s="13" t="s">
        <v>8317</v>
      </c>
      <c r="T2353" t="s">
        <v>8318</v>
      </c>
      <c r="U2353">
        <f>YEAR(Table1[[#This Row],[Date Created Conversion]])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>ROUND(Table1[[#This Row],[pledged]]/Table1[[#This Row],[goal]] *100,1)</f>
        <v>0</v>
      </c>
      <c r="G2354" s="13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ref="L2354" si="2425">(((J2354/60)/60)/24)+DATE(1970,1,1)</f>
        <v>42161.633703703701</v>
      </c>
      <c r="M2354" s="16">
        <f t="shared" si="2376"/>
        <v>42101.633703703701</v>
      </c>
      <c r="N2354" t="b">
        <v>0</v>
      </c>
      <c r="O2354">
        <v>0</v>
      </c>
      <c r="P2354" t="b">
        <v>0</v>
      </c>
      <c r="Q2354" t="s">
        <v>8270</v>
      </c>
      <c r="R2354">
        <f t="shared" si="2377"/>
        <v>0</v>
      </c>
      <c r="S2354" s="13" t="s">
        <v>8317</v>
      </c>
      <c r="T2354" t="s">
        <v>8318</v>
      </c>
      <c r="U2354">
        <f>YEAR(Table1[[#This Row],[Date Created Conversion]])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>ROUND(Table1[[#This Row],[pledged]]/Table1[[#This Row],[goal]] *100,1)</f>
        <v>0</v>
      </c>
      <c r="G2355" s="13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ref="L2355" si="2426">(((J2355/60)/60)/24)+DATE(1970,1,1)</f>
        <v>42115.676180555558</v>
      </c>
      <c r="M2355" s="16">
        <f t="shared" si="2376"/>
        <v>42103.676180555558</v>
      </c>
      <c r="N2355" t="b">
        <v>0</v>
      </c>
      <c r="O2355">
        <v>0</v>
      </c>
      <c r="P2355" t="b">
        <v>0</v>
      </c>
      <c r="Q2355" t="s">
        <v>8270</v>
      </c>
      <c r="R2355">
        <f t="shared" si="2377"/>
        <v>0</v>
      </c>
      <c r="S2355" s="13" t="s">
        <v>8317</v>
      </c>
      <c r="T2355" t="s">
        <v>8318</v>
      </c>
      <c r="U2355">
        <f>YEAR(Table1[[#This Row],[Date Created Conversion]])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>ROUND(Table1[[#This Row],[pledged]]/Table1[[#This Row],[goal]] *100,1)</f>
        <v>0.1</v>
      </c>
      <c r="G2356" s="13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ref="L2356" si="2427">(((J2356/60)/60)/24)+DATE(1970,1,1)</f>
        <v>42014.722916666666</v>
      </c>
      <c r="M2356" s="16">
        <f t="shared" si="2376"/>
        <v>41954.722916666666</v>
      </c>
      <c r="N2356" t="b">
        <v>0</v>
      </c>
      <c r="O2356">
        <v>1</v>
      </c>
      <c r="P2356" t="b">
        <v>0</v>
      </c>
      <c r="Q2356" t="s">
        <v>8270</v>
      </c>
      <c r="R2356">
        <f t="shared" si="2377"/>
        <v>25</v>
      </c>
      <c r="S2356" s="13" t="s">
        <v>8317</v>
      </c>
      <c r="T2356" t="s">
        <v>8318</v>
      </c>
      <c r="U2356">
        <f>YEAR(Table1[[#This Row],[Date Created Conversion]])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>ROUND(Table1[[#This Row],[pledged]]/Table1[[#This Row],[goal]] *100,1)</f>
        <v>0.7</v>
      </c>
      <c r="G2357" s="13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ref="L2357" si="2428">(((J2357/60)/60)/24)+DATE(1970,1,1)</f>
        <v>42126.918240740735</v>
      </c>
      <c r="M2357" s="16">
        <f t="shared" si="2376"/>
        <v>42096.918240740735</v>
      </c>
      <c r="N2357" t="b">
        <v>0</v>
      </c>
      <c r="O2357">
        <v>2</v>
      </c>
      <c r="P2357" t="b">
        <v>0</v>
      </c>
      <c r="Q2357" t="s">
        <v>8270</v>
      </c>
      <c r="R2357">
        <f t="shared" si="2377"/>
        <v>27.5</v>
      </c>
      <c r="S2357" s="13" t="s">
        <v>8317</v>
      </c>
      <c r="T2357" t="s">
        <v>8318</v>
      </c>
      <c r="U2357">
        <f>YEAR(Table1[[#This Row],[Date Created Conversion]])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>ROUND(Table1[[#This Row],[pledged]]/Table1[[#This Row],[goal]] *100,1)</f>
        <v>0</v>
      </c>
      <c r="G2358" s="13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ref="L2358" si="2429">(((J2358/60)/60)/24)+DATE(1970,1,1)</f>
        <v>42160.78361111111</v>
      </c>
      <c r="M2358" s="16">
        <f t="shared" si="2376"/>
        <v>42130.78361111111</v>
      </c>
      <c r="N2358" t="b">
        <v>0</v>
      </c>
      <c r="O2358">
        <v>0</v>
      </c>
      <c r="P2358" t="b">
        <v>0</v>
      </c>
      <c r="Q2358" t="s">
        <v>8270</v>
      </c>
      <c r="R2358">
        <f t="shared" si="2377"/>
        <v>0</v>
      </c>
      <c r="S2358" s="13" t="s">
        <v>8317</v>
      </c>
      <c r="T2358" t="s">
        <v>8318</v>
      </c>
      <c r="U2358">
        <f>YEAR(Table1[[#This Row],[Date Created Conversion]])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>ROUND(Table1[[#This Row],[pledged]]/Table1[[#This Row],[goal]] *100,1)</f>
        <v>0</v>
      </c>
      <c r="G2359" s="13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ref="L2359" si="2430">(((J2359/60)/60)/24)+DATE(1970,1,1)</f>
        <v>42294.620115740734</v>
      </c>
      <c r="M2359" s="16">
        <f t="shared" si="2376"/>
        <v>42264.620115740734</v>
      </c>
      <c r="N2359" t="b">
        <v>0</v>
      </c>
      <c r="O2359">
        <v>0</v>
      </c>
      <c r="P2359" t="b">
        <v>0</v>
      </c>
      <c r="Q2359" t="s">
        <v>8270</v>
      </c>
      <c r="R2359">
        <f t="shared" si="2377"/>
        <v>0</v>
      </c>
      <c r="S2359" s="13" t="s">
        <v>8317</v>
      </c>
      <c r="T2359" t="s">
        <v>8318</v>
      </c>
      <c r="U2359">
        <f>YEAR(Table1[[#This Row],[Date Created Conversion]])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>ROUND(Table1[[#This Row],[pledged]]/Table1[[#This Row],[goal]] *100,1)</f>
        <v>0</v>
      </c>
      <c r="G2360" s="13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ref="L2360" si="2431">(((J2360/60)/60)/24)+DATE(1970,1,1)</f>
        <v>42035.027083333334</v>
      </c>
      <c r="M2360" s="16">
        <f t="shared" si="2376"/>
        <v>41978.930972222224</v>
      </c>
      <c r="N2360" t="b">
        <v>0</v>
      </c>
      <c r="O2360">
        <v>0</v>
      </c>
      <c r="P2360" t="b">
        <v>0</v>
      </c>
      <c r="Q2360" t="s">
        <v>8270</v>
      </c>
      <c r="R2360">
        <f t="shared" si="2377"/>
        <v>0</v>
      </c>
      <c r="S2360" s="13" t="s">
        <v>8317</v>
      </c>
      <c r="T2360" t="s">
        <v>8318</v>
      </c>
      <c r="U2360">
        <f>YEAR(Table1[[#This Row],[Date Created Conversion]])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>ROUND(Table1[[#This Row],[pledged]]/Table1[[#This Row],[goal]] *100,1)</f>
        <v>14.7</v>
      </c>
      <c r="G2361" s="13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ref="L2361" si="2432">(((J2361/60)/60)/24)+DATE(1970,1,1)</f>
        <v>42219.649583333332</v>
      </c>
      <c r="M2361" s="16">
        <f t="shared" si="2376"/>
        <v>42159.649583333332</v>
      </c>
      <c r="N2361" t="b">
        <v>0</v>
      </c>
      <c r="O2361">
        <v>3</v>
      </c>
      <c r="P2361" t="b">
        <v>0</v>
      </c>
      <c r="Q2361" t="s">
        <v>8270</v>
      </c>
      <c r="R2361">
        <f t="shared" si="2377"/>
        <v>367</v>
      </c>
      <c r="S2361" s="13" t="s">
        <v>8317</v>
      </c>
      <c r="T2361" t="s">
        <v>8318</v>
      </c>
      <c r="U2361">
        <f>YEAR(Table1[[#This Row],[Date Created Conversion]])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>ROUND(Table1[[#This Row],[pledged]]/Table1[[#This Row],[goal]] *100,1)</f>
        <v>0</v>
      </c>
      <c r="G2362" s="13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ref="L2362" si="2433">(((J2362/60)/60)/24)+DATE(1970,1,1)</f>
        <v>42407.70694444445</v>
      </c>
      <c r="M2362" s="16">
        <f t="shared" si="2376"/>
        <v>42377.70694444445</v>
      </c>
      <c r="N2362" t="b">
        <v>0</v>
      </c>
      <c r="O2362">
        <v>1</v>
      </c>
      <c r="P2362" t="b">
        <v>0</v>
      </c>
      <c r="Q2362" t="s">
        <v>8270</v>
      </c>
      <c r="R2362">
        <f t="shared" si="2377"/>
        <v>2</v>
      </c>
      <c r="S2362" s="13" t="s">
        <v>8317</v>
      </c>
      <c r="T2362" t="s">
        <v>8318</v>
      </c>
      <c r="U2362">
        <f>YEAR(Table1[[#This Row],[Date Created Conversion]])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>ROUND(Table1[[#This Row],[pledged]]/Table1[[#This Row],[goal]] *100,1)</f>
        <v>0</v>
      </c>
      <c r="G2363" s="1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ref="L2363" si="2434">(((J2363/60)/60)/24)+DATE(1970,1,1)</f>
        <v>42490.916666666672</v>
      </c>
      <c r="M2363" s="16">
        <f t="shared" si="2376"/>
        <v>42466.858888888892</v>
      </c>
      <c r="N2363" t="b">
        <v>0</v>
      </c>
      <c r="O2363">
        <v>0</v>
      </c>
      <c r="P2363" t="b">
        <v>0</v>
      </c>
      <c r="Q2363" t="s">
        <v>8270</v>
      </c>
      <c r="R2363">
        <f t="shared" si="2377"/>
        <v>0</v>
      </c>
      <c r="S2363" s="13" t="s">
        <v>8317</v>
      </c>
      <c r="T2363" t="s">
        <v>8318</v>
      </c>
      <c r="U2363">
        <f>YEAR(Table1[[#This Row],[Date Created Conversion]])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>ROUND(Table1[[#This Row],[pledged]]/Table1[[#This Row],[goal]] *100,1)</f>
        <v>28.6</v>
      </c>
      <c r="G2364" s="13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ref="L2364" si="2435">(((J2364/60)/60)/24)+DATE(1970,1,1)</f>
        <v>41984.688310185185</v>
      </c>
      <c r="M2364" s="16">
        <f t="shared" si="2376"/>
        <v>41954.688310185185</v>
      </c>
      <c r="N2364" t="b">
        <v>0</v>
      </c>
      <c r="O2364">
        <v>2</v>
      </c>
      <c r="P2364" t="b">
        <v>0</v>
      </c>
      <c r="Q2364" t="s">
        <v>8270</v>
      </c>
      <c r="R2364">
        <f t="shared" si="2377"/>
        <v>60</v>
      </c>
      <c r="S2364" s="13" t="s">
        <v>8317</v>
      </c>
      <c r="T2364" t="s">
        <v>8318</v>
      </c>
      <c r="U2364">
        <f>YEAR(Table1[[#This Row],[Date Created Conversion]])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>ROUND(Table1[[#This Row],[pledged]]/Table1[[#This Row],[goal]] *100,1)</f>
        <v>0</v>
      </c>
      <c r="G2365" s="13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ref="L2365" si="2436">(((J2365/60)/60)/24)+DATE(1970,1,1)</f>
        <v>42367.011574074073</v>
      </c>
      <c r="M2365" s="16">
        <f t="shared" si="2376"/>
        <v>42322.011574074073</v>
      </c>
      <c r="N2365" t="b">
        <v>0</v>
      </c>
      <c r="O2365">
        <v>0</v>
      </c>
      <c r="P2365" t="b">
        <v>0</v>
      </c>
      <c r="Q2365" t="s">
        <v>8270</v>
      </c>
      <c r="R2365">
        <f t="shared" si="2377"/>
        <v>0</v>
      </c>
      <c r="S2365" s="13" t="s">
        <v>8317</v>
      </c>
      <c r="T2365" t="s">
        <v>8318</v>
      </c>
      <c r="U2365">
        <f>YEAR(Table1[[#This Row],[Date Created Conversion]])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>ROUND(Table1[[#This Row],[pledged]]/Table1[[#This Row],[goal]] *100,1)</f>
        <v>0</v>
      </c>
      <c r="G2366" s="13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ref="L2366" si="2437">(((J2366/60)/60)/24)+DATE(1970,1,1)</f>
        <v>42303.934675925921</v>
      </c>
      <c r="M2366" s="16">
        <f t="shared" si="2376"/>
        <v>42248.934675925921</v>
      </c>
      <c r="N2366" t="b">
        <v>0</v>
      </c>
      <c r="O2366">
        <v>0</v>
      </c>
      <c r="P2366" t="b">
        <v>0</v>
      </c>
      <c r="Q2366" t="s">
        <v>8270</v>
      </c>
      <c r="R2366">
        <f t="shared" si="2377"/>
        <v>0</v>
      </c>
      <c r="S2366" s="13" t="s">
        <v>8317</v>
      </c>
      <c r="T2366" t="s">
        <v>8318</v>
      </c>
      <c r="U2366">
        <f>YEAR(Table1[[#This Row],[Date Created Conversion]])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>ROUND(Table1[[#This Row],[pledged]]/Table1[[#This Row],[goal]] *100,1)</f>
        <v>0</v>
      </c>
      <c r="G2367" s="13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ref="L2367" si="2438">(((J2367/60)/60)/24)+DATE(1970,1,1)</f>
        <v>42386.958333333328</v>
      </c>
      <c r="M2367" s="16">
        <f t="shared" si="2376"/>
        <v>42346.736400462964</v>
      </c>
      <c r="N2367" t="b">
        <v>0</v>
      </c>
      <c r="O2367">
        <v>0</v>
      </c>
      <c r="P2367" t="b">
        <v>0</v>
      </c>
      <c r="Q2367" t="s">
        <v>8270</v>
      </c>
      <c r="R2367">
        <f t="shared" si="2377"/>
        <v>0</v>
      </c>
      <c r="S2367" s="13" t="s">
        <v>8317</v>
      </c>
      <c r="T2367" t="s">
        <v>8318</v>
      </c>
      <c r="U2367">
        <f>YEAR(Table1[[#This Row],[Date Created Conversion]])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>ROUND(Table1[[#This Row],[pledged]]/Table1[[#This Row],[goal]] *100,1)</f>
        <v>10.5</v>
      </c>
      <c r="G2368" s="13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ref="L2368" si="2439">(((J2368/60)/60)/24)+DATE(1970,1,1)</f>
        <v>42298.531631944439</v>
      </c>
      <c r="M2368" s="16">
        <f t="shared" si="2376"/>
        <v>42268.531631944439</v>
      </c>
      <c r="N2368" t="b">
        <v>0</v>
      </c>
      <c r="O2368">
        <v>27</v>
      </c>
      <c r="P2368" t="b">
        <v>0</v>
      </c>
      <c r="Q2368" t="s">
        <v>8270</v>
      </c>
      <c r="R2368">
        <f t="shared" si="2377"/>
        <v>97.41</v>
      </c>
      <c r="S2368" s="13" t="s">
        <v>8317</v>
      </c>
      <c r="T2368" t="s">
        <v>8318</v>
      </c>
      <c r="U2368">
        <f>YEAR(Table1[[#This Row],[Date Created Conversion]])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>ROUND(Table1[[#This Row],[pledged]]/Table1[[#This Row],[goal]] *100,1)</f>
        <v>1.3</v>
      </c>
      <c r="G2369" s="13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ref="L2369" si="2440">(((J2369/60)/60)/24)+DATE(1970,1,1)</f>
        <v>42485.928425925929</v>
      </c>
      <c r="M2369" s="16">
        <f t="shared" si="2376"/>
        <v>42425.970092592594</v>
      </c>
      <c r="N2369" t="b">
        <v>0</v>
      </c>
      <c r="O2369">
        <v>14</v>
      </c>
      <c r="P2369" t="b">
        <v>0</v>
      </c>
      <c r="Q2369" t="s">
        <v>8270</v>
      </c>
      <c r="R2369">
        <f t="shared" si="2377"/>
        <v>47.86</v>
      </c>
      <c r="S2369" s="13" t="s">
        <v>8317</v>
      </c>
      <c r="T2369" t="s">
        <v>8318</v>
      </c>
      <c r="U2369">
        <f>YEAR(Table1[[#This Row],[Date Created Conversion]])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>ROUND(Table1[[#This Row],[pledged]]/Table1[[#This Row],[goal]] *100,1)</f>
        <v>0.3</v>
      </c>
      <c r="G2370" s="13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ref="L2370" si="2441">(((J2370/60)/60)/24)+DATE(1970,1,1)</f>
        <v>42108.680150462969</v>
      </c>
      <c r="M2370" s="16">
        <f t="shared" ref="M2370:M2433" si="2442">(((K2370/60)/60)/24)+DATE(1970,1,1)</f>
        <v>42063.721817129626</v>
      </c>
      <c r="N2370" t="b">
        <v>0</v>
      </c>
      <c r="O2370">
        <v>2</v>
      </c>
      <c r="P2370" t="b">
        <v>0</v>
      </c>
      <c r="Q2370" t="s">
        <v>8270</v>
      </c>
      <c r="R2370">
        <f t="shared" ref="R2370:R2433" si="2443">IFERROR(ROUND(E2370/O2370,2),0)</f>
        <v>50</v>
      </c>
      <c r="S2370" s="13" t="s">
        <v>8317</v>
      </c>
      <c r="T2370" t="s">
        <v>8318</v>
      </c>
      <c r="U2370">
        <f>YEAR(Table1[[#This Row],[Date Created Conversion]])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>ROUND(Table1[[#This Row],[pledged]]/Table1[[#This Row],[goal]] *100,1)</f>
        <v>0</v>
      </c>
      <c r="G2371" s="13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" si="2444">(((J2371/60)/60)/24)+DATE(1970,1,1)</f>
        <v>42410.812627314815</v>
      </c>
      <c r="M2371" s="16">
        <f t="shared" si="2442"/>
        <v>42380.812627314815</v>
      </c>
      <c r="N2371" t="b">
        <v>0</v>
      </c>
      <c r="O2371">
        <v>0</v>
      </c>
      <c r="P2371" t="b">
        <v>0</v>
      </c>
      <c r="Q2371" t="s">
        <v>8270</v>
      </c>
      <c r="R2371">
        <f t="shared" si="2443"/>
        <v>0</v>
      </c>
      <c r="S2371" s="13" t="s">
        <v>8317</v>
      </c>
      <c r="T2371" t="s">
        <v>8318</v>
      </c>
      <c r="U2371">
        <f>YEAR(Table1[[#This Row],[Date Created Conversion]])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>ROUND(Table1[[#This Row],[pledged]]/Table1[[#This Row],[goal]] *100,1)</f>
        <v>0.3</v>
      </c>
      <c r="G2372" s="13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ref="L2372" si="2445">(((J2372/60)/60)/24)+DATE(1970,1,1)</f>
        <v>41991.18913194444</v>
      </c>
      <c r="M2372" s="16">
        <f t="shared" si="2442"/>
        <v>41961.18913194444</v>
      </c>
      <c r="N2372" t="b">
        <v>0</v>
      </c>
      <c r="O2372">
        <v>4</v>
      </c>
      <c r="P2372" t="b">
        <v>0</v>
      </c>
      <c r="Q2372" t="s">
        <v>8270</v>
      </c>
      <c r="R2372">
        <f t="shared" si="2443"/>
        <v>20.5</v>
      </c>
      <c r="S2372" s="13" t="s">
        <v>8317</v>
      </c>
      <c r="T2372" t="s">
        <v>8318</v>
      </c>
      <c r="U2372">
        <f>YEAR(Table1[[#This Row],[Date Created Conversion]])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>ROUND(Table1[[#This Row],[pledged]]/Table1[[#This Row],[goal]] *100,1)</f>
        <v>0</v>
      </c>
      <c r="G2373" s="1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ref="L2373" si="2446">(((J2373/60)/60)/24)+DATE(1970,1,1)</f>
        <v>42180.777731481481</v>
      </c>
      <c r="M2373" s="16">
        <f t="shared" si="2442"/>
        <v>42150.777731481481</v>
      </c>
      <c r="N2373" t="b">
        <v>0</v>
      </c>
      <c r="O2373">
        <v>0</v>
      </c>
      <c r="P2373" t="b">
        <v>0</v>
      </c>
      <c r="Q2373" t="s">
        <v>8270</v>
      </c>
      <c r="R2373">
        <f t="shared" si="2443"/>
        <v>0</v>
      </c>
      <c r="S2373" s="13" t="s">
        <v>8317</v>
      </c>
      <c r="T2373" t="s">
        <v>8318</v>
      </c>
      <c r="U2373">
        <f>YEAR(Table1[[#This Row],[Date Created Conversion]])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>ROUND(Table1[[#This Row],[pledged]]/Table1[[#This Row],[goal]] *100,1)</f>
        <v>3.3</v>
      </c>
      <c r="G2374" s="13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ref="L2374" si="2447">(((J2374/60)/60)/24)+DATE(1970,1,1)</f>
        <v>42118.069108796291</v>
      </c>
      <c r="M2374" s="16">
        <f t="shared" si="2442"/>
        <v>42088.069108796291</v>
      </c>
      <c r="N2374" t="b">
        <v>0</v>
      </c>
      <c r="O2374">
        <v>6</v>
      </c>
      <c r="P2374" t="b">
        <v>0</v>
      </c>
      <c r="Q2374" t="s">
        <v>8270</v>
      </c>
      <c r="R2374">
        <f t="shared" si="2443"/>
        <v>30</v>
      </c>
      <c r="S2374" s="13" t="s">
        <v>8317</v>
      </c>
      <c r="T2374" t="s">
        <v>8318</v>
      </c>
      <c r="U2374">
        <f>YEAR(Table1[[#This Row],[Date Created Conversion]])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>ROUND(Table1[[#This Row],[pledged]]/Table1[[#This Row],[goal]] *100,1)</f>
        <v>0</v>
      </c>
      <c r="G2375" s="13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ref="L2375" si="2448">(((J2375/60)/60)/24)+DATE(1970,1,1)</f>
        <v>42245.662314814821</v>
      </c>
      <c r="M2375" s="16">
        <f t="shared" si="2442"/>
        <v>42215.662314814821</v>
      </c>
      <c r="N2375" t="b">
        <v>0</v>
      </c>
      <c r="O2375">
        <v>1</v>
      </c>
      <c r="P2375" t="b">
        <v>0</v>
      </c>
      <c r="Q2375" t="s">
        <v>8270</v>
      </c>
      <c r="R2375">
        <f t="shared" si="2443"/>
        <v>50</v>
      </c>
      <c r="S2375" s="13" t="s">
        <v>8317</v>
      </c>
      <c r="T2375" t="s">
        <v>8318</v>
      </c>
      <c r="U2375">
        <f>YEAR(Table1[[#This Row],[Date Created Conversion]])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>ROUND(Table1[[#This Row],[pledged]]/Table1[[#This Row],[goal]] *100,1)</f>
        <v>0</v>
      </c>
      <c r="G2376" s="13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ref="L2376" si="2449">(((J2376/60)/60)/24)+DATE(1970,1,1)</f>
        <v>42047.843287037031</v>
      </c>
      <c r="M2376" s="16">
        <f t="shared" si="2442"/>
        <v>42017.843287037031</v>
      </c>
      <c r="N2376" t="b">
        <v>0</v>
      </c>
      <c r="O2376">
        <v>1</v>
      </c>
      <c r="P2376" t="b">
        <v>0</v>
      </c>
      <c r="Q2376" t="s">
        <v>8270</v>
      </c>
      <c r="R2376">
        <f t="shared" si="2443"/>
        <v>10</v>
      </c>
      <c r="S2376" s="13" t="s">
        <v>8317</v>
      </c>
      <c r="T2376" t="s">
        <v>8318</v>
      </c>
      <c r="U2376">
        <f>YEAR(Table1[[#This Row],[Date Created Conversion]])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>ROUND(Table1[[#This Row],[pledged]]/Table1[[#This Row],[goal]] *100,1)</f>
        <v>0</v>
      </c>
      <c r="G2377" s="13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ref="L2377" si="2450">(((J2377/60)/60)/24)+DATE(1970,1,1)</f>
        <v>42622.836076388892</v>
      </c>
      <c r="M2377" s="16">
        <f t="shared" si="2442"/>
        <v>42592.836076388892</v>
      </c>
      <c r="N2377" t="b">
        <v>0</v>
      </c>
      <c r="O2377">
        <v>0</v>
      </c>
      <c r="P2377" t="b">
        <v>0</v>
      </c>
      <c r="Q2377" t="s">
        <v>8270</v>
      </c>
      <c r="R2377">
        <f t="shared" si="2443"/>
        <v>0</v>
      </c>
      <c r="S2377" s="13" t="s">
        <v>8317</v>
      </c>
      <c r="T2377" t="s">
        <v>8318</v>
      </c>
      <c r="U2377">
        <f>YEAR(Table1[[#This Row],[Date Created Conversion]])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>ROUND(Table1[[#This Row],[pledged]]/Table1[[#This Row],[goal]] *100,1)</f>
        <v>10.9</v>
      </c>
      <c r="G2378" s="13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ref="L2378" si="2451">(((J2378/60)/60)/24)+DATE(1970,1,1)</f>
        <v>42348.925532407404</v>
      </c>
      <c r="M2378" s="16">
        <f t="shared" si="2442"/>
        <v>42318.925532407404</v>
      </c>
      <c r="N2378" t="b">
        <v>0</v>
      </c>
      <c r="O2378">
        <v>4</v>
      </c>
      <c r="P2378" t="b">
        <v>0</v>
      </c>
      <c r="Q2378" t="s">
        <v>8270</v>
      </c>
      <c r="R2378">
        <f t="shared" si="2443"/>
        <v>81.58</v>
      </c>
      <c r="S2378" s="13" t="s">
        <v>8317</v>
      </c>
      <c r="T2378" t="s">
        <v>8318</v>
      </c>
      <c r="U2378">
        <f>YEAR(Table1[[#This Row],[Date Created Conversion]])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>ROUND(Table1[[#This Row],[pledged]]/Table1[[#This Row],[goal]] *100,1)</f>
        <v>0</v>
      </c>
      <c r="G2379" s="13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ref="L2379" si="2452">(((J2379/60)/60)/24)+DATE(1970,1,1)</f>
        <v>42699.911840277782</v>
      </c>
      <c r="M2379" s="16">
        <f t="shared" si="2442"/>
        <v>42669.870173611111</v>
      </c>
      <c r="N2379" t="b">
        <v>0</v>
      </c>
      <c r="O2379">
        <v>0</v>
      </c>
      <c r="P2379" t="b">
        <v>0</v>
      </c>
      <c r="Q2379" t="s">
        <v>8270</v>
      </c>
      <c r="R2379">
        <f t="shared" si="2443"/>
        <v>0</v>
      </c>
      <c r="S2379" s="13" t="s">
        <v>8317</v>
      </c>
      <c r="T2379" t="s">
        <v>8318</v>
      </c>
      <c r="U2379">
        <f>YEAR(Table1[[#This Row],[Date Created Conversion]])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>ROUND(Table1[[#This Row],[pledged]]/Table1[[#This Row],[goal]] *100,1)</f>
        <v>0</v>
      </c>
      <c r="G2380" s="13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ref="L2380" si="2453">(((J2380/60)/60)/24)+DATE(1970,1,1)</f>
        <v>42242.013078703705</v>
      </c>
      <c r="M2380" s="16">
        <f t="shared" si="2442"/>
        <v>42213.013078703705</v>
      </c>
      <c r="N2380" t="b">
        <v>0</v>
      </c>
      <c r="O2380">
        <v>0</v>
      </c>
      <c r="P2380" t="b">
        <v>0</v>
      </c>
      <c r="Q2380" t="s">
        <v>8270</v>
      </c>
      <c r="R2380">
        <f t="shared" si="2443"/>
        <v>0</v>
      </c>
      <c r="S2380" s="13" t="s">
        <v>8317</v>
      </c>
      <c r="T2380" t="s">
        <v>8318</v>
      </c>
      <c r="U2380">
        <f>YEAR(Table1[[#This Row],[Date Created Conversion]])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>ROUND(Table1[[#This Row],[pledged]]/Table1[[#This Row],[goal]] *100,1)</f>
        <v>0</v>
      </c>
      <c r="G2381" s="13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ref="L2381" si="2454">(((J2381/60)/60)/24)+DATE(1970,1,1)</f>
        <v>42282.016388888893</v>
      </c>
      <c r="M2381" s="16">
        <f t="shared" si="2442"/>
        <v>42237.016388888893</v>
      </c>
      <c r="N2381" t="b">
        <v>0</v>
      </c>
      <c r="O2381">
        <v>0</v>
      </c>
      <c r="P2381" t="b">
        <v>0</v>
      </c>
      <c r="Q2381" t="s">
        <v>8270</v>
      </c>
      <c r="R2381">
        <f t="shared" si="2443"/>
        <v>0</v>
      </c>
      <c r="S2381" s="13" t="s">
        <v>8317</v>
      </c>
      <c r="T2381" t="s">
        <v>8318</v>
      </c>
      <c r="U2381">
        <f>YEAR(Table1[[#This Row],[Date Created Conversion]])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>ROUND(Table1[[#This Row],[pledged]]/Table1[[#This Row],[goal]] *100,1)</f>
        <v>0.4</v>
      </c>
      <c r="G2382" s="13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ref="L2382" si="2455">(((J2382/60)/60)/24)+DATE(1970,1,1)</f>
        <v>42278.793310185181</v>
      </c>
      <c r="M2382" s="16">
        <f t="shared" si="2442"/>
        <v>42248.793310185181</v>
      </c>
      <c r="N2382" t="b">
        <v>0</v>
      </c>
      <c r="O2382">
        <v>3</v>
      </c>
      <c r="P2382" t="b">
        <v>0</v>
      </c>
      <c r="Q2382" t="s">
        <v>8270</v>
      </c>
      <c r="R2382">
        <f t="shared" si="2443"/>
        <v>18.329999999999998</v>
      </c>
      <c r="S2382" s="13" t="s">
        <v>8317</v>
      </c>
      <c r="T2382" t="s">
        <v>8318</v>
      </c>
      <c r="U2382">
        <f>YEAR(Table1[[#This Row],[Date Created Conversion]])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>ROUND(Table1[[#This Row],[pledged]]/Table1[[#This Row],[goal]] *100,1)</f>
        <v>1.8</v>
      </c>
      <c r="G2383" s="1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ref="L2383" si="2456">(((J2383/60)/60)/24)+DATE(1970,1,1)</f>
        <v>42104.935740740737</v>
      </c>
      <c r="M2383" s="16">
        <f t="shared" si="2442"/>
        <v>42074.935740740737</v>
      </c>
      <c r="N2383" t="b">
        <v>0</v>
      </c>
      <c r="O2383">
        <v>7</v>
      </c>
      <c r="P2383" t="b">
        <v>0</v>
      </c>
      <c r="Q2383" t="s">
        <v>8270</v>
      </c>
      <c r="R2383">
        <f t="shared" si="2443"/>
        <v>224.43</v>
      </c>
      <c r="S2383" s="13" t="s">
        <v>8317</v>
      </c>
      <c r="T2383" t="s">
        <v>8318</v>
      </c>
      <c r="U2383">
        <f>YEAR(Table1[[#This Row],[Date Created Conversion]])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>ROUND(Table1[[#This Row],[pledged]]/Table1[[#This Row],[goal]] *100,1)</f>
        <v>2.5</v>
      </c>
      <c r="G2384" s="13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ref="L2384" si="2457">(((J2384/60)/60)/24)+DATE(1970,1,1)</f>
        <v>42220.187534722223</v>
      </c>
      <c r="M2384" s="16">
        <f t="shared" si="2442"/>
        <v>42195.187534722223</v>
      </c>
      <c r="N2384" t="b">
        <v>0</v>
      </c>
      <c r="O2384">
        <v>2</v>
      </c>
      <c r="P2384" t="b">
        <v>0</v>
      </c>
      <c r="Q2384" t="s">
        <v>8270</v>
      </c>
      <c r="R2384">
        <f t="shared" si="2443"/>
        <v>37.5</v>
      </c>
      <c r="S2384" s="13" t="s">
        <v>8317</v>
      </c>
      <c r="T2384" t="s">
        <v>8318</v>
      </c>
      <c r="U2384">
        <f>YEAR(Table1[[#This Row],[Date Created Conversion]])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>ROUND(Table1[[#This Row],[pledged]]/Table1[[#This Row],[goal]] *100,1)</f>
        <v>4.4000000000000004</v>
      </c>
      <c r="G2385" s="13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ref="L2385" si="2458">(((J2385/60)/60)/24)+DATE(1970,1,1)</f>
        <v>42057.056793981479</v>
      </c>
      <c r="M2385" s="16">
        <f t="shared" si="2442"/>
        <v>42027.056793981479</v>
      </c>
      <c r="N2385" t="b">
        <v>0</v>
      </c>
      <c r="O2385">
        <v>3</v>
      </c>
      <c r="P2385" t="b">
        <v>0</v>
      </c>
      <c r="Q2385" t="s">
        <v>8270</v>
      </c>
      <c r="R2385">
        <f t="shared" si="2443"/>
        <v>145</v>
      </c>
      <c r="S2385" s="13" t="s">
        <v>8317</v>
      </c>
      <c r="T2385" t="s">
        <v>8318</v>
      </c>
      <c r="U2385">
        <f>YEAR(Table1[[#This Row],[Date Created Conversion]])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>ROUND(Table1[[#This Row],[pledged]]/Table1[[#This Row],[goal]] *100,1)</f>
        <v>0.8</v>
      </c>
      <c r="G2386" s="13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ref="L2386" si="2459">(((J2386/60)/60)/24)+DATE(1970,1,1)</f>
        <v>41957.109293981484</v>
      </c>
      <c r="M2386" s="16">
        <f t="shared" si="2442"/>
        <v>41927.067627314813</v>
      </c>
      <c r="N2386" t="b">
        <v>0</v>
      </c>
      <c r="O2386">
        <v>8</v>
      </c>
      <c r="P2386" t="b">
        <v>0</v>
      </c>
      <c r="Q2386" t="s">
        <v>8270</v>
      </c>
      <c r="R2386">
        <f t="shared" si="2443"/>
        <v>1</v>
      </c>
      <c r="S2386" s="13" t="s">
        <v>8317</v>
      </c>
      <c r="T2386" t="s">
        <v>8318</v>
      </c>
      <c r="U2386">
        <f>YEAR(Table1[[#This Row],[Date Created Conversion]])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>ROUND(Table1[[#This Row],[pledged]]/Table1[[#This Row],[goal]] *100,1)</f>
        <v>1.2</v>
      </c>
      <c r="G2387" s="13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ref="L2387" si="2460">(((J2387/60)/60)/24)+DATE(1970,1,1)</f>
        <v>42221.70175925926</v>
      </c>
      <c r="M2387" s="16">
        <f t="shared" si="2442"/>
        <v>42191.70175925926</v>
      </c>
      <c r="N2387" t="b">
        <v>0</v>
      </c>
      <c r="O2387">
        <v>7</v>
      </c>
      <c r="P2387" t="b">
        <v>0</v>
      </c>
      <c r="Q2387" t="s">
        <v>8270</v>
      </c>
      <c r="R2387">
        <f t="shared" si="2443"/>
        <v>112.57</v>
      </c>
      <c r="S2387" s="13" t="s">
        <v>8317</v>
      </c>
      <c r="T2387" t="s">
        <v>8318</v>
      </c>
      <c r="U2387">
        <f>YEAR(Table1[[#This Row],[Date Created Conversion]])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>ROUND(Table1[[#This Row],[pledged]]/Table1[[#This Row],[goal]] *100,1)</f>
        <v>0</v>
      </c>
      <c r="G2388" s="13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ref="L2388" si="2461">(((J2388/60)/60)/24)+DATE(1970,1,1)</f>
        <v>42014.838240740741</v>
      </c>
      <c r="M2388" s="16">
        <f t="shared" si="2442"/>
        <v>41954.838240740741</v>
      </c>
      <c r="N2388" t="b">
        <v>0</v>
      </c>
      <c r="O2388">
        <v>0</v>
      </c>
      <c r="P2388" t="b">
        <v>0</v>
      </c>
      <c r="Q2388" t="s">
        <v>8270</v>
      </c>
      <c r="R2388">
        <f t="shared" si="2443"/>
        <v>0</v>
      </c>
      <c r="S2388" s="13" t="s">
        <v>8317</v>
      </c>
      <c r="T2388" t="s">
        <v>8318</v>
      </c>
      <c r="U2388">
        <f>YEAR(Table1[[#This Row],[Date Created Conversion]])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>ROUND(Table1[[#This Row],[pledged]]/Table1[[#This Row],[goal]] *100,1)</f>
        <v>0.7</v>
      </c>
      <c r="G2389" s="13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ref="L2389" si="2462">(((J2389/60)/60)/24)+DATE(1970,1,1)</f>
        <v>42573.626620370371</v>
      </c>
      <c r="M2389" s="16">
        <f t="shared" si="2442"/>
        <v>42528.626620370371</v>
      </c>
      <c r="N2389" t="b">
        <v>0</v>
      </c>
      <c r="O2389">
        <v>3</v>
      </c>
      <c r="P2389" t="b">
        <v>0</v>
      </c>
      <c r="Q2389" t="s">
        <v>8270</v>
      </c>
      <c r="R2389">
        <f t="shared" si="2443"/>
        <v>342</v>
      </c>
      <c r="S2389" s="13" t="s">
        <v>8317</v>
      </c>
      <c r="T2389" t="s">
        <v>8318</v>
      </c>
      <c r="U2389">
        <f>YEAR(Table1[[#This Row],[Date Created Conversion]])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>ROUND(Table1[[#This Row],[pledged]]/Table1[[#This Row],[goal]] *100,1)</f>
        <v>1.3</v>
      </c>
      <c r="G2390" s="13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ref="L2390" si="2463">(((J2390/60)/60)/24)+DATE(1970,1,1)</f>
        <v>42019.811805555553</v>
      </c>
      <c r="M2390" s="16">
        <f t="shared" si="2442"/>
        <v>41989.853692129633</v>
      </c>
      <c r="N2390" t="b">
        <v>0</v>
      </c>
      <c r="O2390">
        <v>8</v>
      </c>
      <c r="P2390" t="b">
        <v>0</v>
      </c>
      <c r="Q2390" t="s">
        <v>8270</v>
      </c>
      <c r="R2390">
        <f t="shared" si="2443"/>
        <v>57.88</v>
      </c>
      <c r="S2390" s="13" t="s">
        <v>8317</v>
      </c>
      <c r="T2390" t="s">
        <v>8318</v>
      </c>
      <c r="U2390">
        <f>YEAR(Table1[[#This Row],[Date Created Conversion]])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>ROUND(Table1[[#This Row],[pledged]]/Table1[[#This Row],[goal]] *100,1)</f>
        <v>0.2</v>
      </c>
      <c r="G2391" s="13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ref="L2391" si="2464">(((J2391/60)/60)/24)+DATE(1970,1,1)</f>
        <v>42210.915972222225</v>
      </c>
      <c r="M2391" s="16">
        <f t="shared" si="2442"/>
        <v>42179.653379629628</v>
      </c>
      <c r="N2391" t="b">
        <v>0</v>
      </c>
      <c r="O2391">
        <v>1</v>
      </c>
      <c r="P2391" t="b">
        <v>0</v>
      </c>
      <c r="Q2391" t="s">
        <v>8270</v>
      </c>
      <c r="R2391">
        <f t="shared" si="2443"/>
        <v>30</v>
      </c>
      <c r="S2391" s="13" t="s">
        <v>8317</v>
      </c>
      <c r="T2391" t="s">
        <v>8318</v>
      </c>
      <c r="U2391">
        <f>YEAR(Table1[[#This Row],[Date Created Conversion]])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>ROUND(Table1[[#This Row],[pledged]]/Table1[[#This Row],[goal]] *100,1)</f>
        <v>0</v>
      </c>
      <c r="G2392" s="13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ref="L2392" si="2465">(((J2392/60)/60)/24)+DATE(1970,1,1)</f>
        <v>42008.262314814812</v>
      </c>
      <c r="M2392" s="16">
        <f t="shared" si="2442"/>
        <v>41968.262314814812</v>
      </c>
      <c r="N2392" t="b">
        <v>0</v>
      </c>
      <c r="O2392">
        <v>0</v>
      </c>
      <c r="P2392" t="b">
        <v>0</v>
      </c>
      <c r="Q2392" t="s">
        <v>8270</v>
      </c>
      <c r="R2392">
        <f t="shared" si="2443"/>
        <v>0</v>
      </c>
      <c r="S2392" s="13" t="s">
        <v>8317</v>
      </c>
      <c r="T2392" t="s">
        <v>8318</v>
      </c>
      <c r="U2392">
        <f>YEAR(Table1[[#This Row],[Date Created Conversion]])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>ROUND(Table1[[#This Row],[pledged]]/Table1[[#This Row],[goal]] *100,1)</f>
        <v>0.1</v>
      </c>
      <c r="G2393" s="1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ref="L2393" si="2466">(((J2393/60)/60)/24)+DATE(1970,1,1)</f>
        <v>42094.752824074079</v>
      </c>
      <c r="M2393" s="16">
        <f t="shared" si="2442"/>
        <v>42064.794490740736</v>
      </c>
      <c r="N2393" t="b">
        <v>0</v>
      </c>
      <c r="O2393">
        <v>1</v>
      </c>
      <c r="P2393" t="b">
        <v>0</v>
      </c>
      <c r="Q2393" t="s">
        <v>8270</v>
      </c>
      <c r="R2393">
        <f t="shared" si="2443"/>
        <v>25</v>
      </c>
      <c r="S2393" s="13" t="s">
        <v>8317</v>
      </c>
      <c r="T2393" t="s">
        <v>8318</v>
      </c>
      <c r="U2393">
        <f>YEAR(Table1[[#This Row],[Date Created Conversion]])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>ROUND(Table1[[#This Row],[pledged]]/Table1[[#This Row],[goal]] *100,1)</f>
        <v>0</v>
      </c>
      <c r="G2394" s="13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ref="L2394" si="2467">(((J2394/60)/60)/24)+DATE(1970,1,1)</f>
        <v>42306.120636574073</v>
      </c>
      <c r="M2394" s="16">
        <f t="shared" si="2442"/>
        <v>42276.120636574073</v>
      </c>
      <c r="N2394" t="b">
        <v>0</v>
      </c>
      <c r="O2394">
        <v>0</v>
      </c>
      <c r="P2394" t="b">
        <v>0</v>
      </c>
      <c r="Q2394" t="s">
        <v>8270</v>
      </c>
      <c r="R2394">
        <f t="shared" si="2443"/>
        <v>0</v>
      </c>
      <c r="S2394" s="13" t="s">
        <v>8317</v>
      </c>
      <c r="T2394" t="s">
        <v>8318</v>
      </c>
      <c r="U2394">
        <f>YEAR(Table1[[#This Row],[Date Created Conversion]])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>ROUND(Table1[[#This Row],[pledged]]/Table1[[#This Row],[goal]] *100,1)</f>
        <v>0.1</v>
      </c>
      <c r="G2395" s="13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ref="L2395" si="2468">(((J2395/60)/60)/24)+DATE(1970,1,1)</f>
        <v>42224.648344907408</v>
      </c>
      <c r="M2395" s="16">
        <f t="shared" si="2442"/>
        <v>42194.648344907408</v>
      </c>
      <c r="N2395" t="b">
        <v>0</v>
      </c>
      <c r="O2395">
        <v>1</v>
      </c>
      <c r="P2395" t="b">
        <v>0</v>
      </c>
      <c r="Q2395" t="s">
        <v>8270</v>
      </c>
      <c r="R2395">
        <f t="shared" si="2443"/>
        <v>50</v>
      </c>
      <c r="S2395" s="13" t="s">
        <v>8317</v>
      </c>
      <c r="T2395" t="s">
        <v>8318</v>
      </c>
      <c r="U2395">
        <f>YEAR(Table1[[#This Row],[Date Created Conversion]])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>ROUND(Table1[[#This Row],[pledged]]/Table1[[#This Row],[goal]] *100,1)</f>
        <v>0.1</v>
      </c>
      <c r="G2396" s="13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ref="L2396" si="2469">(((J2396/60)/60)/24)+DATE(1970,1,1)</f>
        <v>42061.362187499995</v>
      </c>
      <c r="M2396" s="16">
        <f t="shared" si="2442"/>
        <v>42031.362187499995</v>
      </c>
      <c r="N2396" t="b">
        <v>0</v>
      </c>
      <c r="O2396">
        <v>2</v>
      </c>
      <c r="P2396" t="b">
        <v>0</v>
      </c>
      <c r="Q2396" t="s">
        <v>8270</v>
      </c>
      <c r="R2396">
        <f t="shared" si="2443"/>
        <v>1.5</v>
      </c>
      <c r="S2396" s="13" t="s">
        <v>8317</v>
      </c>
      <c r="T2396" t="s">
        <v>8318</v>
      </c>
      <c r="U2396">
        <f>YEAR(Table1[[#This Row],[Date Created Conversion]])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>ROUND(Table1[[#This Row],[pledged]]/Table1[[#This Row],[goal]] *100,1)</f>
        <v>0</v>
      </c>
      <c r="G2397" s="13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ref="L2397" si="2470">(((J2397/60)/60)/24)+DATE(1970,1,1)</f>
        <v>42745.372916666667</v>
      </c>
      <c r="M2397" s="16">
        <f t="shared" si="2442"/>
        <v>42717.121377314819</v>
      </c>
      <c r="N2397" t="b">
        <v>0</v>
      </c>
      <c r="O2397">
        <v>0</v>
      </c>
      <c r="P2397" t="b">
        <v>0</v>
      </c>
      <c r="Q2397" t="s">
        <v>8270</v>
      </c>
      <c r="R2397">
        <f t="shared" si="2443"/>
        <v>0</v>
      </c>
      <c r="S2397" s="13" t="s">
        <v>8317</v>
      </c>
      <c r="T2397" t="s">
        <v>8318</v>
      </c>
      <c r="U2397">
        <f>YEAR(Table1[[#This Row],[Date Created Conversion]])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>ROUND(Table1[[#This Row],[pledged]]/Table1[[#This Row],[goal]] *100,1)</f>
        <v>0.2</v>
      </c>
      <c r="G2398" s="13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ref="L2398" si="2471">(((J2398/60)/60)/24)+DATE(1970,1,1)</f>
        <v>42292.849050925928</v>
      </c>
      <c r="M2398" s="16">
        <f t="shared" si="2442"/>
        <v>42262.849050925928</v>
      </c>
      <c r="N2398" t="b">
        <v>0</v>
      </c>
      <c r="O2398">
        <v>1</v>
      </c>
      <c r="P2398" t="b">
        <v>0</v>
      </c>
      <c r="Q2398" t="s">
        <v>8270</v>
      </c>
      <c r="R2398">
        <f t="shared" si="2443"/>
        <v>10</v>
      </c>
      <c r="S2398" s="13" t="s">
        <v>8317</v>
      </c>
      <c r="T2398" t="s">
        <v>8318</v>
      </c>
      <c r="U2398">
        <f>YEAR(Table1[[#This Row],[Date Created Conversion]])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>ROUND(Table1[[#This Row],[pledged]]/Table1[[#This Row],[goal]] *100,1)</f>
        <v>0</v>
      </c>
      <c r="G2399" s="13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ref="L2399" si="2472">(((J2399/60)/60)/24)+DATE(1970,1,1)</f>
        <v>42006.88490740741</v>
      </c>
      <c r="M2399" s="16">
        <f t="shared" si="2442"/>
        <v>41976.88490740741</v>
      </c>
      <c r="N2399" t="b">
        <v>0</v>
      </c>
      <c r="O2399">
        <v>0</v>
      </c>
      <c r="P2399" t="b">
        <v>0</v>
      </c>
      <c r="Q2399" t="s">
        <v>8270</v>
      </c>
      <c r="R2399">
        <f t="shared" si="2443"/>
        <v>0</v>
      </c>
      <c r="S2399" s="13" t="s">
        <v>8317</v>
      </c>
      <c r="T2399" t="s">
        <v>8318</v>
      </c>
      <c r="U2399">
        <f>YEAR(Table1[[#This Row],[Date Created Conversion]])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>ROUND(Table1[[#This Row],[pledged]]/Table1[[#This Row],[goal]] *100,1)</f>
        <v>0</v>
      </c>
      <c r="G2400" s="13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ref="L2400" si="2473">(((J2400/60)/60)/24)+DATE(1970,1,1)</f>
        <v>42187.916481481487</v>
      </c>
      <c r="M2400" s="16">
        <f t="shared" si="2442"/>
        <v>42157.916481481487</v>
      </c>
      <c r="N2400" t="b">
        <v>0</v>
      </c>
      <c r="O2400">
        <v>0</v>
      </c>
      <c r="P2400" t="b">
        <v>0</v>
      </c>
      <c r="Q2400" t="s">
        <v>8270</v>
      </c>
      <c r="R2400">
        <f t="shared" si="2443"/>
        <v>0</v>
      </c>
      <c r="S2400" s="13" t="s">
        <v>8317</v>
      </c>
      <c r="T2400" t="s">
        <v>8318</v>
      </c>
      <c r="U2400">
        <f>YEAR(Table1[[#This Row],[Date Created Conversion]])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>ROUND(Table1[[#This Row],[pledged]]/Table1[[#This Row],[goal]] *100,1)</f>
        <v>0</v>
      </c>
      <c r="G2401" s="13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ref="L2401" si="2474">(((J2401/60)/60)/24)+DATE(1970,1,1)</f>
        <v>41991.853078703702</v>
      </c>
      <c r="M2401" s="16">
        <f t="shared" si="2442"/>
        <v>41956.853078703702</v>
      </c>
      <c r="N2401" t="b">
        <v>0</v>
      </c>
      <c r="O2401">
        <v>0</v>
      </c>
      <c r="P2401" t="b">
        <v>0</v>
      </c>
      <c r="Q2401" t="s">
        <v>8270</v>
      </c>
      <c r="R2401">
        <f t="shared" si="2443"/>
        <v>0</v>
      </c>
      <c r="S2401" s="13" t="s">
        <v>8317</v>
      </c>
      <c r="T2401" t="s">
        <v>8318</v>
      </c>
      <c r="U2401">
        <f>YEAR(Table1[[#This Row],[Date Created Conversion]])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>ROUND(Table1[[#This Row],[pledged]]/Table1[[#This Row],[goal]] *100,1)</f>
        <v>0</v>
      </c>
      <c r="G2402" s="13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ref="L2402" si="2475">(((J2402/60)/60)/24)+DATE(1970,1,1)</f>
        <v>42474.268101851849</v>
      </c>
      <c r="M2402" s="16">
        <f t="shared" si="2442"/>
        <v>42444.268101851849</v>
      </c>
      <c r="N2402" t="b">
        <v>0</v>
      </c>
      <c r="O2402">
        <v>0</v>
      </c>
      <c r="P2402" t="b">
        <v>0</v>
      </c>
      <c r="Q2402" t="s">
        <v>8270</v>
      </c>
      <c r="R2402">
        <f t="shared" si="2443"/>
        <v>0</v>
      </c>
      <c r="S2402" s="13" t="s">
        <v>8317</v>
      </c>
      <c r="T2402" t="s">
        <v>8318</v>
      </c>
      <c r="U2402">
        <f>YEAR(Table1[[#This Row],[Date Created Conversion]])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>ROUND(Table1[[#This Row],[pledged]]/Table1[[#This Row],[goal]] *100,1)</f>
        <v>0.7</v>
      </c>
      <c r="G2403" s="1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ref="L2403" si="2476">(((J2403/60)/60)/24)+DATE(1970,1,1)</f>
        <v>42434.822870370372</v>
      </c>
      <c r="M2403" s="16">
        <f t="shared" si="2442"/>
        <v>42374.822870370372</v>
      </c>
      <c r="N2403" t="b">
        <v>0</v>
      </c>
      <c r="O2403">
        <v>9</v>
      </c>
      <c r="P2403" t="b">
        <v>0</v>
      </c>
      <c r="Q2403" t="s">
        <v>8282</v>
      </c>
      <c r="R2403">
        <f t="shared" si="2443"/>
        <v>22.33</v>
      </c>
      <c r="S2403" s="13" t="s">
        <v>8334</v>
      </c>
      <c r="T2403" t="s">
        <v>8335</v>
      </c>
      <c r="U2403">
        <f>YEAR(Table1[[#This Row],[Date Created Conversion]])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>ROUND(Table1[[#This Row],[pledged]]/Table1[[#This Row],[goal]] *100,1)</f>
        <v>0.4</v>
      </c>
      <c r="G2404" s="13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ref="L2404" si="2477">(((J2404/60)/60)/24)+DATE(1970,1,1)</f>
        <v>42137.679756944446</v>
      </c>
      <c r="M2404" s="16">
        <f t="shared" si="2442"/>
        <v>42107.679756944446</v>
      </c>
      <c r="N2404" t="b">
        <v>0</v>
      </c>
      <c r="O2404">
        <v>1</v>
      </c>
      <c r="P2404" t="b">
        <v>0</v>
      </c>
      <c r="Q2404" t="s">
        <v>8282</v>
      </c>
      <c r="R2404">
        <f t="shared" si="2443"/>
        <v>52</v>
      </c>
      <c r="S2404" s="13" t="s">
        <v>8334</v>
      </c>
      <c r="T2404" t="s">
        <v>8335</v>
      </c>
      <c r="U2404">
        <f>YEAR(Table1[[#This Row],[Date Created Conversion]])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>ROUND(Table1[[#This Row],[pledged]]/Table1[[#This Row],[goal]] *100,1)</f>
        <v>16.8</v>
      </c>
      <c r="G2405" s="13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ref="L2405" si="2478">(((J2405/60)/60)/24)+DATE(1970,1,1)</f>
        <v>42459.840949074074</v>
      </c>
      <c r="M2405" s="16">
        <f t="shared" si="2442"/>
        <v>42399.882615740738</v>
      </c>
      <c r="N2405" t="b">
        <v>0</v>
      </c>
      <c r="O2405">
        <v>12</v>
      </c>
      <c r="P2405" t="b">
        <v>0</v>
      </c>
      <c r="Q2405" t="s">
        <v>8282</v>
      </c>
      <c r="R2405">
        <f t="shared" si="2443"/>
        <v>16.829999999999998</v>
      </c>
      <c r="S2405" s="13" t="s">
        <v>8334</v>
      </c>
      <c r="T2405" t="s">
        <v>8335</v>
      </c>
      <c r="U2405">
        <f>YEAR(Table1[[#This Row],[Date Created Conversion]])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>ROUND(Table1[[#This Row],[pledged]]/Table1[[#This Row],[goal]] *100,1)</f>
        <v>0</v>
      </c>
      <c r="G2406" s="13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ref="L2406" si="2479">(((J2406/60)/60)/24)+DATE(1970,1,1)</f>
        <v>42372.03943287037</v>
      </c>
      <c r="M2406" s="16">
        <f t="shared" si="2442"/>
        <v>42342.03943287037</v>
      </c>
      <c r="N2406" t="b">
        <v>0</v>
      </c>
      <c r="O2406">
        <v>0</v>
      </c>
      <c r="P2406" t="b">
        <v>0</v>
      </c>
      <c r="Q2406" t="s">
        <v>8282</v>
      </c>
      <c r="R2406">
        <f t="shared" si="2443"/>
        <v>0</v>
      </c>
      <c r="S2406" s="13" t="s">
        <v>8334</v>
      </c>
      <c r="T2406" t="s">
        <v>8335</v>
      </c>
      <c r="U2406">
        <f>YEAR(Table1[[#This Row],[Date Created Conversion]])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>ROUND(Table1[[#This Row],[pledged]]/Table1[[#This Row],[goal]] *100,1)</f>
        <v>22.5</v>
      </c>
      <c r="G2407" s="13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ref="L2407" si="2480">(((J2407/60)/60)/24)+DATE(1970,1,1)</f>
        <v>42616.585358796292</v>
      </c>
      <c r="M2407" s="16">
        <f t="shared" si="2442"/>
        <v>42595.585358796292</v>
      </c>
      <c r="N2407" t="b">
        <v>0</v>
      </c>
      <c r="O2407">
        <v>20</v>
      </c>
      <c r="P2407" t="b">
        <v>0</v>
      </c>
      <c r="Q2407" t="s">
        <v>8282</v>
      </c>
      <c r="R2407">
        <f t="shared" si="2443"/>
        <v>56.3</v>
      </c>
      <c r="S2407" s="13" t="s">
        <v>8334</v>
      </c>
      <c r="T2407" t="s">
        <v>8335</v>
      </c>
      <c r="U2407">
        <f>YEAR(Table1[[#This Row],[Date Created Conversion]])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>ROUND(Table1[[#This Row],[pledged]]/Table1[[#This Row],[goal]] *100,1)</f>
        <v>41.4</v>
      </c>
      <c r="G2408" s="13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ref="L2408" si="2481">(((J2408/60)/60)/24)+DATE(1970,1,1)</f>
        <v>42023.110995370371</v>
      </c>
      <c r="M2408" s="16">
        <f t="shared" si="2442"/>
        <v>41983.110995370371</v>
      </c>
      <c r="N2408" t="b">
        <v>0</v>
      </c>
      <c r="O2408">
        <v>16</v>
      </c>
      <c r="P2408" t="b">
        <v>0</v>
      </c>
      <c r="Q2408" t="s">
        <v>8282</v>
      </c>
      <c r="R2408">
        <f t="shared" si="2443"/>
        <v>84.06</v>
      </c>
      <c r="S2408" s="13" t="s">
        <v>8334</v>
      </c>
      <c r="T2408" t="s">
        <v>8335</v>
      </c>
      <c r="U2408">
        <f>YEAR(Table1[[#This Row],[Date Created Conversion]])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>ROUND(Table1[[#This Row],[pledged]]/Table1[[#This Row],[goal]] *100,1)</f>
        <v>25.3</v>
      </c>
      <c r="G2409" s="13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ref="L2409" si="2482">(((J2409/60)/60)/24)+DATE(1970,1,1)</f>
        <v>42105.25</v>
      </c>
      <c r="M2409" s="16">
        <f t="shared" si="2442"/>
        <v>42082.575555555552</v>
      </c>
      <c r="N2409" t="b">
        <v>0</v>
      </c>
      <c r="O2409">
        <v>33</v>
      </c>
      <c r="P2409" t="b">
        <v>0</v>
      </c>
      <c r="Q2409" t="s">
        <v>8282</v>
      </c>
      <c r="R2409">
        <f t="shared" si="2443"/>
        <v>168.39</v>
      </c>
      <c r="S2409" s="13" t="s">
        <v>8334</v>
      </c>
      <c r="T2409" t="s">
        <v>8335</v>
      </c>
      <c r="U2409">
        <f>YEAR(Table1[[#This Row],[Date Created Conversion]])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>ROUND(Table1[[#This Row],[pledged]]/Table1[[#This Row],[goal]] *100,1)</f>
        <v>0.2</v>
      </c>
      <c r="G2410" s="13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ref="L2410" si="2483">(((J2410/60)/60)/24)+DATE(1970,1,1)</f>
        <v>41949.182372685187</v>
      </c>
      <c r="M2410" s="16">
        <f t="shared" si="2442"/>
        <v>41919.140706018516</v>
      </c>
      <c r="N2410" t="b">
        <v>0</v>
      </c>
      <c r="O2410">
        <v>2</v>
      </c>
      <c r="P2410" t="b">
        <v>0</v>
      </c>
      <c r="Q2410" t="s">
        <v>8282</v>
      </c>
      <c r="R2410">
        <f t="shared" si="2443"/>
        <v>15</v>
      </c>
      <c r="S2410" s="13" t="s">
        <v>8334</v>
      </c>
      <c r="T2410" t="s">
        <v>8335</v>
      </c>
      <c r="U2410">
        <f>YEAR(Table1[[#This Row],[Date Created Conversion]])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>ROUND(Table1[[#This Row],[pledged]]/Table1[[#This Row],[goal]] *100,1)</f>
        <v>1.8</v>
      </c>
      <c r="G2411" s="13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ref="L2411" si="2484">(((J2411/60)/60)/24)+DATE(1970,1,1)</f>
        <v>42234.875868055555</v>
      </c>
      <c r="M2411" s="16">
        <f t="shared" si="2442"/>
        <v>42204.875868055555</v>
      </c>
      <c r="N2411" t="b">
        <v>0</v>
      </c>
      <c r="O2411">
        <v>6</v>
      </c>
      <c r="P2411" t="b">
        <v>0</v>
      </c>
      <c r="Q2411" t="s">
        <v>8282</v>
      </c>
      <c r="R2411">
        <f t="shared" si="2443"/>
        <v>76.67</v>
      </c>
      <c r="S2411" s="13" t="s">
        <v>8334</v>
      </c>
      <c r="T2411" t="s">
        <v>8335</v>
      </c>
      <c r="U2411">
        <f>YEAR(Table1[[#This Row],[Date Created Conversion]])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>ROUND(Table1[[#This Row],[pledged]]/Table1[[#This Row],[goal]] *100,1)</f>
        <v>0</v>
      </c>
      <c r="G2412" s="13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ref="L2412" si="2485">(((J2412/60)/60)/24)+DATE(1970,1,1)</f>
        <v>42254.408275462964</v>
      </c>
      <c r="M2412" s="16">
        <f t="shared" si="2442"/>
        <v>42224.408275462964</v>
      </c>
      <c r="N2412" t="b">
        <v>0</v>
      </c>
      <c r="O2412">
        <v>0</v>
      </c>
      <c r="P2412" t="b">
        <v>0</v>
      </c>
      <c r="Q2412" t="s">
        <v>8282</v>
      </c>
      <c r="R2412">
        <f t="shared" si="2443"/>
        <v>0</v>
      </c>
      <c r="S2412" s="13" t="s">
        <v>8334</v>
      </c>
      <c r="T2412" t="s">
        <v>8335</v>
      </c>
      <c r="U2412">
        <f>YEAR(Table1[[#This Row],[Date Created Conversion]])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>ROUND(Table1[[#This Row],[pledged]]/Table1[[#This Row],[goal]] *100,1)</f>
        <v>0.6</v>
      </c>
      <c r="G2413" s="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ref="L2413" si="2486">(((J2413/60)/60)/24)+DATE(1970,1,1)</f>
        <v>42241.732430555552</v>
      </c>
      <c r="M2413" s="16">
        <f t="shared" si="2442"/>
        <v>42211.732430555552</v>
      </c>
      <c r="N2413" t="b">
        <v>0</v>
      </c>
      <c r="O2413">
        <v>3</v>
      </c>
      <c r="P2413" t="b">
        <v>0</v>
      </c>
      <c r="Q2413" t="s">
        <v>8282</v>
      </c>
      <c r="R2413">
        <f t="shared" si="2443"/>
        <v>50.33</v>
      </c>
      <c r="S2413" s="13" t="s">
        <v>8334</v>
      </c>
      <c r="T2413" t="s">
        <v>8335</v>
      </c>
      <c r="U2413">
        <f>YEAR(Table1[[#This Row],[Date Created Conversion]])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>ROUND(Table1[[#This Row],[pledged]]/Table1[[#This Row],[goal]] *100,1)</f>
        <v>0</v>
      </c>
      <c r="G2414" s="13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ref="L2414" si="2487">(((J2414/60)/60)/24)+DATE(1970,1,1)</f>
        <v>42700.778622685189</v>
      </c>
      <c r="M2414" s="16">
        <f t="shared" si="2442"/>
        <v>42655.736956018518</v>
      </c>
      <c r="N2414" t="b">
        <v>0</v>
      </c>
      <c r="O2414">
        <v>0</v>
      </c>
      <c r="P2414" t="b">
        <v>0</v>
      </c>
      <c r="Q2414" t="s">
        <v>8282</v>
      </c>
      <c r="R2414">
        <f t="shared" si="2443"/>
        <v>0</v>
      </c>
      <c r="S2414" s="13" t="s">
        <v>8334</v>
      </c>
      <c r="T2414" t="s">
        <v>8335</v>
      </c>
      <c r="U2414">
        <f>YEAR(Table1[[#This Row],[Date Created Conversion]])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>ROUND(Table1[[#This Row],[pledged]]/Table1[[#This Row],[goal]] *100,1)</f>
        <v>0.8</v>
      </c>
      <c r="G2415" s="13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ref="L2415" si="2488">(((J2415/60)/60)/24)+DATE(1970,1,1)</f>
        <v>41790.979166666664</v>
      </c>
      <c r="M2415" s="16">
        <f t="shared" si="2442"/>
        <v>41760.10974537037</v>
      </c>
      <c r="N2415" t="b">
        <v>0</v>
      </c>
      <c r="O2415">
        <v>3</v>
      </c>
      <c r="P2415" t="b">
        <v>0</v>
      </c>
      <c r="Q2415" t="s">
        <v>8282</v>
      </c>
      <c r="R2415">
        <f t="shared" si="2443"/>
        <v>8.33</v>
      </c>
      <c r="S2415" s="13" t="s">
        <v>8334</v>
      </c>
      <c r="T2415" t="s">
        <v>8335</v>
      </c>
      <c r="U2415">
        <f>YEAR(Table1[[#This Row],[Date Created Conversion]])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>ROUND(Table1[[#This Row],[pledged]]/Table1[[#This Row],[goal]] *100,1)</f>
        <v>3.1</v>
      </c>
      <c r="G2416" s="13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ref="L2416" si="2489">(((J2416/60)/60)/24)+DATE(1970,1,1)</f>
        <v>42238.165972222225</v>
      </c>
      <c r="M2416" s="16">
        <f t="shared" si="2442"/>
        <v>42198.695138888885</v>
      </c>
      <c r="N2416" t="b">
        <v>0</v>
      </c>
      <c r="O2416">
        <v>13</v>
      </c>
      <c r="P2416" t="b">
        <v>0</v>
      </c>
      <c r="Q2416" t="s">
        <v>8282</v>
      </c>
      <c r="R2416">
        <f t="shared" si="2443"/>
        <v>35.380000000000003</v>
      </c>
      <c r="S2416" s="13" t="s">
        <v>8334</v>
      </c>
      <c r="T2416" t="s">
        <v>8335</v>
      </c>
      <c r="U2416">
        <f>YEAR(Table1[[#This Row],[Date Created Conversion]])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>ROUND(Table1[[#This Row],[pledged]]/Table1[[#This Row],[goal]] *100,1)</f>
        <v>0.6</v>
      </c>
      <c r="G2417" s="13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ref="L2417" si="2490">(((J2417/60)/60)/24)+DATE(1970,1,1)</f>
        <v>42566.862800925926</v>
      </c>
      <c r="M2417" s="16">
        <f t="shared" si="2442"/>
        <v>42536.862800925926</v>
      </c>
      <c r="N2417" t="b">
        <v>0</v>
      </c>
      <c r="O2417">
        <v>6</v>
      </c>
      <c r="P2417" t="b">
        <v>0</v>
      </c>
      <c r="Q2417" t="s">
        <v>8282</v>
      </c>
      <c r="R2417">
        <f t="shared" si="2443"/>
        <v>55.83</v>
      </c>
      <c r="S2417" s="13" t="s">
        <v>8334</v>
      </c>
      <c r="T2417" t="s">
        <v>8335</v>
      </c>
      <c r="U2417">
        <f>YEAR(Table1[[#This Row],[Date Created Conversion]])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>ROUND(Table1[[#This Row],[pledged]]/Table1[[#This Row],[goal]] *100,1)</f>
        <v>0</v>
      </c>
      <c r="G2418" s="13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ref="L2418" si="2491">(((J2418/60)/60)/24)+DATE(1970,1,1)</f>
        <v>42077.625</v>
      </c>
      <c r="M2418" s="16">
        <f t="shared" si="2442"/>
        <v>42019.737766203703</v>
      </c>
      <c r="N2418" t="b">
        <v>0</v>
      </c>
      <c r="O2418">
        <v>1</v>
      </c>
      <c r="P2418" t="b">
        <v>0</v>
      </c>
      <c r="Q2418" t="s">
        <v>8282</v>
      </c>
      <c r="R2418">
        <f t="shared" si="2443"/>
        <v>5</v>
      </c>
      <c r="S2418" s="13" t="s">
        <v>8334</v>
      </c>
      <c r="T2418" t="s">
        <v>8335</v>
      </c>
      <c r="U2418">
        <f>YEAR(Table1[[#This Row],[Date Created Conversion]])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>ROUND(Table1[[#This Row],[pledged]]/Table1[[#This Row],[goal]] *100,1)</f>
        <v>0</v>
      </c>
      <c r="G2419" s="13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ref="L2419" si="2492">(((J2419/60)/60)/24)+DATE(1970,1,1)</f>
        <v>41861.884108796294</v>
      </c>
      <c r="M2419" s="16">
        <f t="shared" si="2442"/>
        <v>41831.884108796294</v>
      </c>
      <c r="N2419" t="b">
        <v>0</v>
      </c>
      <c r="O2419">
        <v>0</v>
      </c>
      <c r="P2419" t="b">
        <v>0</v>
      </c>
      <c r="Q2419" t="s">
        <v>8282</v>
      </c>
      <c r="R2419">
        <f t="shared" si="2443"/>
        <v>0</v>
      </c>
      <c r="S2419" s="13" t="s">
        <v>8334</v>
      </c>
      <c r="T2419" t="s">
        <v>8335</v>
      </c>
      <c r="U2419">
        <f>YEAR(Table1[[#This Row],[Date Created Conversion]])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>ROUND(Table1[[#This Row],[pledged]]/Table1[[#This Row],[goal]] *100,1)</f>
        <v>0</v>
      </c>
      <c r="G2420" s="13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ref="L2420" si="2493">(((J2420/60)/60)/24)+DATE(1970,1,1)</f>
        <v>42087.815324074079</v>
      </c>
      <c r="M2420" s="16">
        <f t="shared" si="2442"/>
        <v>42027.856990740736</v>
      </c>
      <c r="N2420" t="b">
        <v>0</v>
      </c>
      <c r="O2420">
        <v>5</v>
      </c>
      <c r="P2420" t="b">
        <v>0</v>
      </c>
      <c r="Q2420" t="s">
        <v>8282</v>
      </c>
      <c r="R2420">
        <f t="shared" si="2443"/>
        <v>1</v>
      </c>
      <c r="S2420" s="13" t="s">
        <v>8334</v>
      </c>
      <c r="T2420" t="s">
        <v>8335</v>
      </c>
      <c r="U2420">
        <f>YEAR(Table1[[#This Row],[Date Created Conversion]])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>ROUND(Table1[[#This Row],[pledged]]/Table1[[#This Row],[goal]] *100,1)</f>
        <v>0</v>
      </c>
      <c r="G2421" s="13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ref="L2421" si="2494">(((J2421/60)/60)/24)+DATE(1970,1,1)</f>
        <v>42053.738298611104</v>
      </c>
      <c r="M2421" s="16">
        <f t="shared" si="2442"/>
        <v>41993.738298611104</v>
      </c>
      <c r="N2421" t="b">
        <v>0</v>
      </c>
      <c r="O2421">
        <v>0</v>
      </c>
      <c r="P2421" t="b">
        <v>0</v>
      </c>
      <c r="Q2421" t="s">
        <v>8282</v>
      </c>
      <c r="R2421">
        <f t="shared" si="2443"/>
        <v>0</v>
      </c>
      <c r="S2421" s="13" t="s">
        <v>8334</v>
      </c>
      <c r="T2421" t="s">
        <v>8335</v>
      </c>
      <c r="U2421">
        <f>YEAR(Table1[[#This Row],[Date Created Conversion]])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>ROUND(Table1[[#This Row],[pledged]]/Table1[[#This Row],[goal]] *100,1)</f>
        <v>14.8</v>
      </c>
      <c r="G2422" s="13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ref="L2422" si="2495">(((J2422/60)/60)/24)+DATE(1970,1,1)</f>
        <v>41953.070543981477</v>
      </c>
      <c r="M2422" s="16">
        <f t="shared" si="2442"/>
        <v>41893.028877314813</v>
      </c>
      <c r="N2422" t="b">
        <v>0</v>
      </c>
      <c r="O2422">
        <v>36</v>
      </c>
      <c r="P2422" t="b">
        <v>0</v>
      </c>
      <c r="Q2422" t="s">
        <v>8282</v>
      </c>
      <c r="R2422">
        <f t="shared" si="2443"/>
        <v>69.47</v>
      </c>
      <c r="S2422" s="13" t="s">
        <v>8334</v>
      </c>
      <c r="T2422" t="s">
        <v>8335</v>
      </c>
      <c r="U2422">
        <f>YEAR(Table1[[#This Row],[Date Created Conversion]])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>ROUND(Table1[[#This Row],[pledged]]/Table1[[#This Row],[goal]] *100,1)</f>
        <v>0</v>
      </c>
      <c r="G2423" s="1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ref="L2423" si="2496">(((J2423/60)/60)/24)+DATE(1970,1,1)</f>
        <v>42056.687453703707</v>
      </c>
      <c r="M2423" s="16">
        <f t="shared" si="2442"/>
        <v>42026.687453703707</v>
      </c>
      <c r="N2423" t="b">
        <v>0</v>
      </c>
      <c r="O2423">
        <v>1</v>
      </c>
      <c r="P2423" t="b">
        <v>0</v>
      </c>
      <c r="Q2423" t="s">
        <v>8282</v>
      </c>
      <c r="R2423">
        <f t="shared" si="2443"/>
        <v>1</v>
      </c>
      <c r="S2423" s="13" t="s">
        <v>8334</v>
      </c>
      <c r="T2423" t="s">
        <v>8335</v>
      </c>
      <c r="U2423">
        <f>YEAR(Table1[[#This Row],[Date Created Conversion]])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>ROUND(Table1[[#This Row],[pledged]]/Table1[[#This Row],[goal]] *100,1)</f>
        <v>0.2</v>
      </c>
      <c r="G2424" s="13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ref="L2424" si="2497">(((J2424/60)/60)/24)+DATE(1970,1,1)</f>
        <v>42074.683287037042</v>
      </c>
      <c r="M2424" s="16">
        <f t="shared" si="2442"/>
        <v>42044.724953703699</v>
      </c>
      <c r="N2424" t="b">
        <v>0</v>
      </c>
      <c r="O2424">
        <v>1</v>
      </c>
      <c r="P2424" t="b">
        <v>0</v>
      </c>
      <c r="Q2424" t="s">
        <v>8282</v>
      </c>
      <c r="R2424">
        <f t="shared" si="2443"/>
        <v>1</v>
      </c>
      <c r="S2424" s="13" t="s">
        <v>8334</v>
      </c>
      <c r="T2424" t="s">
        <v>8335</v>
      </c>
      <c r="U2424">
        <f>YEAR(Table1[[#This Row],[Date Created Conversion]])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>ROUND(Table1[[#This Row],[pledged]]/Table1[[#This Row],[goal]] *100,1)</f>
        <v>0</v>
      </c>
      <c r="G2425" s="13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ref="L2425" si="2498">(((J2425/60)/60)/24)+DATE(1970,1,1)</f>
        <v>42004.704745370371</v>
      </c>
      <c r="M2425" s="16">
        <f t="shared" si="2442"/>
        <v>41974.704745370371</v>
      </c>
      <c r="N2425" t="b">
        <v>0</v>
      </c>
      <c r="O2425">
        <v>1</v>
      </c>
      <c r="P2425" t="b">
        <v>0</v>
      </c>
      <c r="Q2425" t="s">
        <v>8282</v>
      </c>
      <c r="R2425">
        <f t="shared" si="2443"/>
        <v>8</v>
      </c>
      <c r="S2425" s="13" t="s">
        <v>8334</v>
      </c>
      <c r="T2425" t="s">
        <v>8335</v>
      </c>
      <c r="U2425">
        <f>YEAR(Table1[[#This Row],[Date Created Conversion]])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>ROUND(Table1[[#This Row],[pledged]]/Table1[[#This Row],[goal]] *100,1)</f>
        <v>1.2</v>
      </c>
      <c r="G2426" s="13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ref="L2426" si="2499">(((J2426/60)/60)/24)+DATE(1970,1,1)</f>
        <v>41939.892453703702</v>
      </c>
      <c r="M2426" s="16">
        <f t="shared" si="2442"/>
        <v>41909.892453703702</v>
      </c>
      <c r="N2426" t="b">
        <v>0</v>
      </c>
      <c r="O2426">
        <v>9</v>
      </c>
      <c r="P2426" t="b">
        <v>0</v>
      </c>
      <c r="Q2426" t="s">
        <v>8282</v>
      </c>
      <c r="R2426">
        <f t="shared" si="2443"/>
        <v>34.44</v>
      </c>
      <c r="S2426" s="13" t="s">
        <v>8334</v>
      </c>
      <c r="T2426" t="s">
        <v>8335</v>
      </c>
      <c r="U2426">
        <f>YEAR(Table1[[#This Row],[Date Created Conversion]])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>ROUND(Table1[[#This Row],[pledged]]/Table1[[#This Row],[goal]] *100,1)</f>
        <v>0</v>
      </c>
      <c r="G2427" s="13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ref="L2427" si="2500">(((J2427/60)/60)/24)+DATE(1970,1,1)</f>
        <v>42517.919444444444</v>
      </c>
      <c r="M2427" s="16">
        <f t="shared" si="2442"/>
        <v>42502.913761574076</v>
      </c>
      <c r="N2427" t="b">
        <v>0</v>
      </c>
      <c r="O2427">
        <v>1</v>
      </c>
      <c r="P2427" t="b">
        <v>0</v>
      </c>
      <c r="Q2427" t="s">
        <v>8282</v>
      </c>
      <c r="R2427">
        <f t="shared" si="2443"/>
        <v>1</v>
      </c>
      <c r="S2427" s="13" t="s">
        <v>8334</v>
      </c>
      <c r="T2427" t="s">
        <v>8335</v>
      </c>
      <c r="U2427">
        <f>YEAR(Table1[[#This Row],[Date Created Conversion]])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>ROUND(Table1[[#This Row],[pledged]]/Table1[[#This Row],[goal]] *100,1)</f>
        <v>0</v>
      </c>
      <c r="G2428" s="13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ref="L2428" si="2501">(((J2428/60)/60)/24)+DATE(1970,1,1)</f>
        <v>42224.170046296291</v>
      </c>
      <c r="M2428" s="16">
        <f t="shared" si="2442"/>
        <v>42164.170046296291</v>
      </c>
      <c r="N2428" t="b">
        <v>0</v>
      </c>
      <c r="O2428">
        <v>0</v>
      </c>
      <c r="P2428" t="b">
        <v>0</v>
      </c>
      <c r="Q2428" t="s">
        <v>8282</v>
      </c>
      <c r="R2428">
        <f t="shared" si="2443"/>
        <v>0</v>
      </c>
      <c r="S2428" s="13" t="s">
        <v>8334</v>
      </c>
      <c r="T2428" t="s">
        <v>8335</v>
      </c>
      <c r="U2428">
        <f>YEAR(Table1[[#This Row],[Date Created Conversion]])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>ROUND(Table1[[#This Row],[pledged]]/Table1[[#This Row],[goal]] *100,1)</f>
        <v>0</v>
      </c>
      <c r="G2429" s="13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ref="L2429" si="2502">(((J2429/60)/60)/24)+DATE(1970,1,1)</f>
        <v>42452.277002314819</v>
      </c>
      <c r="M2429" s="16">
        <f t="shared" si="2442"/>
        <v>42412.318668981476</v>
      </c>
      <c r="N2429" t="b">
        <v>0</v>
      </c>
      <c r="O2429">
        <v>1</v>
      </c>
      <c r="P2429" t="b">
        <v>0</v>
      </c>
      <c r="Q2429" t="s">
        <v>8282</v>
      </c>
      <c r="R2429">
        <f t="shared" si="2443"/>
        <v>1</v>
      </c>
      <c r="S2429" s="13" t="s">
        <v>8334</v>
      </c>
      <c r="T2429" t="s">
        <v>8335</v>
      </c>
      <c r="U2429">
        <f>YEAR(Table1[[#This Row],[Date Created Conversion]])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>ROUND(Table1[[#This Row],[pledged]]/Table1[[#This Row],[goal]] *100,1)</f>
        <v>0</v>
      </c>
      <c r="G2430" s="13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ref="L2430" si="2503">(((J2430/60)/60)/24)+DATE(1970,1,1)</f>
        <v>42075.742488425924</v>
      </c>
      <c r="M2430" s="16">
        <f t="shared" si="2442"/>
        <v>42045.784155092595</v>
      </c>
      <c r="N2430" t="b">
        <v>0</v>
      </c>
      <c r="O2430">
        <v>1</v>
      </c>
      <c r="P2430" t="b">
        <v>0</v>
      </c>
      <c r="Q2430" t="s">
        <v>8282</v>
      </c>
      <c r="R2430">
        <f t="shared" si="2443"/>
        <v>1</v>
      </c>
      <c r="S2430" s="13" t="s">
        <v>8334</v>
      </c>
      <c r="T2430" t="s">
        <v>8335</v>
      </c>
      <c r="U2430">
        <f>YEAR(Table1[[#This Row],[Date Created Conversion]])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>ROUND(Table1[[#This Row],[pledged]]/Table1[[#This Row],[goal]] *100,1)</f>
        <v>1.4</v>
      </c>
      <c r="G2431" s="13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ref="L2431" si="2504">(((J2431/60)/60)/24)+DATE(1970,1,1)</f>
        <v>42771.697222222225</v>
      </c>
      <c r="M2431" s="16">
        <f t="shared" si="2442"/>
        <v>42734.879236111112</v>
      </c>
      <c r="N2431" t="b">
        <v>0</v>
      </c>
      <c r="O2431">
        <v>4</v>
      </c>
      <c r="P2431" t="b">
        <v>0</v>
      </c>
      <c r="Q2431" t="s">
        <v>8282</v>
      </c>
      <c r="R2431">
        <f t="shared" si="2443"/>
        <v>501.25</v>
      </c>
      <c r="S2431" s="13" t="s">
        <v>8334</v>
      </c>
      <c r="T2431" t="s">
        <v>8335</v>
      </c>
      <c r="U2431">
        <f>YEAR(Table1[[#This Row],[Date Created Conversion]])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>ROUND(Table1[[#This Row],[pledged]]/Table1[[#This Row],[goal]] *100,1)</f>
        <v>0.7</v>
      </c>
      <c r="G2432" s="13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ref="L2432" si="2505">(((J2432/60)/60)/24)+DATE(1970,1,1)</f>
        <v>42412.130833333329</v>
      </c>
      <c r="M2432" s="16">
        <f t="shared" si="2442"/>
        <v>42382.130833333329</v>
      </c>
      <c r="N2432" t="b">
        <v>0</v>
      </c>
      <c r="O2432">
        <v>2</v>
      </c>
      <c r="P2432" t="b">
        <v>0</v>
      </c>
      <c r="Q2432" t="s">
        <v>8282</v>
      </c>
      <c r="R2432">
        <f t="shared" si="2443"/>
        <v>10.5</v>
      </c>
      <c r="S2432" s="13" t="s">
        <v>8334</v>
      </c>
      <c r="T2432" t="s">
        <v>8335</v>
      </c>
      <c r="U2432">
        <f>YEAR(Table1[[#This Row],[Date Created Conversion]])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>ROUND(Table1[[#This Row],[pledged]]/Table1[[#This Row],[goal]] *100,1)</f>
        <v>0</v>
      </c>
      <c r="G2433" s="1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ref="L2433" si="2506">(((J2433/60)/60)/24)+DATE(1970,1,1)</f>
        <v>42549.099687499998</v>
      </c>
      <c r="M2433" s="16">
        <f t="shared" si="2442"/>
        <v>42489.099687499998</v>
      </c>
      <c r="N2433" t="b">
        <v>0</v>
      </c>
      <c r="O2433">
        <v>2</v>
      </c>
      <c r="P2433" t="b">
        <v>0</v>
      </c>
      <c r="Q2433" t="s">
        <v>8282</v>
      </c>
      <c r="R2433">
        <f t="shared" si="2443"/>
        <v>1</v>
      </c>
      <c r="S2433" s="13" t="s">
        <v>8334</v>
      </c>
      <c r="T2433" t="s">
        <v>8335</v>
      </c>
      <c r="U2433">
        <f>YEAR(Table1[[#This Row],[Date Created Conversion]])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>ROUND(Table1[[#This Row],[pledged]]/Table1[[#This Row],[goal]] *100,1)</f>
        <v>0</v>
      </c>
      <c r="G2434" s="13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ref="L2434" si="2507">(((J2434/60)/60)/24)+DATE(1970,1,1)</f>
        <v>42071.218715277777</v>
      </c>
      <c r="M2434" s="16">
        <f t="shared" ref="M2434:M2497" si="2508">(((K2434/60)/60)/24)+DATE(1970,1,1)</f>
        <v>42041.218715277777</v>
      </c>
      <c r="N2434" t="b">
        <v>0</v>
      </c>
      <c r="O2434">
        <v>2</v>
      </c>
      <c r="P2434" t="b">
        <v>0</v>
      </c>
      <c r="Q2434" t="s">
        <v>8282</v>
      </c>
      <c r="R2434">
        <f t="shared" ref="R2434:R2497" si="2509">IFERROR(ROUND(E2434/O2434,2),0)</f>
        <v>1</v>
      </c>
      <c r="S2434" s="13" t="s">
        <v>8334</v>
      </c>
      <c r="T2434" t="s">
        <v>8335</v>
      </c>
      <c r="U2434">
        <f>YEAR(Table1[[#This Row],[Date Created Conversion]])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>ROUND(Table1[[#This Row],[pledged]]/Table1[[#This Row],[goal]] *100,1)</f>
        <v>0</v>
      </c>
      <c r="G2435" s="13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" si="2510">(((J2435/60)/60)/24)+DATE(1970,1,1)</f>
        <v>42427.89980324074</v>
      </c>
      <c r="M2435" s="16">
        <f t="shared" si="2508"/>
        <v>42397.89980324074</v>
      </c>
      <c r="N2435" t="b">
        <v>0</v>
      </c>
      <c r="O2435">
        <v>0</v>
      </c>
      <c r="P2435" t="b">
        <v>0</v>
      </c>
      <c r="Q2435" t="s">
        <v>8282</v>
      </c>
      <c r="R2435">
        <f t="shared" si="2509"/>
        <v>0</v>
      </c>
      <c r="S2435" s="13" t="s">
        <v>8334</v>
      </c>
      <c r="T2435" t="s">
        <v>8335</v>
      </c>
      <c r="U2435">
        <f>YEAR(Table1[[#This Row],[Date Created Conversion]])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>ROUND(Table1[[#This Row],[pledged]]/Table1[[#This Row],[goal]] *100,1)</f>
        <v>0.1</v>
      </c>
      <c r="G2436" s="13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ref="L2436" si="2511">(((J2436/60)/60)/24)+DATE(1970,1,1)</f>
        <v>42220.18604166666</v>
      </c>
      <c r="M2436" s="16">
        <f t="shared" si="2508"/>
        <v>42180.18604166666</v>
      </c>
      <c r="N2436" t="b">
        <v>0</v>
      </c>
      <c r="O2436">
        <v>2</v>
      </c>
      <c r="P2436" t="b">
        <v>0</v>
      </c>
      <c r="Q2436" t="s">
        <v>8282</v>
      </c>
      <c r="R2436">
        <f t="shared" si="2509"/>
        <v>13</v>
      </c>
      <c r="S2436" s="13" t="s">
        <v>8334</v>
      </c>
      <c r="T2436" t="s">
        <v>8335</v>
      </c>
      <c r="U2436">
        <f>YEAR(Table1[[#This Row],[Date Created Conversion]])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>ROUND(Table1[[#This Row],[pledged]]/Table1[[#This Row],[goal]] *100,1)</f>
        <v>0.5</v>
      </c>
      <c r="G2437" s="13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ref="L2437" si="2512">(((J2437/60)/60)/24)+DATE(1970,1,1)</f>
        <v>42282.277615740735</v>
      </c>
      <c r="M2437" s="16">
        <f t="shared" si="2508"/>
        <v>42252.277615740735</v>
      </c>
      <c r="N2437" t="b">
        <v>0</v>
      </c>
      <c r="O2437">
        <v>4</v>
      </c>
      <c r="P2437" t="b">
        <v>0</v>
      </c>
      <c r="Q2437" t="s">
        <v>8282</v>
      </c>
      <c r="R2437">
        <f t="shared" si="2509"/>
        <v>306</v>
      </c>
      <c r="S2437" s="13" t="s">
        <v>8334</v>
      </c>
      <c r="T2437" t="s">
        <v>8335</v>
      </c>
      <c r="U2437">
        <f>YEAR(Table1[[#This Row],[Date Created Conversion]])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>ROUND(Table1[[#This Row],[pledged]]/Table1[[#This Row],[goal]] *100,1)</f>
        <v>0</v>
      </c>
      <c r="G2438" s="13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ref="L2438" si="2513">(((J2438/60)/60)/24)+DATE(1970,1,1)</f>
        <v>42398.615393518514</v>
      </c>
      <c r="M2438" s="16">
        <f t="shared" si="2508"/>
        <v>42338.615393518514</v>
      </c>
      <c r="N2438" t="b">
        <v>0</v>
      </c>
      <c r="O2438">
        <v>2</v>
      </c>
      <c r="P2438" t="b">
        <v>0</v>
      </c>
      <c r="Q2438" t="s">
        <v>8282</v>
      </c>
      <c r="R2438">
        <f t="shared" si="2509"/>
        <v>22.5</v>
      </c>
      <c r="S2438" s="13" t="s">
        <v>8334</v>
      </c>
      <c r="T2438" t="s">
        <v>8335</v>
      </c>
      <c r="U2438">
        <f>YEAR(Table1[[#This Row],[Date Created Conversion]])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>ROUND(Table1[[#This Row],[pledged]]/Table1[[#This Row],[goal]] *100,1)</f>
        <v>0</v>
      </c>
      <c r="G2439" s="13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ref="L2439" si="2514">(((J2439/60)/60)/24)+DATE(1970,1,1)</f>
        <v>42080.75</v>
      </c>
      <c r="M2439" s="16">
        <f t="shared" si="2508"/>
        <v>42031.965138888889</v>
      </c>
      <c r="N2439" t="b">
        <v>0</v>
      </c>
      <c r="O2439">
        <v>0</v>
      </c>
      <c r="P2439" t="b">
        <v>0</v>
      </c>
      <c r="Q2439" t="s">
        <v>8282</v>
      </c>
      <c r="R2439">
        <f t="shared" si="2509"/>
        <v>0</v>
      </c>
      <c r="S2439" s="13" t="s">
        <v>8334</v>
      </c>
      <c r="T2439" t="s">
        <v>8335</v>
      </c>
      <c r="U2439">
        <f>YEAR(Table1[[#This Row],[Date Created Conversion]])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>ROUND(Table1[[#This Row],[pledged]]/Table1[[#This Row],[goal]] *100,1)</f>
        <v>0.3</v>
      </c>
      <c r="G2440" s="13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ref="L2440" si="2515">(((J2440/60)/60)/24)+DATE(1970,1,1)</f>
        <v>42345.956736111111</v>
      </c>
      <c r="M2440" s="16">
        <f t="shared" si="2508"/>
        <v>42285.91506944444</v>
      </c>
      <c r="N2440" t="b">
        <v>0</v>
      </c>
      <c r="O2440">
        <v>1</v>
      </c>
      <c r="P2440" t="b">
        <v>0</v>
      </c>
      <c r="Q2440" t="s">
        <v>8282</v>
      </c>
      <c r="R2440">
        <f t="shared" si="2509"/>
        <v>50</v>
      </c>
      <c r="S2440" s="13" t="s">
        <v>8334</v>
      </c>
      <c r="T2440" t="s">
        <v>8335</v>
      </c>
      <c r="U2440">
        <f>YEAR(Table1[[#This Row],[Date Created Conversion]])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>ROUND(Table1[[#This Row],[pledged]]/Table1[[#This Row],[goal]] *100,1)</f>
        <v>0</v>
      </c>
      <c r="G2441" s="13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ref="L2441" si="2516">(((J2441/60)/60)/24)+DATE(1970,1,1)</f>
        <v>42295.818622685183</v>
      </c>
      <c r="M2441" s="16">
        <f t="shared" si="2508"/>
        <v>42265.818622685183</v>
      </c>
      <c r="N2441" t="b">
        <v>0</v>
      </c>
      <c r="O2441">
        <v>0</v>
      </c>
      <c r="P2441" t="b">
        <v>0</v>
      </c>
      <c r="Q2441" t="s">
        <v>8282</v>
      </c>
      <c r="R2441">
        <f t="shared" si="2509"/>
        <v>0</v>
      </c>
      <c r="S2441" s="13" t="s">
        <v>8334</v>
      </c>
      <c r="T2441" t="s">
        <v>8335</v>
      </c>
      <c r="U2441">
        <f>YEAR(Table1[[#This Row],[Date Created Conversion]])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>ROUND(Table1[[#This Row],[pledged]]/Table1[[#This Row],[goal]] *100,1)</f>
        <v>0.2</v>
      </c>
      <c r="G2442" s="13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ref="L2442" si="2517">(((J2442/60)/60)/24)+DATE(1970,1,1)</f>
        <v>42413.899456018517</v>
      </c>
      <c r="M2442" s="16">
        <f t="shared" si="2508"/>
        <v>42383.899456018517</v>
      </c>
      <c r="N2442" t="b">
        <v>0</v>
      </c>
      <c r="O2442">
        <v>2</v>
      </c>
      <c r="P2442" t="b">
        <v>0</v>
      </c>
      <c r="Q2442" t="s">
        <v>8282</v>
      </c>
      <c r="R2442">
        <f t="shared" si="2509"/>
        <v>5</v>
      </c>
      <c r="S2442" s="13" t="s">
        <v>8334</v>
      </c>
      <c r="T2442" t="s">
        <v>8335</v>
      </c>
      <c r="U2442">
        <f>YEAR(Table1[[#This Row],[Date Created Conversion]])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>ROUND(Table1[[#This Row],[pledged]]/Table1[[#This Row],[goal]] *100,1)</f>
        <v>107.9</v>
      </c>
      <c r="G2443" s="1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ref="L2443" si="2518">(((J2443/60)/60)/24)+DATE(1970,1,1)</f>
        <v>42208.207638888889</v>
      </c>
      <c r="M2443" s="16">
        <f t="shared" si="2508"/>
        <v>42187.125625000001</v>
      </c>
      <c r="N2443" t="b">
        <v>0</v>
      </c>
      <c r="O2443">
        <v>109</v>
      </c>
      <c r="P2443" t="b">
        <v>1</v>
      </c>
      <c r="Q2443" t="s">
        <v>8296</v>
      </c>
      <c r="R2443">
        <f t="shared" si="2509"/>
        <v>74.23</v>
      </c>
      <c r="S2443" s="13" t="s">
        <v>8334</v>
      </c>
      <c r="T2443" t="s">
        <v>8350</v>
      </c>
      <c r="U2443">
        <f>YEAR(Table1[[#This Row],[Date Created Conversion]])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>ROUND(Table1[[#This Row],[pledged]]/Table1[[#This Row],[goal]] *100,1)</f>
        <v>125.9</v>
      </c>
      <c r="G2444" s="13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ref="L2444" si="2519">(((J2444/60)/60)/24)+DATE(1970,1,1)</f>
        <v>42082.625324074077</v>
      </c>
      <c r="M2444" s="16">
        <f t="shared" si="2508"/>
        <v>42052.666990740734</v>
      </c>
      <c r="N2444" t="b">
        <v>0</v>
      </c>
      <c r="O2444">
        <v>372</v>
      </c>
      <c r="P2444" t="b">
        <v>1</v>
      </c>
      <c r="Q2444" t="s">
        <v>8296</v>
      </c>
      <c r="R2444">
        <f t="shared" si="2509"/>
        <v>81.25</v>
      </c>
      <c r="S2444" s="13" t="s">
        <v>8334</v>
      </c>
      <c r="T2444" t="s">
        <v>8350</v>
      </c>
      <c r="U2444">
        <f>YEAR(Table1[[#This Row],[Date Created Conversion]])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>ROUND(Table1[[#This Row],[pledged]]/Table1[[#This Row],[goal]] *100,1)</f>
        <v>202.5</v>
      </c>
      <c r="G2445" s="13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ref="L2445" si="2520">(((J2445/60)/60)/24)+DATE(1970,1,1)</f>
        <v>41866.625254629631</v>
      </c>
      <c r="M2445" s="16">
        <f t="shared" si="2508"/>
        <v>41836.625254629631</v>
      </c>
      <c r="N2445" t="b">
        <v>0</v>
      </c>
      <c r="O2445">
        <v>311</v>
      </c>
      <c r="P2445" t="b">
        <v>1</v>
      </c>
      <c r="Q2445" t="s">
        <v>8296</v>
      </c>
      <c r="R2445">
        <f t="shared" si="2509"/>
        <v>130.22999999999999</v>
      </c>
      <c r="S2445" s="13" t="s">
        <v>8334</v>
      </c>
      <c r="T2445" t="s">
        <v>8350</v>
      </c>
      <c r="U2445">
        <f>YEAR(Table1[[#This Row],[Date Created Conversion]])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>ROUND(Table1[[#This Row],[pledged]]/Table1[[#This Row],[goal]] *100,1)</f>
        <v>108.6</v>
      </c>
      <c r="G2446" s="13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ref="L2446" si="2521">(((J2446/60)/60)/24)+DATE(1970,1,1)</f>
        <v>42515.754525462966</v>
      </c>
      <c r="M2446" s="16">
        <f t="shared" si="2508"/>
        <v>42485.754525462966</v>
      </c>
      <c r="N2446" t="b">
        <v>0</v>
      </c>
      <c r="O2446">
        <v>61</v>
      </c>
      <c r="P2446" t="b">
        <v>1</v>
      </c>
      <c r="Q2446" t="s">
        <v>8296</v>
      </c>
      <c r="R2446">
        <f t="shared" si="2509"/>
        <v>53.41</v>
      </c>
      <c r="S2446" s="13" t="s">
        <v>8334</v>
      </c>
      <c r="T2446" t="s">
        <v>8350</v>
      </c>
      <c r="U2446">
        <f>YEAR(Table1[[#This Row],[Date Created Conversion]])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>ROUND(Table1[[#This Row],[pledged]]/Table1[[#This Row],[goal]] *100,1)</f>
        <v>172.8</v>
      </c>
      <c r="G2447" s="13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ref="L2447" si="2522">(((J2447/60)/60)/24)+DATE(1970,1,1)</f>
        <v>42273.190057870372</v>
      </c>
      <c r="M2447" s="16">
        <f t="shared" si="2508"/>
        <v>42243.190057870372</v>
      </c>
      <c r="N2447" t="b">
        <v>0</v>
      </c>
      <c r="O2447">
        <v>115</v>
      </c>
      <c r="P2447" t="b">
        <v>1</v>
      </c>
      <c r="Q2447" t="s">
        <v>8296</v>
      </c>
      <c r="R2447">
        <f t="shared" si="2509"/>
        <v>75.13</v>
      </c>
      <c r="S2447" s="13" t="s">
        <v>8334</v>
      </c>
      <c r="T2447" t="s">
        <v>8350</v>
      </c>
      <c r="U2447">
        <f>YEAR(Table1[[#This Row],[Date Created Conversion]])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>ROUND(Table1[[#This Row],[pledged]]/Table1[[#This Row],[goal]] *100,1)</f>
        <v>168</v>
      </c>
      <c r="G2448" s="13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ref="L2448" si="2523">(((J2448/60)/60)/24)+DATE(1970,1,1)</f>
        <v>42700.64434027778</v>
      </c>
      <c r="M2448" s="16">
        <f t="shared" si="2508"/>
        <v>42670.602673611109</v>
      </c>
      <c r="N2448" t="b">
        <v>0</v>
      </c>
      <c r="O2448">
        <v>111</v>
      </c>
      <c r="P2448" t="b">
        <v>1</v>
      </c>
      <c r="Q2448" t="s">
        <v>8296</v>
      </c>
      <c r="R2448">
        <f t="shared" si="2509"/>
        <v>75.67</v>
      </c>
      <c r="S2448" s="13" t="s">
        <v>8334</v>
      </c>
      <c r="T2448" t="s">
        <v>8350</v>
      </c>
      <c r="U2448">
        <f>YEAR(Table1[[#This Row],[Date Created Conversion]])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>ROUND(Table1[[#This Row],[pledged]]/Table1[[#This Row],[goal]] *100,1)</f>
        <v>427.2</v>
      </c>
      <c r="G2449" s="13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ref="L2449" si="2524">(((J2449/60)/60)/24)+DATE(1970,1,1)</f>
        <v>42686.166666666672</v>
      </c>
      <c r="M2449" s="16">
        <f t="shared" si="2508"/>
        <v>42654.469826388886</v>
      </c>
      <c r="N2449" t="b">
        <v>0</v>
      </c>
      <c r="O2449">
        <v>337</v>
      </c>
      <c r="P2449" t="b">
        <v>1</v>
      </c>
      <c r="Q2449" t="s">
        <v>8296</v>
      </c>
      <c r="R2449">
        <f t="shared" si="2509"/>
        <v>31.69</v>
      </c>
      <c r="S2449" s="13" t="s">
        <v>8334</v>
      </c>
      <c r="T2449" t="s">
        <v>8350</v>
      </c>
      <c r="U2449">
        <f>YEAR(Table1[[#This Row],[Date Created Conversion]])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>ROUND(Table1[[#This Row],[pledged]]/Table1[[#This Row],[goal]] *100,1)</f>
        <v>107.5</v>
      </c>
      <c r="G2450" s="13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ref="L2450" si="2525">(((J2450/60)/60)/24)+DATE(1970,1,1)</f>
        <v>42613.233333333337</v>
      </c>
      <c r="M2450" s="16">
        <f t="shared" si="2508"/>
        <v>42607.316122685181</v>
      </c>
      <c r="N2450" t="b">
        <v>0</v>
      </c>
      <c r="O2450">
        <v>9</v>
      </c>
      <c r="P2450" t="b">
        <v>1</v>
      </c>
      <c r="Q2450" t="s">
        <v>8296</v>
      </c>
      <c r="R2450">
        <f t="shared" si="2509"/>
        <v>47.78</v>
      </c>
      <c r="S2450" s="13" t="s">
        <v>8334</v>
      </c>
      <c r="T2450" t="s">
        <v>8350</v>
      </c>
      <c r="U2450">
        <f>YEAR(Table1[[#This Row],[Date Created Conversion]])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>ROUND(Table1[[#This Row],[pledged]]/Table1[[#This Row],[goal]] *100,1)</f>
        <v>108</v>
      </c>
      <c r="G2451" s="13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ref="L2451" si="2526">(((J2451/60)/60)/24)+DATE(1970,1,1)</f>
        <v>41973.184201388889</v>
      </c>
      <c r="M2451" s="16">
        <f t="shared" si="2508"/>
        <v>41943.142534722225</v>
      </c>
      <c r="N2451" t="b">
        <v>0</v>
      </c>
      <c r="O2451">
        <v>120</v>
      </c>
      <c r="P2451" t="b">
        <v>1</v>
      </c>
      <c r="Q2451" t="s">
        <v>8296</v>
      </c>
      <c r="R2451">
        <f t="shared" si="2509"/>
        <v>90</v>
      </c>
      <c r="S2451" s="13" t="s">
        <v>8334</v>
      </c>
      <c r="T2451" t="s">
        <v>8350</v>
      </c>
      <c r="U2451">
        <f>YEAR(Table1[[#This Row],[Date Created Conversion]])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>ROUND(Table1[[#This Row],[pledged]]/Table1[[#This Row],[goal]] *100,1)</f>
        <v>101.5</v>
      </c>
      <c r="G2452" s="13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ref="L2452" si="2527">(((J2452/60)/60)/24)+DATE(1970,1,1)</f>
        <v>41940.132638888892</v>
      </c>
      <c r="M2452" s="16">
        <f t="shared" si="2508"/>
        <v>41902.07240740741</v>
      </c>
      <c r="N2452" t="b">
        <v>0</v>
      </c>
      <c r="O2452">
        <v>102</v>
      </c>
      <c r="P2452" t="b">
        <v>1</v>
      </c>
      <c r="Q2452" t="s">
        <v>8296</v>
      </c>
      <c r="R2452">
        <f t="shared" si="2509"/>
        <v>149.31</v>
      </c>
      <c r="S2452" s="13" t="s">
        <v>8334</v>
      </c>
      <c r="T2452" t="s">
        <v>8350</v>
      </c>
      <c r="U2452">
        <f>YEAR(Table1[[#This Row],[Date Created Conversion]])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>ROUND(Table1[[#This Row],[pledged]]/Table1[[#This Row],[goal]] *100,1)</f>
        <v>115.5</v>
      </c>
      <c r="G2453" s="1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ref="L2453" si="2528">(((J2453/60)/60)/24)+DATE(1970,1,1)</f>
        <v>42799.908449074079</v>
      </c>
      <c r="M2453" s="16">
        <f t="shared" si="2508"/>
        <v>42779.908449074079</v>
      </c>
      <c r="N2453" t="b">
        <v>0</v>
      </c>
      <c r="O2453">
        <v>186</v>
      </c>
      <c r="P2453" t="b">
        <v>1</v>
      </c>
      <c r="Q2453" t="s">
        <v>8296</v>
      </c>
      <c r="R2453">
        <f t="shared" si="2509"/>
        <v>62.07</v>
      </c>
      <c r="S2453" s="13" t="s">
        <v>8334</v>
      </c>
      <c r="T2453" t="s">
        <v>8350</v>
      </c>
      <c r="U2453">
        <f>YEAR(Table1[[#This Row],[Date Created Conversion]])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>ROUND(Table1[[#This Row],[pledged]]/Table1[[#This Row],[goal]] *100,1)</f>
        <v>133.5</v>
      </c>
      <c r="G2454" s="13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ref="L2454" si="2529">(((J2454/60)/60)/24)+DATE(1970,1,1)</f>
        <v>42367.958333333328</v>
      </c>
      <c r="M2454" s="16">
        <f t="shared" si="2508"/>
        <v>42338.84375</v>
      </c>
      <c r="N2454" t="b">
        <v>0</v>
      </c>
      <c r="O2454">
        <v>15</v>
      </c>
      <c r="P2454" t="b">
        <v>1</v>
      </c>
      <c r="Q2454" t="s">
        <v>8296</v>
      </c>
      <c r="R2454">
        <f t="shared" si="2509"/>
        <v>53.4</v>
      </c>
      <c r="S2454" s="13" t="s">
        <v>8334</v>
      </c>
      <c r="T2454" t="s">
        <v>8350</v>
      </c>
      <c r="U2454">
        <f>YEAR(Table1[[#This Row],[Date Created Conversion]])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>ROUND(Table1[[#This Row],[pledged]]/Table1[[#This Row],[goal]] *100,1)</f>
        <v>154.69999999999999</v>
      </c>
      <c r="G2455" s="13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ref="L2455" si="2530">(((J2455/60)/60)/24)+DATE(1970,1,1)</f>
        <v>42768.692233796297</v>
      </c>
      <c r="M2455" s="16">
        <f t="shared" si="2508"/>
        <v>42738.692233796297</v>
      </c>
      <c r="N2455" t="b">
        <v>0</v>
      </c>
      <c r="O2455">
        <v>67</v>
      </c>
      <c r="P2455" t="b">
        <v>1</v>
      </c>
      <c r="Q2455" t="s">
        <v>8296</v>
      </c>
      <c r="R2455">
        <f t="shared" si="2509"/>
        <v>69.27</v>
      </c>
      <c r="S2455" s="13" t="s">
        <v>8334</v>
      </c>
      <c r="T2455" t="s">
        <v>8350</v>
      </c>
      <c r="U2455">
        <f>YEAR(Table1[[#This Row],[Date Created Conversion]])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>ROUND(Table1[[#This Row],[pledged]]/Table1[[#This Row],[goal]] *100,1)</f>
        <v>100.8</v>
      </c>
      <c r="G2456" s="13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ref="L2456" si="2531">(((J2456/60)/60)/24)+DATE(1970,1,1)</f>
        <v>42805.201481481476</v>
      </c>
      <c r="M2456" s="16">
        <f t="shared" si="2508"/>
        <v>42770.201481481476</v>
      </c>
      <c r="N2456" t="b">
        <v>0</v>
      </c>
      <c r="O2456">
        <v>130</v>
      </c>
      <c r="P2456" t="b">
        <v>1</v>
      </c>
      <c r="Q2456" t="s">
        <v>8296</v>
      </c>
      <c r="R2456">
        <f t="shared" si="2509"/>
        <v>271.51</v>
      </c>
      <c r="S2456" s="13" t="s">
        <v>8334</v>
      </c>
      <c r="T2456" t="s">
        <v>8350</v>
      </c>
      <c r="U2456">
        <f>YEAR(Table1[[#This Row],[Date Created Conversion]])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>ROUND(Table1[[#This Row],[pledged]]/Table1[[#This Row],[goal]] *100,1)</f>
        <v>182</v>
      </c>
      <c r="G2457" s="13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ref="L2457" si="2532">(((J2457/60)/60)/24)+DATE(1970,1,1)</f>
        <v>42480.781828703708</v>
      </c>
      <c r="M2457" s="16">
        <f t="shared" si="2508"/>
        <v>42452.781828703708</v>
      </c>
      <c r="N2457" t="b">
        <v>0</v>
      </c>
      <c r="O2457">
        <v>16</v>
      </c>
      <c r="P2457" t="b">
        <v>1</v>
      </c>
      <c r="Q2457" t="s">
        <v>8296</v>
      </c>
      <c r="R2457">
        <f t="shared" si="2509"/>
        <v>34.130000000000003</v>
      </c>
      <c r="S2457" s="13" t="s">
        <v>8334</v>
      </c>
      <c r="T2457" t="s">
        <v>8350</v>
      </c>
      <c r="U2457">
        <f>YEAR(Table1[[#This Row],[Date Created Conversion]])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>ROUND(Table1[[#This Row],[pledged]]/Table1[[#This Row],[goal]] *100,1)</f>
        <v>180.9</v>
      </c>
      <c r="G2458" s="13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ref="L2458" si="2533">(((J2458/60)/60)/24)+DATE(1970,1,1)</f>
        <v>42791.961099537039</v>
      </c>
      <c r="M2458" s="16">
        <f t="shared" si="2508"/>
        <v>42761.961099537039</v>
      </c>
      <c r="N2458" t="b">
        <v>0</v>
      </c>
      <c r="O2458">
        <v>67</v>
      </c>
      <c r="P2458" t="b">
        <v>1</v>
      </c>
      <c r="Q2458" t="s">
        <v>8296</v>
      </c>
      <c r="R2458">
        <f t="shared" si="2509"/>
        <v>40.49</v>
      </c>
      <c r="S2458" s="13" t="s">
        <v>8334</v>
      </c>
      <c r="T2458" t="s">
        <v>8350</v>
      </c>
      <c r="U2458">
        <f>YEAR(Table1[[#This Row],[Date Created Conversion]])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>ROUND(Table1[[#This Row],[pledged]]/Table1[[#This Row],[goal]] *100,1)</f>
        <v>102.3</v>
      </c>
      <c r="G2459" s="13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ref="L2459" si="2534">(((J2459/60)/60)/24)+DATE(1970,1,1)</f>
        <v>42453.560833333337</v>
      </c>
      <c r="M2459" s="16">
        <f t="shared" si="2508"/>
        <v>42423.602500000001</v>
      </c>
      <c r="N2459" t="b">
        <v>0</v>
      </c>
      <c r="O2459">
        <v>124</v>
      </c>
      <c r="P2459" t="b">
        <v>1</v>
      </c>
      <c r="Q2459" t="s">
        <v>8296</v>
      </c>
      <c r="R2459">
        <f t="shared" si="2509"/>
        <v>189.76</v>
      </c>
      <c r="S2459" s="13" t="s">
        <v>8334</v>
      </c>
      <c r="T2459" t="s">
        <v>8350</v>
      </c>
      <c r="U2459">
        <f>YEAR(Table1[[#This Row],[Date Created Conversion]])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>ROUND(Table1[[#This Row],[pledged]]/Table1[[#This Row],[goal]] *100,1)</f>
        <v>110.2</v>
      </c>
      <c r="G2460" s="13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ref="L2460" si="2535">(((J2460/60)/60)/24)+DATE(1970,1,1)</f>
        <v>42530.791666666672</v>
      </c>
      <c r="M2460" s="16">
        <f t="shared" si="2508"/>
        <v>42495.871736111112</v>
      </c>
      <c r="N2460" t="b">
        <v>0</v>
      </c>
      <c r="O2460">
        <v>80</v>
      </c>
      <c r="P2460" t="b">
        <v>1</v>
      </c>
      <c r="Q2460" t="s">
        <v>8296</v>
      </c>
      <c r="R2460">
        <f t="shared" si="2509"/>
        <v>68.86</v>
      </c>
      <c r="S2460" s="13" t="s">
        <v>8334</v>
      </c>
      <c r="T2460" t="s">
        <v>8350</v>
      </c>
      <c r="U2460">
        <f>YEAR(Table1[[#This Row],[Date Created Conversion]])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>ROUND(Table1[[#This Row],[pledged]]/Table1[[#This Row],[goal]] *100,1)</f>
        <v>102.3</v>
      </c>
      <c r="G2461" s="13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ref="L2461" si="2536">(((J2461/60)/60)/24)+DATE(1970,1,1)</f>
        <v>42452.595891203702</v>
      </c>
      <c r="M2461" s="16">
        <f t="shared" si="2508"/>
        <v>42407.637557870374</v>
      </c>
      <c r="N2461" t="b">
        <v>0</v>
      </c>
      <c r="O2461">
        <v>282</v>
      </c>
      <c r="P2461" t="b">
        <v>1</v>
      </c>
      <c r="Q2461" t="s">
        <v>8296</v>
      </c>
      <c r="R2461">
        <f t="shared" si="2509"/>
        <v>108.78</v>
      </c>
      <c r="S2461" s="13" t="s">
        <v>8334</v>
      </c>
      <c r="T2461" t="s">
        <v>8350</v>
      </c>
      <c r="U2461">
        <f>YEAR(Table1[[#This Row],[Date Created Conversion]])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>ROUND(Table1[[#This Row],[pledged]]/Table1[[#This Row],[goal]] *100,1)</f>
        <v>100.8</v>
      </c>
      <c r="G2462" s="13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ref="L2462" si="2537">(((J2462/60)/60)/24)+DATE(1970,1,1)</f>
        <v>42738.178472222222</v>
      </c>
      <c r="M2462" s="16">
        <f t="shared" si="2508"/>
        <v>42704.187118055561</v>
      </c>
      <c r="N2462" t="b">
        <v>0</v>
      </c>
      <c r="O2462">
        <v>68</v>
      </c>
      <c r="P2462" t="b">
        <v>1</v>
      </c>
      <c r="Q2462" t="s">
        <v>8296</v>
      </c>
      <c r="R2462">
        <f t="shared" si="2509"/>
        <v>125.99</v>
      </c>
      <c r="S2462" s="13" t="s">
        <v>8334</v>
      </c>
      <c r="T2462" t="s">
        <v>8350</v>
      </c>
      <c r="U2462">
        <f>YEAR(Table1[[#This Row],[Date Created Conversion]])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>ROUND(Table1[[#This Row],[pledged]]/Table1[[#This Row],[goal]] *100,1)</f>
        <v>103.8</v>
      </c>
      <c r="G2463" s="1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ref="L2463" si="2538">(((J2463/60)/60)/24)+DATE(1970,1,1)</f>
        <v>40817.125</v>
      </c>
      <c r="M2463" s="16">
        <f t="shared" si="2508"/>
        <v>40784.012696759259</v>
      </c>
      <c r="N2463" t="b">
        <v>0</v>
      </c>
      <c r="O2463">
        <v>86</v>
      </c>
      <c r="P2463" t="b">
        <v>1</v>
      </c>
      <c r="Q2463" t="s">
        <v>8277</v>
      </c>
      <c r="R2463">
        <f t="shared" si="2509"/>
        <v>90.52</v>
      </c>
      <c r="S2463" s="13" t="s">
        <v>8323</v>
      </c>
      <c r="T2463" t="s">
        <v>8327</v>
      </c>
      <c r="U2463">
        <f>YEAR(Table1[[#This Row],[Date Created Conversion]])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>ROUND(Table1[[#This Row],[pledged]]/Table1[[#This Row],[goal]] *100,1)</f>
        <v>110.7</v>
      </c>
      <c r="G2464" s="13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ref="L2464" si="2539">(((J2464/60)/60)/24)+DATE(1970,1,1)</f>
        <v>41109.186296296299</v>
      </c>
      <c r="M2464" s="16">
        <f t="shared" si="2508"/>
        <v>41089.186296296299</v>
      </c>
      <c r="N2464" t="b">
        <v>0</v>
      </c>
      <c r="O2464">
        <v>115</v>
      </c>
      <c r="P2464" t="b">
        <v>1</v>
      </c>
      <c r="Q2464" t="s">
        <v>8277</v>
      </c>
      <c r="R2464">
        <f t="shared" si="2509"/>
        <v>28.88</v>
      </c>
      <c r="S2464" s="13" t="s">
        <v>8323</v>
      </c>
      <c r="T2464" t="s">
        <v>8327</v>
      </c>
      <c r="U2464">
        <f>YEAR(Table1[[#This Row],[Date Created Conversion]])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>ROUND(Table1[[#This Row],[pledged]]/Table1[[#This Row],[goal]] *100,1)</f>
        <v>116.3</v>
      </c>
      <c r="G2465" s="13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ref="L2465" si="2540">(((J2465/60)/60)/24)+DATE(1970,1,1)</f>
        <v>41380.791666666664</v>
      </c>
      <c r="M2465" s="16">
        <f t="shared" si="2508"/>
        <v>41341.111400462964</v>
      </c>
      <c r="N2465" t="b">
        <v>0</v>
      </c>
      <c r="O2465">
        <v>75</v>
      </c>
      <c r="P2465" t="b">
        <v>1</v>
      </c>
      <c r="Q2465" t="s">
        <v>8277</v>
      </c>
      <c r="R2465">
        <f t="shared" si="2509"/>
        <v>31</v>
      </c>
      <c r="S2465" s="13" t="s">
        <v>8323</v>
      </c>
      <c r="T2465" t="s">
        <v>8327</v>
      </c>
      <c r="U2465">
        <f>YEAR(Table1[[#This Row],[Date Created Conversion]])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>ROUND(Table1[[#This Row],[pledged]]/Table1[[#This Row],[goal]] *100,1)</f>
        <v>111.1</v>
      </c>
      <c r="G2466" s="13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ref="L2466" si="2541">(((J2466/60)/60)/24)+DATE(1970,1,1)</f>
        <v>42277.811805555553</v>
      </c>
      <c r="M2466" s="16">
        <f t="shared" si="2508"/>
        <v>42248.90042824074</v>
      </c>
      <c r="N2466" t="b">
        <v>0</v>
      </c>
      <c r="O2466">
        <v>43</v>
      </c>
      <c r="P2466" t="b">
        <v>1</v>
      </c>
      <c r="Q2466" t="s">
        <v>8277</v>
      </c>
      <c r="R2466">
        <f t="shared" si="2509"/>
        <v>51.67</v>
      </c>
      <c r="S2466" s="13" t="s">
        <v>8323</v>
      </c>
      <c r="T2466" t="s">
        <v>8327</v>
      </c>
      <c r="U2466">
        <f>YEAR(Table1[[#This Row],[Date Created Conversion]])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>ROUND(Table1[[#This Row],[pledged]]/Table1[[#This Row],[goal]] *100,1)</f>
        <v>180.1</v>
      </c>
      <c r="G2467" s="13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ref="L2467" si="2542">(((J2467/60)/60)/24)+DATE(1970,1,1)</f>
        <v>41175.719305555554</v>
      </c>
      <c r="M2467" s="16">
        <f t="shared" si="2508"/>
        <v>41145.719305555554</v>
      </c>
      <c r="N2467" t="b">
        <v>0</v>
      </c>
      <c r="O2467">
        <v>48</v>
      </c>
      <c r="P2467" t="b">
        <v>1</v>
      </c>
      <c r="Q2467" t="s">
        <v>8277</v>
      </c>
      <c r="R2467">
        <f t="shared" si="2509"/>
        <v>26.27</v>
      </c>
      <c r="S2467" s="13" t="s">
        <v>8323</v>
      </c>
      <c r="T2467" t="s">
        <v>8327</v>
      </c>
      <c r="U2467">
        <f>YEAR(Table1[[#This Row],[Date Created Conversion]])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>ROUND(Table1[[#This Row],[pledged]]/Table1[[#This Row],[goal]] *100,1)</f>
        <v>100</v>
      </c>
      <c r="G2468" s="13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ref="L2468" si="2543">(((J2468/60)/60)/24)+DATE(1970,1,1)</f>
        <v>41403.102465277778</v>
      </c>
      <c r="M2468" s="16">
        <f t="shared" si="2508"/>
        <v>41373.102465277778</v>
      </c>
      <c r="N2468" t="b">
        <v>0</v>
      </c>
      <c r="O2468">
        <v>52</v>
      </c>
      <c r="P2468" t="b">
        <v>1</v>
      </c>
      <c r="Q2468" t="s">
        <v>8277</v>
      </c>
      <c r="R2468">
        <f t="shared" si="2509"/>
        <v>48.08</v>
      </c>
      <c r="S2468" s="13" t="s">
        <v>8323</v>
      </c>
      <c r="T2468" t="s">
        <v>8327</v>
      </c>
      <c r="U2468">
        <f>YEAR(Table1[[#This Row],[Date Created Conversion]])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>ROUND(Table1[[#This Row],[pledged]]/Table1[[#This Row],[goal]] *100,1)</f>
        <v>118.5</v>
      </c>
      <c r="G2469" s="13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ref="L2469" si="2544">(((J2469/60)/60)/24)+DATE(1970,1,1)</f>
        <v>41039.708333333336</v>
      </c>
      <c r="M2469" s="16">
        <f t="shared" si="2508"/>
        <v>41025.874201388891</v>
      </c>
      <c r="N2469" t="b">
        <v>0</v>
      </c>
      <c r="O2469">
        <v>43</v>
      </c>
      <c r="P2469" t="b">
        <v>1</v>
      </c>
      <c r="Q2469" t="s">
        <v>8277</v>
      </c>
      <c r="R2469">
        <f t="shared" si="2509"/>
        <v>27.56</v>
      </c>
      <c r="S2469" s="13" t="s">
        <v>8323</v>
      </c>
      <c r="T2469" t="s">
        <v>8327</v>
      </c>
      <c r="U2469">
        <f>YEAR(Table1[[#This Row],[Date Created Conversion]])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>ROUND(Table1[[#This Row],[pledged]]/Table1[[#This Row],[goal]] *100,1)</f>
        <v>107.2</v>
      </c>
      <c r="G2470" s="13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ref="L2470" si="2545">(((J2470/60)/60)/24)+DATE(1970,1,1)</f>
        <v>41210.208333333336</v>
      </c>
      <c r="M2470" s="16">
        <f t="shared" si="2508"/>
        <v>41174.154178240737</v>
      </c>
      <c r="N2470" t="b">
        <v>0</v>
      </c>
      <c r="O2470">
        <v>58</v>
      </c>
      <c r="P2470" t="b">
        <v>1</v>
      </c>
      <c r="Q2470" t="s">
        <v>8277</v>
      </c>
      <c r="R2470">
        <f t="shared" si="2509"/>
        <v>36.97</v>
      </c>
      <c r="S2470" s="13" t="s">
        <v>8323</v>
      </c>
      <c r="T2470" t="s">
        <v>8327</v>
      </c>
      <c r="U2470">
        <f>YEAR(Table1[[#This Row],[Date Created Conversion]])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>ROUND(Table1[[#This Row],[pledged]]/Table1[[#This Row],[goal]] *100,1)</f>
        <v>113.7</v>
      </c>
      <c r="G2471" s="13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ref="L2471" si="2546">(((J2471/60)/60)/24)+DATE(1970,1,1)</f>
        <v>40582.429733796293</v>
      </c>
      <c r="M2471" s="16">
        <f t="shared" si="2508"/>
        <v>40557.429733796293</v>
      </c>
      <c r="N2471" t="b">
        <v>0</v>
      </c>
      <c r="O2471">
        <v>47</v>
      </c>
      <c r="P2471" t="b">
        <v>1</v>
      </c>
      <c r="Q2471" t="s">
        <v>8277</v>
      </c>
      <c r="R2471">
        <f t="shared" si="2509"/>
        <v>29.02</v>
      </c>
      <c r="S2471" s="13" t="s">
        <v>8323</v>
      </c>
      <c r="T2471" t="s">
        <v>8327</v>
      </c>
      <c r="U2471">
        <f>YEAR(Table1[[#This Row],[Date Created Conversion]])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>ROUND(Table1[[#This Row],[pledged]]/Table1[[#This Row],[goal]] *100,1)</f>
        <v>103.2</v>
      </c>
      <c r="G2472" s="13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ref="L2472" si="2547">(((J2472/60)/60)/24)+DATE(1970,1,1)</f>
        <v>41053.07471064815</v>
      </c>
      <c r="M2472" s="16">
        <f t="shared" si="2508"/>
        <v>41023.07471064815</v>
      </c>
      <c r="N2472" t="b">
        <v>0</v>
      </c>
      <c r="O2472">
        <v>36</v>
      </c>
      <c r="P2472" t="b">
        <v>1</v>
      </c>
      <c r="Q2472" t="s">
        <v>8277</v>
      </c>
      <c r="R2472">
        <f t="shared" si="2509"/>
        <v>28.66</v>
      </c>
      <c r="S2472" s="13" t="s">
        <v>8323</v>
      </c>
      <c r="T2472" t="s">
        <v>8327</v>
      </c>
      <c r="U2472">
        <f>YEAR(Table1[[#This Row],[Date Created Conversion]])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>ROUND(Table1[[#This Row],[pledged]]/Table1[[#This Row],[goal]] *100,1)</f>
        <v>128</v>
      </c>
      <c r="G2473" s="1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ref="L2473" si="2548">(((J2473/60)/60)/24)+DATE(1970,1,1)</f>
        <v>40933.992962962962</v>
      </c>
      <c r="M2473" s="16">
        <f t="shared" si="2508"/>
        <v>40893.992962962962</v>
      </c>
      <c r="N2473" t="b">
        <v>0</v>
      </c>
      <c r="O2473">
        <v>17</v>
      </c>
      <c r="P2473" t="b">
        <v>1</v>
      </c>
      <c r="Q2473" t="s">
        <v>8277</v>
      </c>
      <c r="R2473">
        <f t="shared" si="2509"/>
        <v>37.65</v>
      </c>
      <c r="S2473" s="13" t="s">
        <v>8323</v>
      </c>
      <c r="T2473" t="s">
        <v>8327</v>
      </c>
      <c r="U2473">
        <f>YEAR(Table1[[#This Row],[Date Created Conversion]])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>ROUND(Table1[[#This Row],[pledged]]/Table1[[#This Row],[goal]] *100,1)</f>
        <v>135.80000000000001</v>
      </c>
      <c r="G2474" s="13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ref="L2474" si="2549">(((J2474/60)/60)/24)+DATE(1970,1,1)</f>
        <v>40425.043749999997</v>
      </c>
      <c r="M2474" s="16">
        <f t="shared" si="2508"/>
        <v>40354.11550925926</v>
      </c>
      <c r="N2474" t="b">
        <v>0</v>
      </c>
      <c r="O2474">
        <v>104</v>
      </c>
      <c r="P2474" t="b">
        <v>1</v>
      </c>
      <c r="Q2474" t="s">
        <v>8277</v>
      </c>
      <c r="R2474">
        <f t="shared" si="2509"/>
        <v>97.9</v>
      </c>
      <c r="S2474" s="13" t="s">
        <v>8323</v>
      </c>
      <c r="T2474" t="s">
        <v>8327</v>
      </c>
      <c r="U2474">
        <f>YEAR(Table1[[#This Row],[Date Created Conversion]])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>ROUND(Table1[[#This Row],[pledged]]/Table1[[#This Row],[goal]] *100,1)</f>
        <v>100</v>
      </c>
      <c r="G2475" s="13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ref="L2475" si="2550">(((J2475/60)/60)/24)+DATE(1970,1,1)</f>
        <v>41223.790150462963</v>
      </c>
      <c r="M2475" s="16">
        <f t="shared" si="2508"/>
        <v>41193.748483796298</v>
      </c>
      <c r="N2475" t="b">
        <v>0</v>
      </c>
      <c r="O2475">
        <v>47</v>
      </c>
      <c r="P2475" t="b">
        <v>1</v>
      </c>
      <c r="Q2475" t="s">
        <v>8277</v>
      </c>
      <c r="R2475">
        <f t="shared" si="2509"/>
        <v>42.55</v>
      </c>
      <c r="S2475" s="13" t="s">
        <v>8323</v>
      </c>
      <c r="T2475" t="s">
        <v>8327</v>
      </c>
      <c r="U2475">
        <f>YEAR(Table1[[#This Row],[Date Created Conversion]])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>ROUND(Table1[[#This Row],[pledged]]/Table1[[#This Row],[goal]] *100,1)</f>
        <v>100</v>
      </c>
      <c r="G2476" s="13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ref="L2476" si="2551">(((J2476/60)/60)/24)+DATE(1970,1,1)</f>
        <v>40462.011296296296</v>
      </c>
      <c r="M2476" s="16">
        <f t="shared" si="2508"/>
        <v>40417.011296296296</v>
      </c>
      <c r="N2476" t="b">
        <v>0</v>
      </c>
      <c r="O2476">
        <v>38</v>
      </c>
      <c r="P2476" t="b">
        <v>1</v>
      </c>
      <c r="Q2476" t="s">
        <v>8277</v>
      </c>
      <c r="R2476">
        <f t="shared" si="2509"/>
        <v>131.58000000000001</v>
      </c>
      <c r="S2476" s="13" t="s">
        <v>8323</v>
      </c>
      <c r="T2476" t="s">
        <v>8327</v>
      </c>
      <c r="U2476">
        <f>YEAR(Table1[[#This Row],[Date Created Conversion]])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>ROUND(Table1[[#This Row],[pledged]]/Table1[[#This Row],[goal]] *100,1)</f>
        <v>104.7</v>
      </c>
      <c r="G2477" s="13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ref="L2477" si="2552">(((J2477/60)/60)/24)+DATE(1970,1,1)</f>
        <v>40369.916666666664</v>
      </c>
      <c r="M2477" s="16">
        <f t="shared" si="2508"/>
        <v>40310.287673611114</v>
      </c>
      <c r="N2477" t="b">
        <v>0</v>
      </c>
      <c r="O2477">
        <v>81</v>
      </c>
      <c r="P2477" t="b">
        <v>1</v>
      </c>
      <c r="Q2477" t="s">
        <v>8277</v>
      </c>
      <c r="R2477">
        <f t="shared" si="2509"/>
        <v>32.32</v>
      </c>
      <c r="S2477" s="13" t="s">
        <v>8323</v>
      </c>
      <c r="T2477" t="s">
        <v>8327</v>
      </c>
      <c r="U2477">
        <f>YEAR(Table1[[#This Row],[Date Created Conversion]])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>ROUND(Table1[[#This Row],[pledged]]/Table1[[#This Row],[goal]] *100,1)</f>
        <v>105</v>
      </c>
      <c r="G2478" s="13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ref="L2478" si="2553">(((J2478/60)/60)/24)+DATE(1970,1,1)</f>
        <v>41946.370023148149</v>
      </c>
      <c r="M2478" s="16">
        <f t="shared" si="2508"/>
        <v>41913.328356481477</v>
      </c>
      <c r="N2478" t="b">
        <v>0</v>
      </c>
      <c r="O2478">
        <v>55</v>
      </c>
      <c r="P2478" t="b">
        <v>1</v>
      </c>
      <c r="Q2478" t="s">
        <v>8277</v>
      </c>
      <c r="R2478">
        <f t="shared" si="2509"/>
        <v>61.1</v>
      </c>
      <c r="S2478" s="13" t="s">
        <v>8323</v>
      </c>
      <c r="T2478" t="s">
        <v>8327</v>
      </c>
      <c r="U2478">
        <f>YEAR(Table1[[#This Row],[Date Created Conversion]])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>ROUND(Table1[[#This Row],[pledged]]/Table1[[#This Row],[goal]] *100,1)</f>
        <v>171.3</v>
      </c>
      <c r="G2479" s="13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ref="L2479" si="2554">(((J2479/60)/60)/24)+DATE(1970,1,1)</f>
        <v>41133.691493055558</v>
      </c>
      <c r="M2479" s="16">
        <f t="shared" si="2508"/>
        <v>41088.691493055558</v>
      </c>
      <c r="N2479" t="b">
        <v>0</v>
      </c>
      <c r="O2479">
        <v>41</v>
      </c>
      <c r="P2479" t="b">
        <v>1</v>
      </c>
      <c r="Q2479" t="s">
        <v>8277</v>
      </c>
      <c r="R2479">
        <f t="shared" si="2509"/>
        <v>31.34</v>
      </c>
      <c r="S2479" s="13" t="s">
        <v>8323</v>
      </c>
      <c r="T2479" t="s">
        <v>8327</v>
      </c>
      <c r="U2479">
        <f>YEAR(Table1[[#This Row],[Date Created Conversion]])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>ROUND(Table1[[#This Row],[pledged]]/Table1[[#This Row],[goal]] *100,1)</f>
        <v>127.5</v>
      </c>
      <c r="G2480" s="13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ref="L2480" si="2555">(((J2480/60)/60)/24)+DATE(1970,1,1)</f>
        <v>41287.950381944444</v>
      </c>
      <c r="M2480" s="16">
        <f t="shared" si="2508"/>
        <v>41257.950381944444</v>
      </c>
      <c r="N2480" t="b">
        <v>0</v>
      </c>
      <c r="O2480">
        <v>79</v>
      </c>
      <c r="P2480" t="b">
        <v>1</v>
      </c>
      <c r="Q2480" t="s">
        <v>8277</v>
      </c>
      <c r="R2480">
        <f t="shared" si="2509"/>
        <v>129.11000000000001</v>
      </c>
      <c r="S2480" s="13" t="s">
        <v>8323</v>
      </c>
      <c r="T2480" t="s">
        <v>8327</v>
      </c>
      <c r="U2480">
        <f>YEAR(Table1[[#This Row],[Date Created Conversion]])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>ROUND(Table1[[#This Row],[pledged]]/Table1[[#This Row],[goal]] *100,1)</f>
        <v>133.4</v>
      </c>
      <c r="G2481" s="13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ref="L2481" si="2556">(((J2481/60)/60)/24)+DATE(1970,1,1)</f>
        <v>41118.083333333336</v>
      </c>
      <c r="M2481" s="16">
        <f t="shared" si="2508"/>
        <v>41107.726782407408</v>
      </c>
      <c r="N2481" t="b">
        <v>0</v>
      </c>
      <c r="O2481">
        <v>16</v>
      </c>
      <c r="P2481" t="b">
        <v>1</v>
      </c>
      <c r="Q2481" t="s">
        <v>8277</v>
      </c>
      <c r="R2481">
        <f t="shared" si="2509"/>
        <v>25.02</v>
      </c>
      <c r="S2481" s="13" t="s">
        <v>8323</v>
      </c>
      <c r="T2481" t="s">
        <v>8327</v>
      </c>
      <c r="U2481">
        <f>YEAR(Table1[[#This Row],[Date Created Conversion]])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>ROUND(Table1[[#This Row],[pledged]]/Table1[[#This Row],[goal]] *100,1)</f>
        <v>100</v>
      </c>
      <c r="G2482" s="13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ref="L2482" si="2557">(((J2482/60)/60)/24)+DATE(1970,1,1)</f>
        <v>42287.936157407406</v>
      </c>
      <c r="M2482" s="16">
        <f t="shared" si="2508"/>
        <v>42227.936157407406</v>
      </c>
      <c r="N2482" t="b">
        <v>0</v>
      </c>
      <c r="O2482">
        <v>8</v>
      </c>
      <c r="P2482" t="b">
        <v>1</v>
      </c>
      <c r="Q2482" t="s">
        <v>8277</v>
      </c>
      <c r="R2482">
        <f t="shared" si="2509"/>
        <v>250</v>
      </c>
      <c r="S2482" s="13" t="s">
        <v>8323</v>
      </c>
      <c r="T2482" t="s">
        <v>8327</v>
      </c>
      <c r="U2482">
        <f>YEAR(Table1[[#This Row],[Date Created Conversion]])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>ROUND(Table1[[#This Row],[pledged]]/Table1[[#This Row],[goal]] *100,1)</f>
        <v>112.9</v>
      </c>
      <c r="G2483" s="1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ref="L2483" si="2558">(((J2483/60)/60)/24)+DATE(1970,1,1)</f>
        <v>41029.645925925928</v>
      </c>
      <c r="M2483" s="16">
        <f t="shared" si="2508"/>
        <v>40999.645925925928</v>
      </c>
      <c r="N2483" t="b">
        <v>0</v>
      </c>
      <c r="O2483">
        <v>95</v>
      </c>
      <c r="P2483" t="b">
        <v>1</v>
      </c>
      <c r="Q2483" t="s">
        <v>8277</v>
      </c>
      <c r="R2483">
        <f t="shared" si="2509"/>
        <v>47.54</v>
      </c>
      <c r="S2483" s="13" t="s">
        <v>8323</v>
      </c>
      <c r="T2483" t="s">
        <v>8327</v>
      </c>
      <c r="U2483">
        <f>YEAR(Table1[[#This Row],[Date Created Conversion]])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>ROUND(Table1[[#This Row],[pledged]]/Table1[[#This Row],[goal]] *100,1)</f>
        <v>100.1</v>
      </c>
      <c r="G2484" s="13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ref="L2484" si="2559">(((J2484/60)/60)/24)+DATE(1970,1,1)</f>
        <v>40756.782210648147</v>
      </c>
      <c r="M2484" s="16">
        <f t="shared" si="2508"/>
        <v>40711.782210648147</v>
      </c>
      <c r="N2484" t="b">
        <v>0</v>
      </c>
      <c r="O2484">
        <v>25</v>
      </c>
      <c r="P2484" t="b">
        <v>1</v>
      </c>
      <c r="Q2484" t="s">
        <v>8277</v>
      </c>
      <c r="R2484">
        <f t="shared" si="2509"/>
        <v>40.04</v>
      </c>
      <c r="S2484" s="13" t="s">
        <v>8323</v>
      </c>
      <c r="T2484" t="s">
        <v>8327</v>
      </c>
      <c r="U2484">
        <f>YEAR(Table1[[#This Row],[Date Created Conversion]])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>ROUND(Table1[[#This Row],[pledged]]/Table1[[#This Row],[goal]] *100,1)</f>
        <v>113.7</v>
      </c>
      <c r="G2485" s="13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ref="L2485" si="2560">(((J2485/60)/60)/24)+DATE(1970,1,1)</f>
        <v>41030.708368055559</v>
      </c>
      <c r="M2485" s="16">
        <f t="shared" si="2508"/>
        <v>40970.750034722223</v>
      </c>
      <c r="N2485" t="b">
        <v>0</v>
      </c>
      <c r="O2485">
        <v>19</v>
      </c>
      <c r="P2485" t="b">
        <v>1</v>
      </c>
      <c r="Q2485" t="s">
        <v>8277</v>
      </c>
      <c r="R2485">
        <f t="shared" si="2509"/>
        <v>65.84</v>
      </c>
      <c r="S2485" s="13" t="s">
        <v>8323</v>
      </c>
      <c r="T2485" t="s">
        <v>8327</v>
      </c>
      <c r="U2485">
        <f>YEAR(Table1[[#This Row],[Date Created Conversion]])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>ROUND(Table1[[#This Row],[pledged]]/Table1[[#This Row],[goal]] *100,1)</f>
        <v>119.3</v>
      </c>
      <c r="G2486" s="13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ref="L2486" si="2561">(((J2486/60)/60)/24)+DATE(1970,1,1)</f>
        <v>40801.916701388887</v>
      </c>
      <c r="M2486" s="16">
        <f t="shared" si="2508"/>
        <v>40771.916701388887</v>
      </c>
      <c r="N2486" t="b">
        <v>0</v>
      </c>
      <c r="O2486">
        <v>90</v>
      </c>
      <c r="P2486" t="b">
        <v>1</v>
      </c>
      <c r="Q2486" t="s">
        <v>8277</v>
      </c>
      <c r="R2486">
        <f t="shared" si="2509"/>
        <v>46.4</v>
      </c>
      <c r="S2486" s="13" t="s">
        <v>8323</v>
      </c>
      <c r="T2486" t="s">
        <v>8327</v>
      </c>
      <c r="U2486">
        <f>YEAR(Table1[[#This Row],[Date Created Conversion]])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>ROUND(Table1[[#This Row],[pledged]]/Table1[[#This Row],[goal]] *100,1)</f>
        <v>103.3</v>
      </c>
      <c r="G2487" s="13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ref="L2487" si="2562">(((J2487/60)/60)/24)+DATE(1970,1,1)</f>
        <v>40828.998599537037</v>
      </c>
      <c r="M2487" s="16">
        <f t="shared" si="2508"/>
        <v>40793.998599537037</v>
      </c>
      <c r="N2487" t="b">
        <v>0</v>
      </c>
      <c r="O2487">
        <v>41</v>
      </c>
      <c r="P2487" t="b">
        <v>1</v>
      </c>
      <c r="Q2487" t="s">
        <v>8277</v>
      </c>
      <c r="R2487">
        <f t="shared" si="2509"/>
        <v>50.37</v>
      </c>
      <c r="S2487" s="13" t="s">
        <v>8323</v>
      </c>
      <c r="T2487" t="s">
        <v>8327</v>
      </c>
      <c r="U2487">
        <f>YEAR(Table1[[#This Row],[Date Created Conversion]])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>ROUND(Table1[[#This Row],[pledged]]/Table1[[#This Row],[goal]] *100,1)</f>
        <v>265.7</v>
      </c>
      <c r="G2488" s="13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ref="L2488" si="2563">(((J2488/60)/60)/24)+DATE(1970,1,1)</f>
        <v>41021.708055555559</v>
      </c>
      <c r="M2488" s="16">
        <f t="shared" si="2508"/>
        <v>40991.708055555559</v>
      </c>
      <c r="N2488" t="b">
        <v>0</v>
      </c>
      <c r="O2488">
        <v>30</v>
      </c>
      <c r="P2488" t="b">
        <v>1</v>
      </c>
      <c r="Q2488" t="s">
        <v>8277</v>
      </c>
      <c r="R2488">
        <f t="shared" si="2509"/>
        <v>26.57</v>
      </c>
      <c r="S2488" s="13" t="s">
        <v>8323</v>
      </c>
      <c r="T2488" t="s">
        <v>8327</v>
      </c>
      <c r="U2488">
        <f>YEAR(Table1[[#This Row],[Date Created Conversion]])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>ROUND(Table1[[#This Row],[pledged]]/Table1[[#This Row],[goal]] *100,1)</f>
        <v>100.1</v>
      </c>
      <c r="G2489" s="13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ref="L2489" si="2564">(((J2489/60)/60)/24)+DATE(1970,1,1)</f>
        <v>41056.083298611113</v>
      </c>
      <c r="M2489" s="16">
        <f t="shared" si="2508"/>
        <v>41026.083298611113</v>
      </c>
      <c r="N2489" t="b">
        <v>0</v>
      </c>
      <c r="O2489">
        <v>38</v>
      </c>
      <c r="P2489" t="b">
        <v>1</v>
      </c>
      <c r="Q2489" t="s">
        <v>8277</v>
      </c>
      <c r="R2489">
        <f t="shared" si="2509"/>
        <v>39.49</v>
      </c>
      <c r="S2489" s="13" t="s">
        <v>8323</v>
      </c>
      <c r="T2489" t="s">
        <v>8327</v>
      </c>
      <c r="U2489">
        <f>YEAR(Table1[[#This Row],[Date Created Conversion]])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>ROUND(Table1[[#This Row],[pledged]]/Table1[[#This Row],[goal]] *100,1)</f>
        <v>106.7</v>
      </c>
      <c r="G2490" s="13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ref="L2490" si="2565">(((J2490/60)/60)/24)+DATE(1970,1,1)</f>
        <v>40863.674861111111</v>
      </c>
      <c r="M2490" s="16">
        <f t="shared" si="2508"/>
        <v>40833.633194444446</v>
      </c>
      <c r="N2490" t="b">
        <v>0</v>
      </c>
      <c r="O2490">
        <v>65</v>
      </c>
      <c r="P2490" t="b">
        <v>1</v>
      </c>
      <c r="Q2490" t="s">
        <v>8277</v>
      </c>
      <c r="R2490">
        <f t="shared" si="2509"/>
        <v>49.25</v>
      </c>
      <c r="S2490" s="13" t="s">
        <v>8323</v>
      </c>
      <c r="T2490" t="s">
        <v>8327</v>
      </c>
      <c r="U2490">
        <f>YEAR(Table1[[#This Row],[Date Created Conversion]])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>ROUND(Table1[[#This Row],[pledged]]/Table1[[#This Row],[goal]] *100,1)</f>
        <v>133.69999999999999</v>
      </c>
      <c r="G2491" s="13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ref="L2491" si="2566">(((J2491/60)/60)/24)+DATE(1970,1,1)</f>
        <v>41403.690266203703</v>
      </c>
      <c r="M2491" s="16">
        <f t="shared" si="2508"/>
        <v>41373.690266203703</v>
      </c>
      <c r="N2491" t="b">
        <v>0</v>
      </c>
      <c r="O2491">
        <v>75</v>
      </c>
      <c r="P2491" t="b">
        <v>1</v>
      </c>
      <c r="Q2491" t="s">
        <v>8277</v>
      </c>
      <c r="R2491">
        <f t="shared" si="2509"/>
        <v>62.38</v>
      </c>
      <c r="S2491" s="13" t="s">
        <v>8323</v>
      </c>
      <c r="T2491" t="s">
        <v>8327</v>
      </c>
      <c r="U2491">
        <f>YEAR(Table1[[#This Row],[Date Created Conversion]])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>ROUND(Table1[[#This Row],[pledged]]/Table1[[#This Row],[goal]] *100,1)</f>
        <v>121.4</v>
      </c>
      <c r="G2492" s="13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ref="L2492" si="2567">(((J2492/60)/60)/24)+DATE(1970,1,1)</f>
        <v>41083.227731481478</v>
      </c>
      <c r="M2492" s="16">
        <f t="shared" si="2508"/>
        <v>41023.227731481478</v>
      </c>
      <c r="N2492" t="b">
        <v>0</v>
      </c>
      <c r="O2492">
        <v>16</v>
      </c>
      <c r="P2492" t="b">
        <v>1</v>
      </c>
      <c r="Q2492" t="s">
        <v>8277</v>
      </c>
      <c r="R2492">
        <f t="shared" si="2509"/>
        <v>37.94</v>
      </c>
      <c r="S2492" s="13" t="s">
        <v>8323</v>
      </c>
      <c r="T2492" t="s">
        <v>8327</v>
      </c>
      <c r="U2492">
        <f>YEAR(Table1[[#This Row],[Date Created Conversion]])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>ROUND(Table1[[#This Row],[pledged]]/Table1[[#This Row],[goal]] *100,1)</f>
        <v>103.2</v>
      </c>
      <c r="G2493" s="1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ref="L2493" si="2568">(((J2493/60)/60)/24)+DATE(1970,1,1)</f>
        <v>40559.07708333333</v>
      </c>
      <c r="M2493" s="16">
        <f t="shared" si="2508"/>
        <v>40542.839282407411</v>
      </c>
      <c r="N2493" t="b">
        <v>0</v>
      </c>
      <c r="O2493">
        <v>10</v>
      </c>
      <c r="P2493" t="b">
        <v>1</v>
      </c>
      <c r="Q2493" t="s">
        <v>8277</v>
      </c>
      <c r="R2493">
        <f t="shared" si="2509"/>
        <v>51.6</v>
      </c>
      <c r="S2493" s="13" t="s">
        <v>8323</v>
      </c>
      <c r="T2493" t="s">
        <v>8327</v>
      </c>
      <c r="U2493">
        <f>YEAR(Table1[[#This Row],[Date Created Conversion]])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>ROUND(Table1[[#This Row],[pledged]]/Table1[[#This Row],[goal]] *100,1)</f>
        <v>125</v>
      </c>
      <c r="G2494" s="13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ref="L2494" si="2569">(((J2494/60)/60)/24)+DATE(1970,1,1)</f>
        <v>41076.415972222225</v>
      </c>
      <c r="M2494" s="16">
        <f t="shared" si="2508"/>
        <v>41024.985972222225</v>
      </c>
      <c r="N2494" t="b">
        <v>0</v>
      </c>
      <c r="O2494">
        <v>27</v>
      </c>
      <c r="P2494" t="b">
        <v>1</v>
      </c>
      <c r="Q2494" t="s">
        <v>8277</v>
      </c>
      <c r="R2494">
        <f t="shared" si="2509"/>
        <v>27.78</v>
      </c>
      <c r="S2494" s="13" t="s">
        <v>8323</v>
      </c>
      <c r="T2494" t="s">
        <v>8327</v>
      </c>
      <c r="U2494">
        <f>YEAR(Table1[[#This Row],[Date Created Conversion]])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>ROUND(Table1[[#This Row],[pledged]]/Table1[[#This Row],[goal]] *100,1)</f>
        <v>128.69999999999999</v>
      </c>
      <c r="G2495" s="13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ref="L2495" si="2570">(((J2495/60)/60)/24)+DATE(1970,1,1)</f>
        <v>41393.168287037035</v>
      </c>
      <c r="M2495" s="16">
        <f t="shared" si="2508"/>
        <v>41348.168287037035</v>
      </c>
      <c r="N2495" t="b">
        <v>0</v>
      </c>
      <c r="O2495">
        <v>259</v>
      </c>
      <c r="P2495" t="b">
        <v>1</v>
      </c>
      <c r="Q2495" t="s">
        <v>8277</v>
      </c>
      <c r="R2495">
        <f t="shared" si="2509"/>
        <v>99.38</v>
      </c>
      <c r="S2495" s="13" t="s">
        <v>8323</v>
      </c>
      <c r="T2495" t="s">
        <v>8327</v>
      </c>
      <c r="U2495">
        <f>YEAR(Table1[[#This Row],[Date Created Conversion]])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>ROUND(Table1[[#This Row],[pledged]]/Table1[[#This Row],[goal]] *100,1)</f>
        <v>101</v>
      </c>
      <c r="G2496" s="13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ref="L2496" si="2571">(((J2496/60)/60)/24)+DATE(1970,1,1)</f>
        <v>41052.645185185182</v>
      </c>
      <c r="M2496" s="16">
        <f t="shared" si="2508"/>
        <v>41022.645185185182</v>
      </c>
      <c r="N2496" t="b">
        <v>0</v>
      </c>
      <c r="O2496">
        <v>39</v>
      </c>
      <c r="P2496" t="b">
        <v>1</v>
      </c>
      <c r="Q2496" t="s">
        <v>8277</v>
      </c>
      <c r="R2496">
        <f t="shared" si="2509"/>
        <v>38.85</v>
      </c>
      <c r="S2496" s="13" t="s">
        <v>8323</v>
      </c>
      <c r="T2496" t="s">
        <v>8327</v>
      </c>
      <c r="U2496">
        <f>YEAR(Table1[[#This Row],[Date Created Conversion]])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>ROUND(Table1[[#This Row],[pledged]]/Table1[[#This Row],[goal]] *100,1)</f>
        <v>127.5</v>
      </c>
      <c r="G2497" s="13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ref="L2497" si="2572">(((J2497/60)/60)/24)+DATE(1970,1,1)</f>
        <v>41066.946469907409</v>
      </c>
      <c r="M2497" s="16">
        <f t="shared" si="2508"/>
        <v>41036.946469907409</v>
      </c>
      <c r="N2497" t="b">
        <v>0</v>
      </c>
      <c r="O2497">
        <v>42</v>
      </c>
      <c r="P2497" t="b">
        <v>1</v>
      </c>
      <c r="Q2497" t="s">
        <v>8277</v>
      </c>
      <c r="R2497">
        <f t="shared" si="2509"/>
        <v>45.55</v>
      </c>
      <c r="S2497" s="13" t="s">
        <v>8323</v>
      </c>
      <c r="T2497" t="s">
        <v>8327</v>
      </c>
      <c r="U2497">
        <f>YEAR(Table1[[#This Row],[Date Created Conversion]])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>ROUND(Table1[[#This Row],[pledged]]/Table1[[#This Row],[goal]] *100,1)</f>
        <v>100</v>
      </c>
      <c r="G2498" s="13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ref="L2498" si="2573">(((J2498/60)/60)/24)+DATE(1970,1,1)</f>
        <v>41362.954768518517</v>
      </c>
      <c r="M2498" s="16">
        <f t="shared" ref="M2498:M2561" si="2574">(((K2498/60)/60)/24)+DATE(1970,1,1)</f>
        <v>41327.996435185189</v>
      </c>
      <c r="N2498" t="b">
        <v>0</v>
      </c>
      <c r="O2498">
        <v>10</v>
      </c>
      <c r="P2498" t="b">
        <v>1</v>
      </c>
      <c r="Q2498" t="s">
        <v>8277</v>
      </c>
      <c r="R2498">
        <f t="shared" ref="R2498:R2561" si="2575">IFERROR(ROUND(E2498/O2498,2),0)</f>
        <v>600</v>
      </c>
      <c r="S2498" s="13" t="s">
        <v>8323</v>
      </c>
      <c r="T2498" t="s">
        <v>8327</v>
      </c>
      <c r="U2498">
        <f>YEAR(Table1[[#This Row],[Date Created Conversion]])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>ROUND(Table1[[#This Row],[pledged]]/Table1[[#This Row],[goal]] *100,1)</f>
        <v>112.8</v>
      </c>
      <c r="G2499" s="13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" si="2576">(((J2499/60)/60)/24)+DATE(1970,1,1)</f>
        <v>40760.878912037035</v>
      </c>
      <c r="M2499" s="16">
        <f t="shared" si="2574"/>
        <v>40730.878912037035</v>
      </c>
      <c r="N2499" t="b">
        <v>0</v>
      </c>
      <c r="O2499">
        <v>56</v>
      </c>
      <c r="P2499" t="b">
        <v>1</v>
      </c>
      <c r="Q2499" t="s">
        <v>8277</v>
      </c>
      <c r="R2499">
        <f t="shared" si="2575"/>
        <v>80.55</v>
      </c>
      <c r="S2499" s="13" t="s">
        <v>8323</v>
      </c>
      <c r="T2499" t="s">
        <v>8327</v>
      </c>
      <c r="U2499">
        <f>YEAR(Table1[[#This Row],[Date Created Conversion]])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>ROUND(Table1[[#This Row],[pledged]]/Table1[[#This Row],[goal]] *100,1)</f>
        <v>105.6</v>
      </c>
      <c r="G2500" s="13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ref="L2500" si="2577">(((J2500/60)/60)/24)+DATE(1970,1,1)</f>
        <v>42031.967442129629</v>
      </c>
      <c r="M2500" s="16">
        <f t="shared" si="2574"/>
        <v>42017.967442129629</v>
      </c>
      <c r="N2500" t="b">
        <v>0</v>
      </c>
      <c r="O2500">
        <v>20</v>
      </c>
      <c r="P2500" t="b">
        <v>1</v>
      </c>
      <c r="Q2500" t="s">
        <v>8277</v>
      </c>
      <c r="R2500">
        <f t="shared" si="2575"/>
        <v>52.8</v>
      </c>
      <c r="S2500" s="13" t="s">
        <v>8323</v>
      </c>
      <c r="T2500" t="s">
        <v>8327</v>
      </c>
      <c r="U2500">
        <f>YEAR(Table1[[#This Row],[Date Created Conversion]])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>ROUND(Table1[[#This Row],[pledged]]/Table1[[#This Row],[goal]] *100,1)</f>
        <v>202.6</v>
      </c>
      <c r="G2501" s="13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ref="L2501" si="2578">(((J2501/60)/60)/24)+DATE(1970,1,1)</f>
        <v>41274.75</v>
      </c>
      <c r="M2501" s="16">
        <f t="shared" si="2574"/>
        <v>41226.648576388885</v>
      </c>
      <c r="N2501" t="b">
        <v>0</v>
      </c>
      <c r="O2501">
        <v>170</v>
      </c>
      <c r="P2501" t="b">
        <v>1</v>
      </c>
      <c r="Q2501" t="s">
        <v>8277</v>
      </c>
      <c r="R2501">
        <f t="shared" si="2575"/>
        <v>47.68</v>
      </c>
      <c r="S2501" s="13" t="s">
        <v>8323</v>
      </c>
      <c r="T2501" t="s">
        <v>8327</v>
      </c>
      <c r="U2501">
        <f>YEAR(Table1[[#This Row],[Date Created Conversion]])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>ROUND(Table1[[#This Row],[pledged]]/Table1[[#This Row],[goal]] *100,1)</f>
        <v>113.3</v>
      </c>
      <c r="G2502" s="13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ref="L2502" si="2579">(((J2502/60)/60)/24)+DATE(1970,1,1)</f>
        <v>41083.772858796299</v>
      </c>
      <c r="M2502" s="16">
        <f t="shared" si="2574"/>
        <v>41053.772858796299</v>
      </c>
      <c r="N2502" t="b">
        <v>0</v>
      </c>
      <c r="O2502">
        <v>29</v>
      </c>
      <c r="P2502" t="b">
        <v>1</v>
      </c>
      <c r="Q2502" t="s">
        <v>8277</v>
      </c>
      <c r="R2502">
        <f t="shared" si="2575"/>
        <v>23.45</v>
      </c>
      <c r="S2502" s="13" t="s">
        <v>8323</v>
      </c>
      <c r="T2502" t="s">
        <v>8327</v>
      </c>
      <c r="U2502">
        <f>YEAR(Table1[[#This Row],[Date Created Conversion]])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>ROUND(Table1[[#This Row],[pledged]]/Table1[[#This Row],[goal]] *100,1)</f>
        <v>2.6</v>
      </c>
      <c r="G2503" s="1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ref="L2503" si="2580">(((J2503/60)/60)/24)+DATE(1970,1,1)</f>
        <v>42274.776666666665</v>
      </c>
      <c r="M2503" s="16">
        <f t="shared" si="2574"/>
        <v>42244.776666666665</v>
      </c>
      <c r="N2503" t="b">
        <v>0</v>
      </c>
      <c r="O2503">
        <v>7</v>
      </c>
      <c r="P2503" t="b">
        <v>0</v>
      </c>
      <c r="Q2503" t="s">
        <v>8297</v>
      </c>
      <c r="R2503">
        <f t="shared" si="2575"/>
        <v>40.14</v>
      </c>
      <c r="S2503" s="13" t="s">
        <v>8334</v>
      </c>
      <c r="T2503" t="s">
        <v>8351</v>
      </c>
      <c r="U2503">
        <f>YEAR(Table1[[#This Row],[Date Created Conversion]])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>ROUND(Table1[[#This Row],[pledged]]/Table1[[#This Row],[goal]] *100,1)</f>
        <v>0.1</v>
      </c>
      <c r="G2504" s="13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ref="L2504" si="2581">(((J2504/60)/60)/24)+DATE(1970,1,1)</f>
        <v>41903.825439814813</v>
      </c>
      <c r="M2504" s="16">
        <f t="shared" si="2574"/>
        <v>41858.825439814813</v>
      </c>
      <c r="N2504" t="b">
        <v>0</v>
      </c>
      <c r="O2504">
        <v>5</v>
      </c>
      <c r="P2504" t="b">
        <v>0</v>
      </c>
      <c r="Q2504" t="s">
        <v>8297</v>
      </c>
      <c r="R2504">
        <f t="shared" si="2575"/>
        <v>17.2</v>
      </c>
      <c r="S2504" s="13" t="s">
        <v>8334</v>
      </c>
      <c r="T2504" t="s">
        <v>8351</v>
      </c>
      <c r="U2504">
        <f>YEAR(Table1[[#This Row],[Date Created Conversion]])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>ROUND(Table1[[#This Row],[pledged]]/Table1[[#This Row],[goal]] *100,1)</f>
        <v>0</v>
      </c>
      <c r="G2505" s="13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ref="L2505" si="2582">(((J2505/60)/60)/24)+DATE(1970,1,1)</f>
        <v>42528.879166666666</v>
      </c>
      <c r="M2505" s="16">
        <f t="shared" si="2574"/>
        <v>42498.899398148147</v>
      </c>
      <c r="N2505" t="b">
        <v>0</v>
      </c>
      <c r="O2505">
        <v>0</v>
      </c>
      <c r="P2505" t="b">
        <v>0</v>
      </c>
      <c r="Q2505" t="s">
        <v>8297</v>
      </c>
      <c r="R2505">
        <f t="shared" si="2575"/>
        <v>0</v>
      </c>
      <c r="S2505" s="13" t="s">
        <v>8334</v>
      </c>
      <c r="T2505" t="s">
        <v>8351</v>
      </c>
      <c r="U2505">
        <f>YEAR(Table1[[#This Row],[Date Created Conversion]])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>ROUND(Table1[[#This Row],[pledged]]/Table1[[#This Row],[goal]] *100,1)</f>
        <v>0</v>
      </c>
      <c r="G2506" s="13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ref="L2506" si="2583">(((J2506/60)/60)/24)+DATE(1970,1,1)</f>
        <v>41958.057106481487</v>
      </c>
      <c r="M2506" s="16">
        <f t="shared" si="2574"/>
        <v>41928.015439814815</v>
      </c>
      <c r="N2506" t="b">
        <v>0</v>
      </c>
      <c r="O2506">
        <v>0</v>
      </c>
      <c r="P2506" t="b">
        <v>0</v>
      </c>
      <c r="Q2506" t="s">
        <v>8297</v>
      </c>
      <c r="R2506">
        <f t="shared" si="2575"/>
        <v>0</v>
      </c>
      <c r="S2506" s="13" t="s">
        <v>8334</v>
      </c>
      <c r="T2506" t="s">
        <v>8351</v>
      </c>
      <c r="U2506">
        <f>YEAR(Table1[[#This Row],[Date Created Conversion]])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>ROUND(Table1[[#This Row],[pledged]]/Table1[[#This Row],[goal]] *100,1)</f>
        <v>0</v>
      </c>
      <c r="G2507" s="13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ref="L2507" si="2584">(((J2507/60)/60)/24)+DATE(1970,1,1)</f>
        <v>42077.014074074075</v>
      </c>
      <c r="M2507" s="16">
        <f t="shared" si="2574"/>
        <v>42047.05574074074</v>
      </c>
      <c r="N2507" t="b">
        <v>0</v>
      </c>
      <c r="O2507">
        <v>0</v>
      </c>
      <c r="P2507" t="b">
        <v>0</v>
      </c>
      <c r="Q2507" t="s">
        <v>8297</v>
      </c>
      <c r="R2507">
        <f t="shared" si="2575"/>
        <v>0</v>
      </c>
      <c r="S2507" s="13" t="s">
        <v>8334</v>
      </c>
      <c r="T2507" t="s">
        <v>8351</v>
      </c>
      <c r="U2507">
        <f>YEAR(Table1[[#This Row],[Date Created Conversion]])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>ROUND(Table1[[#This Row],[pledged]]/Table1[[#This Row],[goal]] *100,1)</f>
        <v>0.6</v>
      </c>
      <c r="G2508" s="13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ref="L2508" si="2585">(((J2508/60)/60)/24)+DATE(1970,1,1)</f>
        <v>42280.875</v>
      </c>
      <c r="M2508" s="16">
        <f t="shared" si="2574"/>
        <v>42258.297094907408</v>
      </c>
      <c r="N2508" t="b">
        <v>0</v>
      </c>
      <c r="O2508">
        <v>2</v>
      </c>
      <c r="P2508" t="b">
        <v>0</v>
      </c>
      <c r="Q2508" t="s">
        <v>8297</v>
      </c>
      <c r="R2508">
        <f t="shared" si="2575"/>
        <v>15</v>
      </c>
      <c r="S2508" s="13" t="s">
        <v>8334</v>
      </c>
      <c r="T2508" t="s">
        <v>8351</v>
      </c>
      <c r="U2508">
        <f>YEAR(Table1[[#This Row],[Date Created Conversion]])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>ROUND(Table1[[#This Row],[pledged]]/Table1[[#This Row],[goal]] *100,1)</f>
        <v>0</v>
      </c>
      <c r="G2509" s="13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ref="L2509" si="2586">(((J2509/60)/60)/24)+DATE(1970,1,1)</f>
        <v>42135.072962962964</v>
      </c>
      <c r="M2509" s="16">
        <f t="shared" si="2574"/>
        <v>42105.072962962964</v>
      </c>
      <c r="N2509" t="b">
        <v>0</v>
      </c>
      <c r="O2509">
        <v>0</v>
      </c>
      <c r="P2509" t="b">
        <v>0</v>
      </c>
      <c r="Q2509" t="s">
        <v>8297</v>
      </c>
      <c r="R2509">
        <f t="shared" si="2575"/>
        <v>0</v>
      </c>
      <c r="S2509" s="13" t="s">
        <v>8334</v>
      </c>
      <c r="T2509" t="s">
        <v>8351</v>
      </c>
      <c r="U2509">
        <f>YEAR(Table1[[#This Row],[Date Created Conversion]])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>ROUND(Table1[[#This Row],[pledged]]/Table1[[#This Row],[goal]] *100,1)</f>
        <v>0</v>
      </c>
      <c r="G2510" s="13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ref="L2510" si="2587">(((J2510/60)/60)/24)+DATE(1970,1,1)</f>
        <v>41865.951782407406</v>
      </c>
      <c r="M2510" s="16">
        <f t="shared" si="2574"/>
        <v>41835.951782407406</v>
      </c>
      <c r="N2510" t="b">
        <v>0</v>
      </c>
      <c r="O2510">
        <v>0</v>
      </c>
      <c r="P2510" t="b">
        <v>0</v>
      </c>
      <c r="Q2510" t="s">
        <v>8297</v>
      </c>
      <c r="R2510">
        <f t="shared" si="2575"/>
        <v>0</v>
      </c>
      <c r="S2510" s="13" t="s">
        <v>8334</v>
      </c>
      <c r="T2510" t="s">
        <v>8351</v>
      </c>
      <c r="U2510">
        <f>YEAR(Table1[[#This Row],[Date Created Conversion]])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>ROUND(Table1[[#This Row],[pledged]]/Table1[[#This Row],[goal]] *100,1)</f>
        <v>1.1000000000000001</v>
      </c>
      <c r="G2511" s="13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ref="L2511" si="2588">(((J2511/60)/60)/24)+DATE(1970,1,1)</f>
        <v>42114.767928240741</v>
      </c>
      <c r="M2511" s="16">
        <f t="shared" si="2574"/>
        <v>42058.809594907405</v>
      </c>
      <c r="N2511" t="b">
        <v>0</v>
      </c>
      <c r="O2511">
        <v>28</v>
      </c>
      <c r="P2511" t="b">
        <v>0</v>
      </c>
      <c r="Q2511" t="s">
        <v>8297</v>
      </c>
      <c r="R2511">
        <f t="shared" si="2575"/>
        <v>35.71</v>
      </c>
      <c r="S2511" s="13" t="s">
        <v>8334</v>
      </c>
      <c r="T2511" t="s">
        <v>8351</v>
      </c>
      <c r="U2511">
        <f>YEAR(Table1[[#This Row],[Date Created Conversion]])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>ROUND(Table1[[#This Row],[pledged]]/Table1[[#This Row],[goal]] *100,1)</f>
        <v>0.2</v>
      </c>
      <c r="G2512" s="13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ref="L2512" si="2589">(((J2512/60)/60)/24)+DATE(1970,1,1)</f>
        <v>42138.997361111105</v>
      </c>
      <c r="M2512" s="16">
        <f t="shared" si="2574"/>
        <v>42078.997361111105</v>
      </c>
      <c r="N2512" t="b">
        <v>0</v>
      </c>
      <c r="O2512">
        <v>2</v>
      </c>
      <c r="P2512" t="b">
        <v>0</v>
      </c>
      <c r="Q2512" t="s">
        <v>8297</v>
      </c>
      <c r="R2512">
        <f t="shared" si="2575"/>
        <v>37.5</v>
      </c>
      <c r="S2512" s="13" t="s">
        <v>8334</v>
      </c>
      <c r="T2512" t="s">
        <v>8351</v>
      </c>
      <c r="U2512">
        <f>YEAR(Table1[[#This Row],[Date Created Conversion]])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>ROUND(Table1[[#This Row],[pledged]]/Table1[[#This Row],[goal]] *100,1)</f>
        <v>0</v>
      </c>
      <c r="G2513" s="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ref="L2513" si="2590">(((J2513/60)/60)/24)+DATE(1970,1,1)</f>
        <v>42401.446909722217</v>
      </c>
      <c r="M2513" s="16">
        <f t="shared" si="2574"/>
        <v>42371.446909722217</v>
      </c>
      <c r="N2513" t="b">
        <v>0</v>
      </c>
      <c r="O2513">
        <v>0</v>
      </c>
      <c r="P2513" t="b">
        <v>0</v>
      </c>
      <c r="Q2513" t="s">
        <v>8297</v>
      </c>
      <c r="R2513">
        <f t="shared" si="2575"/>
        <v>0</v>
      </c>
      <c r="S2513" s="13" t="s">
        <v>8334</v>
      </c>
      <c r="T2513" t="s">
        <v>8351</v>
      </c>
      <c r="U2513">
        <f>YEAR(Table1[[#This Row],[Date Created Conversion]])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>ROUND(Table1[[#This Row],[pledged]]/Table1[[#This Row],[goal]] *100,1)</f>
        <v>0</v>
      </c>
      <c r="G2514" s="13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ref="L2514" si="2591">(((J2514/60)/60)/24)+DATE(1970,1,1)</f>
        <v>41986.876863425925</v>
      </c>
      <c r="M2514" s="16">
        <f t="shared" si="2574"/>
        <v>41971.876863425925</v>
      </c>
      <c r="N2514" t="b">
        <v>0</v>
      </c>
      <c r="O2514">
        <v>0</v>
      </c>
      <c r="P2514" t="b">
        <v>0</v>
      </c>
      <c r="Q2514" t="s">
        <v>8297</v>
      </c>
      <c r="R2514">
        <f t="shared" si="2575"/>
        <v>0</v>
      </c>
      <c r="S2514" s="13" t="s">
        <v>8334</v>
      </c>
      <c r="T2514" t="s">
        <v>8351</v>
      </c>
      <c r="U2514">
        <f>YEAR(Table1[[#This Row],[Date Created Conversion]])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>ROUND(Table1[[#This Row],[pledged]]/Table1[[#This Row],[goal]] *100,1)</f>
        <v>0</v>
      </c>
      <c r="G2515" s="13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ref="L2515" si="2592">(((J2515/60)/60)/24)+DATE(1970,1,1)</f>
        <v>42792.00681712963</v>
      </c>
      <c r="M2515" s="16">
        <f t="shared" si="2574"/>
        <v>42732.00681712963</v>
      </c>
      <c r="N2515" t="b">
        <v>0</v>
      </c>
      <c r="O2515">
        <v>0</v>
      </c>
      <c r="P2515" t="b">
        <v>0</v>
      </c>
      <c r="Q2515" t="s">
        <v>8297</v>
      </c>
      <c r="R2515">
        <f t="shared" si="2575"/>
        <v>0</v>
      </c>
      <c r="S2515" s="13" t="s">
        <v>8334</v>
      </c>
      <c r="T2515" t="s">
        <v>8351</v>
      </c>
      <c r="U2515">
        <f>YEAR(Table1[[#This Row],[Date Created Conversion]])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>ROUND(Table1[[#This Row],[pledged]]/Table1[[#This Row],[goal]] *100,1)</f>
        <v>1.8</v>
      </c>
      <c r="G2516" s="13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ref="L2516" si="2593">(((J2516/60)/60)/24)+DATE(1970,1,1)</f>
        <v>41871.389780092592</v>
      </c>
      <c r="M2516" s="16">
        <f t="shared" si="2574"/>
        <v>41854.389780092592</v>
      </c>
      <c r="N2516" t="b">
        <v>0</v>
      </c>
      <c r="O2516">
        <v>4</v>
      </c>
      <c r="P2516" t="b">
        <v>0</v>
      </c>
      <c r="Q2516" t="s">
        <v>8297</v>
      </c>
      <c r="R2516">
        <f t="shared" si="2575"/>
        <v>52.5</v>
      </c>
      <c r="S2516" s="13" t="s">
        <v>8334</v>
      </c>
      <c r="T2516" t="s">
        <v>8351</v>
      </c>
      <c r="U2516">
        <f>YEAR(Table1[[#This Row],[Date Created Conversion]])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>ROUND(Table1[[#This Row],[pledged]]/Table1[[#This Row],[goal]] *100,1)</f>
        <v>18.600000000000001</v>
      </c>
      <c r="G2517" s="13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ref="L2517" si="2594">(((J2517/60)/60)/24)+DATE(1970,1,1)</f>
        <v>42057.839733796296</v>
      </c>
      <c r="M2517" s="16">
        <f t="shared" si="2574"/>
        <v>42027.839733796296</v>
      </c>
      <c r="N2517" t="b">
        <v>0</v>
      </c>
      <c r="O2517">
        <v>12</v>
      </c>
      <c r="P2517" t="b">
        <v>0</v>
      </c>
      <c r="Q2517" t="s">
        <v>8297</v>
      </c>
      <c r="R2517">
        <f t="shared" si="2575"/>
        <v>77.5</v>
      </c>
      <c r="S2517" s="13" t="s">
        <v>8334</v>
      </c>
      <c r="T2517" t="s">
        <v>8351</v>
      </c>
      <c r="U2517">
        <f>YEAR(Table1[[#This Row],[Date Created Conversion]])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>ROUND(Table1[[#This Row],[pledged]]/Table1[[#This Row],[goal]] *100,1)</f>
        <v>0</v>
      </c>
      <c r="G2518" s="13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ref="L2518" si="2595">(((J2518/60)/60)/24)+DATE(1970,1,1)</f>
        <v>41972.6950462963</v>
      </c>
      <c r="M2518" s="16">
        <f t="shared" si="2574"/>
        <v>41942.653379629628</v>
      </c>
      <c r="N2518" t="b">
        <v>0</v>
      </c>
      <c r="O2518">
        <v>0</v>
      </c>
      <c r="P2518" t="b">
        <v>0</v>
      </c>
      <c r="Q2518" t="s">
        <v>8297</v>
      </c>
      <c r="R2518">
        <f t="shared" si="2575"/>
        <v>0</v>
      </c>
      <c r="S2518" s="13" t="s">
        <v>8334</v>
      </c>
      <c r="T2518" t="s">
        <v>8351</v>
      </c>
      <c r="U2518">
        <f>YEAR(Table1[[#This Row],[Date Created Conversion]])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>ROUND(Table1[[#This Row],[pledged]]/Table1[[#This Row],[goal]] *100,1)</f>
        <v>9.8000000000000007</v>
      </c>
      <c r="G2519" s="13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ref="L2519" si="2596">(((J2519/60)/60)/24)+DATE(1970,1,1)</f>
        <v>42082.760763888888</v>
      </c>
      <c r="M2519" s="16">
        <f t="shared" si="2574"/>
        <v>42052.802430555559</v>
      </c>
      <c r="N2519" t="b">
        <v>0</v>
      </c>
      <c r="O2519">
        <v>33</v>
      </c>
      <c r="P2519" t="b">
        <v>0</v>
      </c>
      <c r="Q2519" t="s">
        <v>8297</v>
      </c>
      <c r="R2519">
        <f t="shared" si="2575"/>
        <v>53.55</v>
      </c>
      <c r="S2519" s="13" t="s">
        <v>8334</v>
      </c>
      <c r="T2519" t="s">
        <v>8351</v>
      </c>
      <c r="U2519">
        <f>YEAR(Table1[[#This Row],[Date Created Conversion]])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>ROUND(Table1[[#This Row],[pledged]]/Table1[[#This Row],[goal]] *100,1)</f>
        <v>0</v>
      </c>
      <c r="G2520" s="13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ref="L2520" si="2597">(((J2520/60)/60)/24)+DATE(1970,1,1)</f>
        <v>41956.722546296296</v>
      </c>
      <c r="M2520" s="16">
        <f t="shared" si="2574"/>
        <v>41926.680879629632</v>
      </c>
      <c r="N2520" t="b">
        <v>0</v>
      </c>
      <c r="O2520">
        <v>0</v>
      </c>
      <c r="P2520" t="b">
        <v>0</v>
      </c>
      <c r="Q2520" t="s">
        <v>8297</v>
      </c>
      <c r="R2520">
        <f t="shared" si="2575"/>
        <v>0</v>
      </c>
      <c r="S2520" s="13" t="s">
        <v>8334</v>
      </c>
      <c r="T2520" t="s">
        <v>8351</v>
      </c>
      <c r="U2520">
        <f>YEAR(Table1[[#This Row],[Date Created Conversion]])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>ROUND(Table1[[#This Row],[pledged]]/Table1[[#This Row],[goal]] *100,1)</f>
        <v>0</v>
      </c>
      <c r="G2521" s="13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ref="L2521" si="2598">(((J2521/60)/60)/24)+DATE(1970,1,1)</f>
        <v>41839.155138888891</v>
      </c>
      <c r="M2521" s="16">
        <f t="shared" si="2574"/>
        <v>41809.155138888891</v>
      </c>
      <c r="N2521" t="b">
        <v>0</v>
      </c>
      <c r="O2521">
        <v>4</v>
      </c>
      <c r="P2521" t="b">
        <v>0</v>
      </c>
      <c r="Q2521" t="s">
        <v>8297</v>
      </c>
      <c r="R2521">
        <f t="shared" si="2575"/>
        <v>16.25</v>
      </c>
      <c r="S2521" s="13" t="s">
        <v>8334</v>
      </c>
      <c r="T2521" t="s">
        <v>8351</v>
      </c>
      <c r="U2521">
        <f>YEAR(Table1[[#This Row],[Date Created Conversion]])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>ROUND(Table1[[#This Row],[pledged]]/Table1[[#This Row],[goal]] *100,1)</f>
        <v>0</v>
      </c>
      <c r="G2522" s="13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ref="L2522" si="2599">(((J2522/60)/60)/24)+DATE(1970,1,1)</f>
        <v>42658.806249999994</v>
      </c>
      <c r="M2522" s="16">
        <f t="shared" si="2574"/>
        <v>42612.600520833337</v>
      </c>
      <c r="N2522" t="b">
        <v>0</v>
      </c>
      <c r="O2522">
        <v>0</v>
      </c>
      <c r="P2522" t="b">
        <v>0</v>
      </c>
      <c r="Q2522" t="s">
        <v>8297</v>
      </c>
      <c r="R2522">
        <f t="shared" si="2575"/>
        <v>0</v>
      </c>
      <c r="S2522" s="13" t="s">
        <v>8334</v>
      </c>
      <c r="T2522" t="s">
        <v>8351</v>
      </c>
      <c r="U2522">
        <f>YEAR(Table1[[#This Row],[Date Created Conversion]])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>ROUND(Table1[[#This Row],[pledged]]/Table1[[#This Row],[goal]] *100,1)</f>
        <v>109.5</v>
      </c>
      <c r="G2523" s="1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ref="L2523" si="2600">(((J2523/60)/60)/24)+DATE(1970,1,1)</f>
        <v>42290.967835648145</v>
      </c>
      <c r="M2523" s="16">
        <f t="shared" si="2574"/>
        <v>42269.967835648145</v>
      </c>
      <c r="N2523" t="b">
        <v>0</v>
      </c>
      <c r="O2523">
        <v>132</v>
      </c>
      <c r="P2523" t="b">
        <v>1</v>
      </c>
      <c r="Q2523" t="s">
        <v>8298</v>
      </c>
      <c r="R2523">
        <f t="shared" si="2575"/>
        <v>103.68</v>
      </c>
      <c r="S2523" s="13" t="s">
        <v>8323</v>
      </c>
      <c r="T2523" t="s">
        <v>8352</v>
      </c>
      <c r="U2523">
        <f>YEAR(Table1[[#This Row],[Date Created Conversion]])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>ROUND(Table1[[#This Row],[pledged]]/Table1[[#This Row],[goal]] *100,1)</f>
        <v>100</v>
      </c>
      <c r="G2524" s="13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ref="L2524" si="2601">(((J2524/60)/60)/24)+DATE(1970,1,1)</f>
        <v>42482.619444444441</v>
      </c>
      <c r="M2524" s="16">
        <f t="shared" si="2574"/>
        <v>42460.573611111111</v>
      </c>
      <c r="N2524" t="b">
        <v>0</v>
      </c>
      <c r="O2524">
        <v>27</v>
      </c>
      <c r="P2524" t="b">
        <v>1</v>
      </c>
      <c r="Q2524" t="s">
        <v>8298</v>
      </c>
      <c r="R2524">
        <f t="shared" si="2575"/>
        <v>185.19</v>
      </c>
      <c r="S2524" s="13" t="s">
        <v>8323</v>
      </c>
      <c r="T2524" t="s">
        <v>8352</v>
      </c>
      <c r="U2524">
        <f>YEAR(Table1[[#This Row],[Date Created Conversion]])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>ROUND(Table1[[#This Row],[pledged]]/Table1[[#This Row],[goal]] *100,1)</f>
        <v>156.4</v>
      </c>
      <c r="G2525" s="13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ref="L2525" si="2602">(((J2525/60)/60)/24)+DATE(1970,1,1)</f>
        <v>41961.017268518524</v>
      </c>
      <c r="M2525" s="16">
        <f t="shared" si="2574"/>
        <v>41930.975601851853</v>
      </c>
      <c r="N2525" t="b">
        <v>0</v>
      </c>
      <c r="O2525">
        <v>26</v>
      </c>
      <c r="P2525" t="b">
        <v>1</v>
      </c>
      <c r="Q2525" t="s">
        <v>8298</v>
      </c>
      <c r="R2525">
        <f t="shared" si="2575"/>
        <v>54.15</v>
      </c>
      <c r="S2525" s="13" t="s">
        <v>8323</v>
      </c>
      <c r="T2525" t="s">
        <v>8352</v>
      </c>
      <c r="U2525">
        <f>YEAR(Table1[[#This Row],[Date Created Conversion]])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>ROUND(Table1[[#This Row],[pledged]]/Table1[[#This Row],[goal]] *100,1)</f>
        <v>101.6</v>
      </c>
      <c r="G2526" s="13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ref="L2526" si="2603">(((J2526/60)/60)/24)+DATE(1970,1,1)</f>
        <v>41994.1875</v>
      </c>
      <c r="M2526" s="16">
        <f t="shared" si="2574"/>
        <v>41961.807372685187</v>
      </c>
      <c r="N2526" t="b">
        <v>0</v>
      </c>
      <c r="O2526">
        <v>43</v>
      </c>
      <c r="P2526" t="b">
        <v>1</v>
      </c>
      <c r="Q2526" t="s">
        <v>8298</v>
      </c>
      <c r="R2526">
        <f t="shared" si="2575"/>
        <v>177.21</v>
      </c>
      <c r="S2526" s="13" t="s">
        <v>8323</v>
      </c>
      <c r="T2526" t="s">
        <v>8352</v>
      </c>
      <c r="U2526">
        <f>YEAR(Table1[[#This Row],[Date Created Conversion]])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>ROUND(Table1[[#This Row],[pledged]]/Table1[[#This Row],[goal]] *100,1)</f>
        <v>100.3</v>
      </c>
      <c r="G2527" s="13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ref="L2527" si="2604">(((J2527/60)/60)/24)+DATE(1970,1,1)</f>
        <v>41088.844571759262</v>
      </c>
      <c r="M2527" s="16">
        <f t="shared" si="2574"/>
        <v>41058.844571759262</v>
      </c>
      <c r="N2527" t="b">
        <v>0</v>
      </c>
      <c r="O2527">
        <v>80</v>
      </c>
      <c r="P2527" t="b">
        <v>1</v>
      </c>
      <c r="Q2527" t="s">
        <v>8298</v>
      </c>
      <c r="R2527">
        <f t="shared" si="2575"/>
        <v>100.33</v>
      </c>
      <c r="S2527" s="13" t="s">
        <v>8323</v>
      </c>
      <c r="T2527" t="s">
        <v>8352</v>
      </c>
      <c r="U2527">
        <f>YEAR(Table1[[#This Row],[Date Created Conversion]])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>ROUND(Table1[[#This Row],[pledged]]/Table1[[#This Row],[goal]] *100,1)</f>
        <v>113</v>
      </c>
      <c r="G2528" s="13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ref="L2528" si="2605">(((J2528/60)/60)/24)+DATE(1970,1,1)</f>
        <v>41981.207638888889</v>
      </c>
      <c r="M2528" s="16">
        <f t="shared" si="2574"/>
        <v>41953.091134259259</v>
      </c>
      <c r="N2528" t="b">
        <v>0</v>
      </c>
      <c r="O2528">
        <v>33</v>
      </c>
      <c r="P2528" t="b">
        <v>1</v>
      </c>
      <c r="Q2528" t="s">
        <v>8298</v>
      </c>
      <c r="R2528">
        <f t="shared" si="2575"/>
        <v>136.91</v>
      </c>
      <c r="S2528" s="13" t="s">
        <v>8323</v>
      </c>
      <c r="T2528" t="s">
        <v>8352</v>
      </c>
      <c r="U2528">
        <f>YEAR(Table1[[#This Row],[Date Created Conversion]])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>ROUND(Table1[[#This Row],[pledged]]/Table1[[#This Row],[goal]] *100,1)</f>
        <v>102.1</v>
      </c>
      <c r="G2529" s="13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ref="L2529" si="2606">(((J2529/60)/60)/24)+DATE(1970,1,1)</f>
        <v>41565.165972222225</v>
      </c>
      <c r="M2529" s="16">
        <f t="shared" si="2574"/>
        <v>41546.75105324074</v>
      </c>
      <c r="N2529" t="b">
        <v>0</v>
      </c>
      <c r="O2529">
        <v>71</v>
      </c>
      <c r="P2529" t="b">
        <v>1</v>
      </c>
      <c r="Q2529" t="s">
        <v>8298</v>
      </c>
      <c r="R2529">
        <f t="shared" si="2575"/>
        <v>57.54</v>
      </c>
      <c r="S2529" s="13" t="s">
        <v>8323</v>
      </c>
      <c r="T2529" t="s">
        <v>8352</v>
      </c>
      <c r="U2529">
        <f>YEAR(Table1[[#This Row],[Date Created Conversion]])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>ROUND(Table1[[#This Row],[pledged]]/Table1[[#This Row],[goal]] *100,1)</f>
        <v>107.2</v>
      </c>
      <c r="G2530" s="13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ref="L2530" si="2607">(((J2530/60)/60)/24)+DATE(1970,1,1)</f>
        <v>42236.458333333328</v>
      </c>
      <c r="M2530" s="16">
        <f t="shared" si="2574"/>
        <v>42217.834525462968</v>
      </c>
      <c r="N2530" t="b">
        <v>0</v>
      </c>
      <c r="O2530">
        <v>81</v>
      </c>
      <c r="P2530" t="b">
        <v>1</v>
      </c>
      <c r="Q2530" t="s">
        <v>8298</v>
      </c>
      <c r="R2530">
        <f t="shared" si="2575"/>
        <v>52.96</v>
      </c>
      <c r="S2530" s="13" t="s">
        <v>8323</v>
      </c>
      <c r="T2530" t="s">
        <v>8352</v>
      </c>
      <c r="U2530">
        <f>YEAR(Table1[[#This Row],[Date Created Conversion]])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>ROUND(Table1[[#This Row],[pledged]]/Table1[[#This Row],[goal]] *100,1)</f>
        <v>104.3</v>
      </c>
      <c r="G2531" s="13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ref="L2531" si="2608">(((J2531/60)/60)/24)+DATE(1970,1,1)</f>
        <v>40993.0390625</v>
      </c>
      <c r="M2531" s="16">
        <f t="shared" si="2574"/>
        <v>40948.080729166664</v>
      </c>
      <c r="N2531" t="b">
        <v>0</v>
      </c>
      <c r="O2531">
        <v>76</v>
      </c>
      <c r="P2531" t="b">
        <v>1</v>
      </c>
      <c r="Q2531" t="s">
        <v>8298</v>
      </c>
      <c r="R2531">
        <f t="shared" si="2575"/>
        <v>82.33</v>
      </c>
      <c r="S2531" s="13" t="s">
        <v>8323</v>
      </c>
      <c r="T2531" t="s">
        <v>8352</v>
      </c>
      <c r="U2531">
        <f>YEAR(Table1[[#This Row],[Date Created Conversion]])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>ROUND(Table1[[#This Row],[pledged]]/Table1[[#This Row],[goal]] *100,1)</f>
        <v>100</v>
      </c>
      <c r="G2532" s="13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ref="L2532" si="2609">(((J2532/60)/60)/24)+DATE(1970,1,1)</f>
        <v>42114.201388888891</v>
      </c>
      <c r="M2532" s="16">
        <f t="shared" si="2574"/>
        <v>42081.864641203705</v>
      </c>
      <c r="N2532" t="b">
        <v>0</v>
      </c>
      <c r="O2532">
        <v>48</v>
      </c>
      <c r="P2532" t="b">
        <v>1</v>
      </c>
      <c r="Q2532" t="s">
        <v>8298</v>
      </c>
      <c r="R2532">
        <f t="shared" si="2575"/>
        <v>135.41999999999999</v>
      </c>
      <c r="S2532" s="13" t="s">
        <v>8323</v>
      </c>
      <c r="T2532" t="s">
        <v>8352</v>
      </c>
      <c r="U2532">
        <f>YEAR(Table1[[#This Row],[Date Created Conversion]])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>ROUND(Table1[[#This Row],[pledged]]/Table1[[#This Row],[goal]] *100,1)</f>
        <v>100.4</v>
      </c>
      <c r="G2533" s="1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ref="L2533" si="2610">(((J2533/60)/60)/24)+DATE(1970,1,1)</f>
        <v>42231.165972222225</v>
      </c>
      <c r="M2533" s="16">
        <f t="shared" si="2574"/>
        <v>42208.680023148147</v>
      </c>
      <c r="N2533" t="b">
        <v>0</v>
      </c>
      <c r="O2533">
        <v>61</v>
      </c>
      <c r="P2533" t="b">
        <v>1</v>
      </c>
      <c r="Q2533" t="s">
        <v>8298</v>
      </c>
      <c r="R2533">
        <f t="shared" si="2575"/>
        <v>74.069999999999993</v>
      </c>
      <c r="S2533" s="13" t="s">
        <v>8323</v>
      </c>
      <c r="T2533" t="s">
        <v>8352</v>
      </c>
      <c r="U2533">
        <f>YEAR(Table1[[#This Row],[Date Created Conversion]])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>ROUND(Table1[[#This Row],[pledged]]/Table1[[#This Row],[goal]] *100,1)</f>
        <v>126.1</v>
      </c>
      <c r="G2534" s="13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ref="L2534" si="2611">(((J2534/60)/60)/24)+DATE(1970,1,1)</f>
        <v>41137.849143518521</v>
      </c>
      <c r="M2534" s="16">
        <f t="shared" si="2574"/>
        <v>41107.849143518521</v>
      </c>
      <c r="N2534" t="b">
        <v>0</v>
      </c>
      <c r="O2534">
        <v>60</v>
      </c>
      <c r="P2534" t="b">
        <v>1</v>
      </c>
      <c r="Q2534" t="s">
        <v>8298</v>
      </c>
      <c r="R2534">
        <f t="shared" si="2575"/>
        <v>84.08</v>
      </c>
      <c r="S2534" s="13" t="s">
        <v>8323</v>
      </c>
      <c r="T2534" t="s">
        <v>8352</v>
      </c>
      <c r="U2534">
        <f>YEAR(Table1[[#This Row],[Date Created Conversion]])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>ROUND(Table1[[#This Row],[pledged]]/Table1[[#This Row],[goal]] *100,1)</f>
        <v>110.7</v>
      </c>
      <c r="G2535" s="13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ref="L2535" si="2612">(((J2535/60)/60)/24)+DATE(1970,1,1)</f>
        <v>41334.750787037039</v>
      </c>
      <c r="M2535" s="16">
        <f t="shared" si="2574"/>
        <v>41304.751284722224</v>
      </c>
      <c r="N2535" t="b">
        <v>0</v>
      </c>
      <c r="O2535">
        <v>136</v>
      </c>
      <c r="P2535" t="b">
        <v>1</v>
      </c>
      <c r="Q2535" t="s">
        <v>8298</v>
      </c>
      <c r="R2535">
        <f t="shared" si="2575"/>
        <v>61.03</v>
      </c>
      <c r="S2535" s="13" t="s">
        <v>8323</v>
      </c>
      <c r="T2535" t="s">
        <v>8352</v>
      </c>
      <c r="U2535">
        <f>YEAR(Table1[[#This Row],[Date Created Conversion]])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>ROUND(Table1[[#This Row],[pledged]]/Table1[[#This Row],[goal]] *100,1)</f>
        <v>105</v>
      </c>
      <c r="G2536" s="13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ref="L2536" si="2613">(((J2536/60)/60)/24)+DATE(1970,1,1)</f>
        <v>40179.25</v>
      </c>
      <c r="M2536" s="16">
        <f t="shared" si="2574"/>
        <v>40127.700370370374</v>
      </c>
      <c r="N2536" t="b">
        <v>0</v>
      </c>
      <c r="O2536">
        <v>14</v>
      </c>
      <c r="P2536" t="b">
        <v>1</v>
      </c>
      <c r="Q2536" t="s">
        <v>8298</v>
      </c>
      <c r="R2536">
        <f t="shared" si="2575"/>
        <v>150</v>
      </c>
      <c r="S2536" s="13" t="s">
        <v>8323</v>
      </c>
      <c r="T2536" t="s">
        <v>8352</v>
      </c>
      <c r="U2536">
        <f>YEAR(Table1[[#This Row],[Date Created Conversion]])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>ROUND(Table1[[#This Row],[pledged]]/Table1[[#This Row],[goal]] *100,1)</f>
        <v>103.8</v>
      </c>
      <c r="G2537" s="13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ref="L2537" si="2614">(((J2537/60)/60)/24)+DATE(1970,1,1)</f>
        <v>41974.832696759258</v>
      </c>
      <c r="M2537" s="16">
        <f t="shared" si="2574"/>
        <v>41943.791030092594</v>
      </c>
      <c r="N2537" t="b">
        <v>0</v>
      </c>
      <c r="O2537">
        <v>78</v>
      </c>
      <c r="P2537" t="b">
        <v>1</v>
      </c>
      <c r="Q2537" t="s">
        <v>8298</v>
      </c>
      <c r="R2537">
        <f t="shared" si="2575"/>
        <v>266.08999999999997</v>
      </c>
      <c r="S2537" s="13" t="s">
        <v>8323</v>
      </c>
      <c r="T2537" t="s">
        <v>8352</v>
      </c>
      <c r="U2537">
        <f>YEAR(Table1[[#This Row],[Date Created Conversion]])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>ROUND(Table1[[#This Row],[pledged]]/Table1[[#This Row],[goal]] *100,1)</f>
        <v>116</v>
      </c>
      <c r="G2538" s="13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ref="L2538" si="2615">(((J2538/60)/60)/24)+DATE(1970,1,1)</f>
        <v>41485.106087962966</v>
      </c>
      <c r="M2538" s="16">
        <f t="shared" si="2574"/>
        <v>41464.106087962966</v>
      </c>
      <c r="N2538" t="b">
        <v>0</v>
      </c>
      <c r="O2538">
        <v>4</v>
      </c>
      <c r="P2538" t="b">
        <v>1</v>
      </c>
      <c r="Q2538" t="s">
        <v>8298</v>
      </c>
      <c r="R2538">
        <f t="shared" si="2575"/>
        <v>7.25</v>
      </c>
      <c r="S2538" s="13" t="s">
        <v>8323</v>
      </c>
      <c r="T2538" t="s">
        <v>8352</v>
      </c>
      <c r="U2538">
        <f>YEAR(Table1[[#This Row],[Date Created Conversion]])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>ROUND(Table1[[#This Row],[pledged]]/Table1[[#This Row],[goal]] *100,1)</f>
        <v>110</v>
      </c>
      <c r="G2539" s="13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ref="L2539" si="2616">(((J2539/60)/60)/24)+DATE(1970,1,1)</f>
        <v>40756.648784722223</v>
      </c>
      <c r="M2539" s="16">
        <f t="shared" si="2574"/>
        <v>40696.648784722223</v>
      </c>
      <c r="N2539" t="b">
        <v>0</v>
      </c>
      <c r="O2539">
        <v>11</v>
      </c>
      <c r="P2539" t="b">
        <v>1</v>
      </c>
      <c r="Q2539" t="s">
        <v>8298</v>
      </c>
      <c r="R2539">
        <f t="shared" si="2575"/>
        <v>100</v>
      </c>
      <c r="S2539" s="13" t="s">
        <v>8323</v>
      </c>
      <c r="T2539" t="s">
        <v>8352</v>
      </c>
      <c r="U2539">
        <f>YEAR(Table1[[#This Row],[Date Created Conversion]])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>ROUND(Table1[[#This Row],[pledged]]/Table1[[#This Row],[goal]] *100,1)</f>
        <v>113</v>
      </c>
      <c r="G2540" s="13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ref="L2540" si="2617">(((J2540/60)/60)/24)+DATE(1970,1,1)</f>
        <v>41329.207638888889</v>
      </c>
      <c r="M2540" s="16">
        <f t="shared" si="2574"/>
        <v>41298.509965277779</v>
      </c>
      <c r="N2540" t="b">
        <v>0</v>
      </c>
      <c r="O2540">
        <v>185</v>
      </c>
      <c r="P2540" t="b">
        <v>1</v>
      </c>
      <c r="Q2540" t="s">
        <v>8298</v>
      </c>
      <c r="R2540">
        <f t="shared" si="2575"/>
        <v>109.96</v>
      </c>
      <c r="S2540" s="13" t="s">
        <v>8323</v>
      </c>
      <c r="T2540" t="s">
        <v>8352</v>
      </c>
      <c r="U2540">
        <f>YEAR(Table1[[#This Row],[Date Created Conversion]])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>ROUND(Table1[[#This Row],[pledged]]/Table1[[#This Row],[goal]] *100,1)</f>
        <v>100.3</v>
      </c>
      <c r="G2541" s="13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ref="L2541" si="2618">(((J2541/60)/60)/24)+DATE(1970,1,1)</f>
        <v>42037.902222222227</v>
      </c>
      <c r="M2541" s="16">
        <f t="shared" si="2574"/>
        <v>41977.902222222227</v>
      </c>
      <c r="N2541" t="b">
        <v>0</v>
      </c>
      <c r="O2541">
        <v>59</v>
      </c>
      <c r="P2541" t="b">
        <v>1</v>
      </c>
      <c r="Q2541" t="s">
        <v>8298</v>
      </c>
      <c r="R2541">
        <f t="shared" si="2575"/>
        <v>169.92</v>
      </c>
      <c r="S2541" s="13" t="s">
        <v>8323</v>
      </c>
      <c r="T2541" t="s">
        <v>8352</v>
      </c>
      <c r="U2541">
        <f>YEAR(Table1[[#This Row],[Date Created Conversion]])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>ROUND(Table1[[#This Row],[pledged]]/Table1[[#This Row],[goal]] *100,1)</f>
        <v>103.4</v>
      </c>
      <c r="G2542" s="13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ref="L2542" si="2619">(((J2542/60)/60)/24)+DATE(1970,1,1)</f>
        <v>40845.675011574072</v>
      </c>
      <c r="M2542" s="16">
        <f t="shared" si="2574"/>
        <v>40785.675011574072</v>
      </c>
      <c r="N2542" t="b">
        <v>0</v>
      </c>
      <c r="O2542">
        <v>27</v>
      </c>
      <c r="P2542" t="b">
        <v>1</v>
      </c>
      <c r="Q2542" t="s">
        <v>8298</v>
      </c>
      <c r="R2542">
        <f t="shared" si="2575"/>
        <v>95.74</v>
      </c>
      <c r="S2542" s="13" t="s">
        <v>8323</v>
      </c>
      <c r="T2542" t="s">
        <v>8352</v>
      </c>
      <c r="U2542">
        <f>YEAR(Table1[[#This Row],[Date Created Conversion]])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>ROUND(Table1[[#This Row],[pledged]]/Table1[[#This Row],[goal]] *100,1)</f>
        <v>107</v>
      </c>
      <c r="G2543" s="1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ref="L2543" si="2620">(((J2543/60)/60)/24)+DATE(1970,1,1)</f>
        <v>41543.449282407404</v>
      </c>
      <c r="M2543" s="16">
        <f t="shared" si="2574"/>
        <v>41483.449282407404</v>
      </c>
      <c r="N2543" t="b">
        <v>0</v>
      </c>
      <c r="O2543">
        <v>63</v>
      </c>
      <c r="P2543" t="b">
        <v>1</v>
      </c>
      <c r="Q2543" t="s">
        <v>8298</v>
      </c>
      <c r="R2543">
        <f t="shared" si="2575"/>
        <v>59.46</v>
      </c>
      <c r="S2543" s="13" t="s">
        <v>8323</v>
      </c>
      <c r="T2543" t="s">
        <v>8352</v>
      </c>
      <c r="U2543">
        <f>YEAR(Table1[[#This Row],[Date Created Conversion]])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>ROUND(Table1[[#This Row],[pledged]]/Table1[[#This Row],[goal]] *100,1)</f>
        <v>103.6</v>
      </c>
      <c r="G2544" s="13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ref="L2544" si="2621">(((J2544/60)/60)/24)+DATE(1970,1,1)</f>
        <v>41548.165972222225</v>
      </c>
      <c r="M2544" s="16">
        <f t="shared" si="2574"/>
        <v>41509.426585648151</v>
      </c>
      <c r="N2544" t="b">
        <v>0</v>
      </c>
      <c r="O2544">
        <v>13</v>
      </c>
      <c r="P2544" t="b">
        <v>1</v>
      </c>
      <c r="Q2544" t="s">
        <v>8298</v>
      </c>
      <c r="R2544">
        <f t="shared" si="2575"/>
        <v>55.77</v>
      </c>
      <c r="S2544" s="13" t="s">
        <v>8323</v>
      </c>
      <c r="T2544" t="s">
        <v>8352</v>
      </c>
      <c r="U2544">
        <f>YEAR(Table1[[#This Row],[Date Created Conversion]])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>ROUND(Table1[[#This Row],[pledged]]/Table1[[#This Row],[goal]] *100,1)</f>
        <v>156.4</v>
      </c>
      <c r="G2545" s="13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ref="L2545" si="2622">(((J2545/60)/60)/24)+DATE(1970,1,1)</f>
        <v>40545.125</v>
      </c>
      <c r="M2545" s="16">
        <f t="shared" si="2574"/>
        <v>40514.107615740737</v>
      </c>
      <c r="N2545" t="b">
        <v>0</v>
      </c>
      <c r="O2545">
        <v>13</v>
      </c>
      <c r="P2545" t="b">
        <v>1</v>
      </c>
      <c r="Q2545" t="s">
        <v>8298</v>
      </c>
      <c r="R2545">
        <f t="shared" si="2575"/>
        <v>30.08</v>
      </c>
      <c r="S2545" s="13" t="s">
        <v>8323</v>
      </c>
      <c r="T2545" t="s">
        <v>8352</v>
      </c>
      <c r="U2545">
        <f>YEAR(Table1[[#This Row],[Date Created Conversion]])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>ROUND(Table1[[#This Row],[pledged]]/Table1[[#This Row],[goal]] *100,1)</f>
        <v>100.8</v>
      </c>
      <c r="G2546" s="13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ref="L2546" si="2623">(((J2546/60)/60)/24)+DATE(1970,1,1)</f>
        <v>41098.520474537036</v>
      </c>
      <c r="M2546" s="16">
        <f t="shared" si="2574"/>
        <v>41068.520474537036</v>
      </c>
      <c r="N2546" t="b">
        <v>0</v>
      </c>
      <c r="O2546">
        <v>57</v>
      </c>
      <c r="P2546" t="b">
        <v>1</v>
      </c>
      <c r="Q2546" t="s">
        <v>8298</v>
      </c>
      <c r="R2546">
        <f t="shared" si="2575"/>
        <v>88.44</v>
      </c>
      <c r="S2546" s="13" t="s">
        <v>8323</v>
      </c>
      <c r="T2546" t="s">
        <v>8352</v>
      </c>
      <c r="U2546">
        <f>YEAR(Table1[[#This Row],[Date Created Conversion]])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>ROUND(Table1[[#This Row],[pledged]]/Table1[[#This Row],[goal]] *100,1)</f>
        <v>195.3</v>
      </c>
      <c r="G2547" s="13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ref="L2547" si="2624">(((J2547/60)/60)/24)+DATE(1970,1,1)</f>
        <v>42062.020833333328</v>
      </c>
      <c r="M2547" s="16">
        <f t="shared" si="2574"/>
        <v>42027.13817129629</v>
      </c>
      <c r="N2547" t="b">
        <v>0</v>
      </c>
      <c r="O2547">
        <v>61</v>
      </c>
      <c r="P2547" t="b">
        <v>1</v>
      </c>
      <c r="Q2547" t="s">
        <v>8298</v>
      </c>
      <c r="R2547">
        <f t="shared" si="2575"/>
        <v>64.03</v>
      </c>
      <c r="S2547" s="13" t="s">
        <v>8323</v>
      </c>
      <c r="T2547" t="s">
        <v>8352</v>
      </c>
      <c r="U2547">
        <f>YEAR(Table1[[#This Row],[Date Created Conversion]])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>ROUND(Table1[[#This Row],[pledged]]/Table1[[#This Row],[goal]] *100,1)</f>
        <v>111.7</v>
      </c>
      <c r="G2548" s="13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ref="L2548" si="2625">(((J2548/60)/60)/24)+DATE(1970,1,1)</f>
        <v>41552.208333333336</v>
      </c>
      <c r="M2548" s="16">
        <f t="shared" si="2574"/>
        <v>41524.858553240738</v>
      </c>
      <c r="N2548" t="b">
        <v>0</v>
      </c>
      <c r="O2548">
        <v>65</v>
      </c>
      <c r="P2548" t="b">
        <v>1</v>
      </c>
      <c r="Q2548" t="s">
        <v>8298</v>
      </c>
      <c r="R2548">
        <f t="shared" si="2575"/>
        <v>60.15</v>
      </c>
      <c r="S2548" s="13" t="s">
        <v>8323</v>
      </c>
      <c r="T2548" t="s">
        <v>8352</v>
      </c>
      <c r="U2548">
        <f>YEAR(Table1[[#This Row],[Date Created Conversion]])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>ROUND(Table1[[#This Row],[pledged]]/Table1[[#This Row],[goal]] *100,1)</f>
        <v>119.9</v>
      </c>
      <c r="G2549" s="13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ref="L2549" si="2626">(((J2549/60)/60)/24)+DATE(1970,1,1)</f>
        <v>41003.731516203705</v>
      </c>
      <c r="M2549" s="16">
        <f t="shared" si="2574"/>
        <v>40973.773182870369</v>
      </c>
      <c r="N2549" t="b">
        <v>0</v>
      </c>
      <c r="O2549">
        <v>134</v>
      </c>
      <c r="P2549" t="b">
        <v>1</v>
      </c>
      <c r="Q2549" t="s">
        <v>8298</v>
      </c>
      <c r="R2549">
        <f t="shared" si="2575"/>
        <v>49.19</v>
      </c>
      <c r="S2549" s="13" t="s">
        <v>8323</v>
      </c>
      <c r="T2549" t="s">
        <v>8352</v>
      </c>
      <c r="U2549">
        <f>YEAR(Table1[[#This Row],[Date Created Conversion]])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>ROUND(Table1[[#This Row],[pledged]]/Table1[[#This Row],[goal]] *100,1)</f>
        <v>101.9</v>
      </c>
      <c r="G2550" s="13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ref="L2550" si="2627">(((J2550/60)/60)/24)+DATE(1970,1,1)</f>
        <v>42643.185416666667</v>
      </c>
      <c r="M2550" s="16">
        <f t="shared" si="2574"/>
        <v>42618.625428240746</v>
      </c>
      <c r="N2550" t="b">
        <v>0</v>
      </c>
      <c r="O2550">
        <v>37</v>
      </c>
      <c r="P2550" t="b">
        <v>1</v>
      </c>
      <c r="Q2550" t="s">
        <v>8298</v>
      </c>
      <c r="R2550">
        <f t="shared" si="2575"/>
        <v>165.16</v>
      </c>
      <c r="S2550" s="13" t="s">
        <v>8323</v>
      </c>
      <c r="T2550" t="s">
        <v>8352</v>
      </c>
      <c r="U2550">
        <f>YEAR(Table1[[#This Row],[Date Created Conversion]])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>ROUND(Table1[[#This Row],[pledged]]/Table1[[#This Row],[goal]] *100,1)</f>
        <v>102.8</v>
      </c>
      <c r="G2551" s="13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ref="L2551" si="2628">(((J2551/60)/60)/24)+DATE(1970,1,1)</f>
        <v>41425.708333333336</v>
      </c>
      <c r="M2551" s="16">
        <f t="shared" si="2574"/>
        <v>41390.757754629631</v>
      </c>
      <c r="N2551" t="b">
        <v>0</v>
      </c>
      <c r="O2551">
        <v>37</v>
      </c>
      <c r="P2551" t="b">
        <v>1</v>
      </c>
      <c r="Q2551" t="s">
        <v>8298</v>
      </c>
      <c r="R2551">
        <f t="shared" si="2575"/>
        <v>43.62</v>
      </c>
      <c r="S2551" s="13" t="s">
        <v>8323</v>
      </c>
      <c r="T2551" t="s">
        <v>8352</v>
      </c>
      <c r="U2551">
        <f>YEAR(Table1[[#This Row],[Date Created Conversion]])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>ROUND(Table1[[#This Row],[pledged]]/Table1[[#This Row],[goal]] *100,1)</f>
        <v>100.8</v>
      </c>
      <c r="G2552" s="13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ref="L2552" si="2629">(((J2552/60)/60)/24)+DATE(1970,1,1)</f>
        <v>42285.165972222225</v>
      </c>
      <c r="M2552" s="16">
        <f t="shared" si="2574"/>
        <v>42228.634328703702</v>
      </c>
      <c r="N2552" t="b">
        <v>0</v>
      </c>
      <c r="O2552">
        <v>150</v>
      </c>
      <c r="P2552" t="b">
        <v>1</v>
      </c>
      <c r="Q2552" t="s">
        <v>8298</v>
      </c>
      <c r="R2552">
        <f t="shared" si="2575"/>
        <v>43.7</v>
      </c>
      <c r="S2552" s="13" t="s">
        <v>8323</v>
      </c>
      <c r="T2552" t="s">
        <v>8352</v>
      </c>
      <c r="U2552">
        <f>YEAR(Table1[[#This Row],[Date Created Conversion]])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>ROUND(Table1[[#This Row],[pledged]]/Table1[[#This Row],[goal]] *100,1)</f>
        <v>102.7</v>
      </c>
      <c r="G2553" s="1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ref="L2553" si="2630">(((J2553/60)/60)/24)+DATE(1970,1,1)</f>
        <v>40989.866666666669</v>
      </c>
      <c r="M2553" s="16">
        <f t="shared" si="2574"/>
        <v>40961.252141203702</v>
      </c>
      <c r="N2553" t="b">
        <v>0</v>
      </c>
      <c r="O2553">
        <v>56</v>
      </c>
      <c r="P2553" t="b">
        <v>1</v>
      </c>
      <c r="Q2553" t="s">
        <v>8298</v>
      </c>
      <c r="R2553">
        <f t="shared" si="2575"/>
        <v>67.42</v>
      </c>
      <c r="S2553" s="13" t="s">
        <v>8323</v>
      </c>
      <c r="T2553" t="s">
        <v>8352</v>
      </c>
      <c r="U2553">
        <f>YEAR(Table1[[#This Row],[Date Created Conversion]])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>ROUND(Table1[[#This Row],[pledged]]/Table1[[#This Row],[goal]] *100,1)</f>
        <v>106.5</v>
      </c>
      <c r="G2554" s="13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ref="L2554" si="2631">(((J2554/60)/60)/24)+DATE(1970,1,1)</f>
        <v>42799.809965277775</v>
      </c>
      <c r="M2554" s="16">
        <f t="shared" si="2574"/>
        <v>42769.809965277775</v>
      </c>
      <c r="N2554" t="b">
        <v>0</v>
      </c>
      <c r="O2554">
        <v>18</v>
      </c>
      <c r="P2554" t="b">
        <v>1</v>
      </c>
      <c r="Q2554" t="s">
        <v>8298</v>
      </c>
      <c r="R2554">
        <f t="shared" si="2575"/>
        <v>177.5</v>
      </c>
      <c r="S2554" s="13" t="s">
        <v>8323</v>
      </c>
      <c r="T2554" t="s">
        <v>8352</v>
      </c>
      <c r="U2554">
        <f>YEAR(Table1[[#This Row],[Date Created Conversion]])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>ROUND(Table1[[#This Row],[pledged]]/Table1[[#This Row],[goal]] *100,1)</f>
        <v>155.5</v>
      </c>
      <c r="G2555" s="13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ref="L2555" si="2632">(((J2555/60)/60)/24)+DATE(1970,1,1)</f>
        <v>41173.199155092596</v>
      </c>
      <c r="M2555" s="16">
        <f t="shared" si="2574"/>
        <v>41113.199155092596</v>
      </c>
      <c r="N2555" t="b">
        <v>0</v>
      </c>
      <c r="O2555">
        <v>60</v>
      </c>
      <c r="P2555" t="b">
        <v>1</v>
      </c>
      <c r="Q2555" t="s">
        <v>8298</v>
      </c>
      <c r="R2555">
        <f t="shared" si="2575"/>
        <v>38.880000000000003</v>
      </c>
      <c r="S2555" s="13" t="s">
        <v>8323</v>
      </c>
      <c r="T2555" t="s">
        <v>8352</v>
      </c>
      <c r="U2555">
        <f>YEAR(Table1[[#This Row],[Date Created Conversion]])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>ROUND(Table1[[#This Row],[pledged]]/Table1[[#This Row],[goal]] *100,1)</f>
        <v>122.8</v>
      </c>
      <c r="G2556" s="13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ref="L2556" si="2633">(((J2556/60)/60)/24)+DATE(1970,1,1)</f>
        <v>42156.165972222225</v>
      </c>
      <c r="M2556" s="16">
        <f t="shared" si="2574"/>
        <v>42125.078275462962</v>
      </c>
      <c r="N2556" t="b">
        <v>0</v>
      </c>
      <c r="O2556">
        <v>67</v>
      </c>
      <c r="P2556" t="b">
        <v>1</v>
      </c>
      <c r="Q2556" t="s">
        <v>8298</v>
      </c>
      <c r="R2556">
        <f t="shared" si="2575"/>
        <v>54.99</v>
      </c>
      <c r="S2556" s="13" t="s">
        <v>8323</v>
      </c>
      <c r="T2556" t="s">
        <v>8352</v>
      </c>
      <c r="U2556">
        <f>YEAR(Table1[[#This Row],[Date Created Conversion]])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>ROUND(Table1[[#This Row],[pledged]]/Table1[[#This Row],[goal]] *100,1)</f>
        <v>107.4</v>
      </c>
      <c r="G2557" s="13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ref="L2557" si="2634">(((J2557/60)/60)/24)+DATE(1970,1,1)</f>
        <v>41057.655011574076</v>
      </c>
      <c r="M2557" s="16">
        <f t="shared" si="2574"/>
        <v>41026.655011574076</v>
      </c>
      <c r="N2557" t="b">
        <v>0</v>
      </c>
      <c r="O2557">
        <v>35</v>
      </c>
      <c r="P2557" t="b">
        <v>1</v>
      </c>
      <c r="Q2557" t="s">
        <v>8298</v>
      </c>
      <c r="R2557">
        <f t="shared" si="2575"/>
        <v>61.34</v>
      </c>
      <c r="S2557" s="13" t="s">
        <v>8323</v>
      </c>
      <c r="T2557" t="s">
        <v>8352</v>
      </c>
      <c r="U2557">
        <f>YEAR(Table1[[#This Row],[Date Created Conversion]])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>ROUND(Table1[[#This Row],[pledged]]/Table1[[#This Row],[goal]] *100,1)</f>
        <v>105.5</v>
      </c>
      <c r="G2558" s="13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ref="L2558" si="2635">(((J2558/60)/60)/24)+DATE(1970,1,1)</f>
        <v>41267.991400462961</v>
      </c>
      <c r="M2558" s="16">
        <f t="shared" si="2574"/>
        <v>41222.991400462961</v>
      </c>
      <c r="N2558" t="b">
        <v>0</v>
      </c>
      <c r="O2558">
        <v>34</v>
      </c>
      <c r="P2558" t="b">
        <v>1</v>
      </c>
      <c r="Q2558" t="s">
        <v>8298</v>
      </c>
      <c r="R2558">
        <f t="shared" si="2575"/>
        <v>23.12</v>
      </c>
      <c r="S2558" s="13" t="s">
        <v>8323</v>
      </c>
      <c r="T2558" t="s">
        <v>8352</v>
      </c>
      <c r="U2558">
        <f>YEAR(Table1[[#This Row],[Date Created Conversion]])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>ROUND(Table1[[#This Row],[pledged]]/Table1[[#This Row],[goal]] *100,1)</f>
        <v>118.4</v>
      </c>
      <c r="G2559" s="13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ref="L2559" si="2636">(((J2559/60)/60)/24)+DATE(1970,1,1)</f>
        <v>41774.745208333334</v>
      </c>
      <c r="M2559" s="16">
        <f t="shared" si="2574"/>
        <v>41744.745208333334</v>
      </c>
      <c r="N2559" t="b">
        <v>0</v>
      </c>
      <c r="O2559">
        <v>36</v>
      </c>
      <c r="P2559" t="b">
        <v>1</v>
      </c>
      <c r="Q2559" t="s">
        <v>8298</v>
      </c>
      <c r="R2559">
        <f t="shared" si="2575"/>
        <v>29.61</v>
      </c>
      <c r="S2559" s="13" t="s">
        <v>8323</v>
      </c>
      <c r="T2559" t="s">
        <v>8352</v>
      </c>
      <c r="U2559">
        <f>YEAR(Table1[[#This Row],[Date Created Conversion]])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>ROUND(Table1[[#This Row],[pledged]]/Table1[[#This Row],[goal]] *100,1)</f>
        <v>108.9</v>
      </c>
      <c r="G2560" s="13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ref="L2560" si="2637">(((J2560/60)/60)/24)+DATE(1970,1,1)</f>
        <v>42125.582638888889</v>
      </c>
      <c r="M2560" s="16">
        <f t="shared" si="2574"/>
        <v>42093.860023148154</v>
      </c>
      <c r="N2560" t="b">
        <v>0</v>
      </c>
      <c r="O2560">
        <v>18</v>
      </c>
      <c r="P2560" t="b">
        <v>1</v>
      </c>
      <c r="Q2560" t="s">
        <v>8298</v>
      </c>
      <c r="R2560">
        <f t="shared" si="2575"/>
        <v>75.61</v>
      </c>
      <c r="S2560" s="13" t="s">
        <v>8323</v>
      </c>
      <c r="T2560" t="s">
        <v>8352</v>
      </c>
      <c r="U2560">
        <f>YEAR(Table1[[#This Row],[Date Created Conversion]])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>ROUND(Table1[[#This Row],[pledged]]/Table1[[#This Row],[goal]] *100,1)</f>
        <v>111.3</v>
      </c>
      <c r="G2561" s="13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ref="L2561" si="2638">(((J2561/60)/60)/24)+DATE(1970,1,1)</f>
        <v>40862.817361111112</v>
      </c>
      <c r="M2561" s="16">
        <f t="shared" si="2574"/>
        <v>40829.873657407406</v>
      </c>
      <c r="N2561" t="b">
        <v>0</v>
      </c>
      <c r="O2561">
        <v>25</v>
      </c>
      <c r="P2561" t="b">
        <v>1</v>
      </c>
      <c r="Q2561" t="s">
        <v>8298</v>
      </c>
      <c r="R2561">
        <f t="shared" si="2575"/>
        <v>35.6</v>
      </c>
      <c r="S2561" s="13" t="s">
        <v>8323</v>
      </c>
      <c r="T2561" t="s">
        <v>8352</v>
      </c>
      <c r="U2561">
        <f>YEAR(Table1[[#This Row],[Date Created Conversion]])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>ROUND(Table1[[#This Row],[pledged]]/Table1[[#This Row],[goal]] *100,1)</f>
        <v>100.1</v>
      </c>
      <c r="G2562" s="13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ref="L2562" si="2639">(((J2562/60)/60)/24)+DATE(1970,1,1)</f>
        <v>42069.951087962967</v>
      </c>
      <c r="M2562" s="16">
        <f t="shared" ref="M2562:M2625" si="2640">(((K2562/60)/60)/24)+DATE(1970,1,1)</f>
        <v>42039.951087962967</v>
      </c>
      <c r="N2562" t="b">
        <v>0</v>
      </c>
      <c r="O2562">
        <v>21</v>
      </c>
      <c r="P2562" t="b">
        <v>1</v>
      </c>
      <c r="Q2562" t="s">
        <v>8298</v>
      </c>
      <c r="R2562">
        <f t="shared" ref="R2562:R2625" si="2641">IFERROR(ROUND(E2562/O2562,2),0)</f>
        <v>143</v>
      </c>
      <c r="S2562" s="13" t="s">
        <v>8323</v>
      </c>
      <c r="T2562" t="s">
        <v>8352</v>
      </c>
      <c r="U2562">
        <f>YEAR(Table1[[#This Row],[Date Created Conversion]])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>ROUND(Table1[[#This Row],[pledged]]/Table1[[#This Row],[goal]] *100,1)</f>
        <v>0</v>
      </c>
      <c r="G2563" s="1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" si="2642">(((J2563/60)/60)/24)+DATE(1970,1,1)</f>
        <v>42290.528807870374</v>
      </c>
      <c r="M2563" s="16">
        <f t="shared" si="2640"/>
        <v>42260.528807870374</v>
      </c>
      <c r="N2563" t="b">
        <v>0</v>
      </c>
      <c r="O2563">
        <v>0</v>
      </c>
      <c r="P2563" t="b">
        <v>0</v>
      </c>
      <c r="Q2563" t="s">
        <v>8282</v>
      </c>
      <c r="R2563">
        <f t="shared" si="2641"/>
        <v>0</v>
      </c>
      <c r="S2563" s="13" t="s">
        <v>8334</v>
      </c>
      <c r="T2563" t="s">
        <v>8335</v>
      </c>
      <c r="U2563">
        <f>YEAR(Table1[[#This Row],[Date Created Conversion]])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>ROUND(Table1[[#This Row],[pledged]]/Table1[[#This Row],[goal]] *100,1)</f>
        <v>0.8</v>
      </c>
      <c r="G2564" s="13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ref="L2564" si="2643">(((J2564/60)/60)/24)+DATE(1970,1,1)</f>
        <v>42654.524756944447</v>
      </c>
      <c r="M2564" s="16">
        <f t="shared" si="2640"/>
        <v>42594.524756944447</v>
      </c>
      <c r="N2564" t="b">
        <v>0</v>
      </c>
      <c r="O2564">
        <v>3</v>
      </c>
      <c r="P2564" t="b">
        <v>0</v>
      </c>
      <c r="Q2564" t="s">
        <v>8282</v>
      </c>
      <c r="R2564">
        <f t="shared" si="2641"/>
        <v>25</v>
      </c>
      <c r="S2564" s="13" t="s">
        <v>8334</v>
      </c>
      <c r="T2564" t="s">
        <v>8335</v>
      </c>
      <c r="U2564">
        <f>YEAR(Table1[[#This Row],[Date Created Conversion]])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>ROUND(Table1[[#This Row],[pledged]]/Table1[[#This Row],[goal]] *100,1)</f>
        <v>0</v>
      </c>
      <c r="G2565" s="13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ref="L2565" si="2644">(((J2565/60)/60)/24)+DATE(1970,1,1)</f>
        <v>42215.139479166668</v>
      </c>
      <c r="M2565" s="16">
        <f t="shared" si="2640"/>
        <v>42155.139479166668</v>
      </c>
      <c r="N2565" t="b">
        <v>0</v>
      </c>
      <c r="O2565">
        <v>0</v>
      </c>
      <c r="P2565" t="b">
        <v>0</v>
      </c>
      <c r="Q2565" t="s">
        <v>8282</v>
      </c>
      <c r="R2565">
        <f t="shared" si="2641"/>
        <v>0</v>
      </c>
      <c r="S2565" s="13" t="s">
        <v>8334</v>
      </c>
      <c r="T2565" t="s">
        <v>8335</v>
      </c>
      <c r="U2565">
        <f>YEAR(Table1[[#This Row],[Date Created Conversion]])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>ROUND(Table1[[#This Row],[pledged]]/Table1[[#This Row],[goal]] *100,1)</f>
        <v>0</v>
      </c>
      <c r="G2566" s="13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ref="L2566" si="2645">(((J2566/60)/60)/24)+DATE(1970,1,1)</f>
        <v>41852.040497685186</v>
      </c>
      <c r="M2566" s="16">
        <f t="shared" si="2640"/>
        <v>41822.040497685186</v>
      </c>
      <c r="N2566" t="b">
        <v>0</v>
      </c>
      <c r="O2566">
        <v>0</v>
      </c>
      <c r="P2566" t="b">
        <v>0</v>
      </c>
      <c r="Q2566" t="s">
        <v>8282</v>
      </c>
      <c r="R2566">
        <f t="shared" si="2641"/>
        <v>0</v>
      </c>
      <c r="S2566" s="13" t="s">
        <v>8334</v>
      </c>
      <c r="T2566" t="s">
        <v>8335</v>
      </c>
      <c r="U2566">
        <f>YEAR(Table1[[#This Row],[Date Created Conversion]])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>ROUND(Table1[[#This Row],[pledged]]/Table1[[#This Row],[goal]] *100,1)</f>
        <v>1</v>
      </c>
      <c r="G2567" s="13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ref="L2567" si="2646">(((J2567/60)/60)/24)+DATE(1970,1,1)</f>
        <v>42499.868055555555</v>
      </c>
      <c r="M2567" s="16">
        <f t="shared" si="2640"/>
        <v>42440.650335648148</v>
      </c>
      <c r="N2567" t="b">
        <v>0</v>
      </c>
      <c r="O2567">
        <v>1</v>
      </c>
      <c r="P2567" t="b">
        <v>0</v>
      </c>
      <c r="Q2567" t="s">
        <v>8282</v>
      </c>
      <c r="R2567">
        <f t="shared" si="2641"/>
        <v>100</v>
      </c>
      <c r="S2567" s="13" t="s">
        <v>8334</v>
      </c>
      <c r="T2567" t="s">
        <v>8335</v>
      </c>
      <c r="U2567">
        <f>YEAR(Table1[[#This Row],[Date Created Conversion]])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>ROUND(Table1[[#This Row],[pledged]]/Table1[[#This Row],[goal]] *100,1)</f>
        <v>0</v>
      </c>
      <c r="G2568" s="13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ref="L2568" si="2647">(((J2568/60)/60)/24)+DATE(1970,1,1)</f>
        <v>41872.980879629627</v>
      </c>
      <c r="M2568" s="16">
        <f t="shared" si="2640"/>
        <v>41842.980879629627</v>
      </c>
      <c r="N2568" t="b">
        <v>0</v>
      </c>
      <c r="O2568">
        <v>0</v>
      </c>
      <c r="P2568" t="b">
        <v>0</v>
      </c>
      <c r="Q2568" t="s">
        <v>8282</v>
      </c>
      <c r="R2568">
        <f t="shared" si="2641"/>
        <v>0</v>
      </c>
      <c r="S2568" s="13" t="s">
        <v>8334</v>
      </c>
      <c r="T2568" t="s">
        <v>8335</v>
      </c>
      <c r="U2568">
        <f>YEAR(Table1[[#This Row],[Date Created Conversion]])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>ROUND(Table1[[#This Row],[pledged]]/Table1[[#This Row],[goal]] *100,1)</f>
        <v>0.3</v>
      </c>
      <c r="G2569" s="13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ref="L2569" si="2648">(((J2569/60)/60)/24)+DATE(1970,1,1)</f>
        <v>42117.878912037035</v>
      </c>
      <c r="M2569" s="16">
        <f t="shared" si="2640"/>
        <v>42087.878912037035</v>
      </c>
      <c r="N2569" t="b">
        <v>0</v>
      </c>
      <c r="O2569">
        <v>2</v>
      </c>
      <c r="P2569" t="b">
        <v>0</v>
      </c>
      <c r="Q2569" t="s">
        <v>8282</v>
      </c>
      <c r="R2569">
        <f t="shared" si="2641"/>
        <v>60</v>
      </c>
      <c r="S2569" s="13" t="s">
        <v>8334</v>
      </c>
      <c r="T2569" t="s">
        <v>8335</v>
      </c>
      <c r="U2569">
        <f>YEAR(Table1[[#This Row],[Date Created Conversion]])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>ROUND(Table1[[#This Row],[pledged]]/Table1[[#This Row],[goal]] *100,1)</f>
        <v>0.5</v>
      </c>
      <c r="G2570" s="13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ref="L2570" si="2649">(((J2570/60)/60)/24)+DATE(1970,1,1)</f>
        <v>42614.666597222225</v>
      </c>
      <c r="M2570" s="16">
        <f t="shared" si="2640"/>
        <v>42584.666597222225</v>
      </c>
      <c r="N2570" t="b">
        <v>0</v>
      </c>
      <c r="O2570">
        <v>1</v>
      </c>
      <c r="P2570" t="b">
        <v>0</v>
      </c>
      <c r="Q2570" t="s">
        <v>8282</v>
      </c>
      <c r="R2570">
        <f t="shared" si="2641"/>
        <v>50</v>
      </c>
      <c r="S2570" s="13" t="s">
        <v>8334</v>
      </c>
      <c r="T2570" t="s">
        <v>8335</v>
      </c>
      <c r="U2570">
        <f>YEAR(Table1[[#This Row],[Date Created Conversion]])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>ROUND(Table1[[#This Row],[pledged]]/Table1[[#This Row],[goal]] *100,1)</f>
        <v>2.2000000000000002</v>
      </c>
      <c r="G2571" s="13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ref="L2571" si="2650">(((J2571/60)/60)/24)+DATE(1970,1,1)</f>
        <v>42264.105462962965</v>
      </c>
      <c r="M2571" s="16">
        <f t="shared" si="2640"/>
        <v>42234.105462962965</v>
      </c>
      <c r="N2571" t="b">
        <v>0</v>
      </c>
      <c r="O2571">
        <v>2</v>
      </c>
      <c r="P2571" t="b">
        <v>0</v>
      </c>
      <c r="Q2571" t="s">
        <v>8282</v>
      </c>
      <c r="R2571">
        <f t="shared" si="2641"/>
        <v>72.5</v>
      </c>
      <c r="S2571" s="13" t="s">
        <v>8334</v>
      </c>
      <c r="T2571" t="s">
        <v>8335</v>
      </c>
      <c r="U2571">
        <f>YEAR(Table1[[#This Row],[Date Created Conversion]])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>ROUND(Table1[[#This Row],[pledged]]/Table1[[#This Row],[goal]] *100,1)</f>
        <v>0.8</v>
      </c>
      <c r="G2572" s="13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ref="L2572" si="2651">(((J2572/60)/60)/24)+DATE(1970,1,1)</f>
        <v>42774.903182870374</v>
      </c>
      <c r="M2572" s="16">
        <f t="shared" si="2640"/>
        <v>42744.903182870374</v>
      </c>
      <c r="N2572" t="b">
        <v>0</v>
      </c>
      <c r="O2572">
        <v>2</v>
      </c>
      <c r="P2572" t="b">
        <v>0</v>
      </c>
      <c r="Q2572" t="s">
        <v>8282</v>
      </c>
      <c r="R2572">
        <f t="shared" si="2641"/>
        <v>29.5</v>
      </c>
      <c r="S2572" s="13" t="s">
        <v>8334</v>
      </c>
      <c r="T2572" t="s">
        <v>8335</v>
      </c>
      <c r="U2572">
        <f>YEAR(Table1[[#This Row],[Date Created Conversion]])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>ROUND(Table1[[#This Row],[pledged]]/Table1[[#This Row],[goal]] *100,1)</f>
        <v>0.3</v>
      </c>
      <c r="G2573" s="1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ref="L2573" si="2652">(((J2573/60)/60)/24)+DATE(1970,1,1)</f>
        <v>42509.341678240744</v>
      </c>
      <c r="M2573" s="16">
        <f t="shared" si="2640"/>
        <v>42449.341678240744</v>
      </c>
      <c r="N2573" t="b">
        <v>0</v>
      </c>
      <c r="O2573">
        <v>4</v>
      </c>
      <c r="P2573" t="b">
        <v>0</v>
      </c>
      <c r="Q2573" t="s">
        <v>8282</v>
      </c>
      <c r="R2573">
        <f t="shared" si="2641"/>
        <v>62.5</v>
      </c>
      <c r="S2573" s="13" t="s">
        <v>8334</v>
      </c>
      <c r="T2573" t="s">
        <v>8335</v>
      </c>
      <c r="U2573">
        <f>YEAR(Table1[[#This Row],[Date Created Conversion]])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>ROUND(Table1[[#This Row],[pledged]]/Table1[[#This Row],[goal]] *100,1)</f>
        <v>0</v>
      </c>
      <c r="G2574" s="13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ref="L2574" si="2653">(((J2574/60)/60)/24)+DATE(1970,1,1)</f>
        <v>42107.119409722218</v>
      </c>
      <c r="M2574" s="16">
        <f t="shared" si="2640"/>
        <v>42077.119409722218</v>
      </c>
      <c r="N2574" t="b">
        <v>0</v>
      </c>
      <c r="O2574">
        <v>0</v>
      </c>
      <c r="P2574" t="b">
        <v>0</v>
      </c>
      <c r="Q2574" t="s">
        <v>8282</v>
      </c>
      <c r="R2574">
        <f t="shared" si="2641"/>
        <v>0</v>
      </c>
      <c r="S2574" s="13" t="s">
        <v>8334</v>
      </c>
      <c r="T2574" t="s">
        <v>8335</v>
      </c>
      <c r="U2574">
        <f>YEAR(Table1[[#This Row],[Date Created Conversion]])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>ROUND(Table1[[#This Row],[pledged]]/Table1[[#This Row],[goal]] *100,1)</f>
        <v>0</v>
      </c>
      <c r="G2575" s="13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ref="L2575" si="2654">(((J2575/60)/60)/24)+DATE(1970,1,1)</f>
        <v>41874.592002314814</v>
      </c>
      <c r="M2575" s="16">
        <f t="shared" si="2640"/>
        <v>41829.592002314814</v>
      </c>
      <c r="N2575" t="b">
        <v>0</v>
      </c>
      <c r="O2575">
        <v>0</v>
      </c>
      <c r="P2575" t="b">
        <v>0</v>
      </c>
      <c r="Q2575" t="s">
        <v>8282</v>
      </c>
      <c r="R2575">
        <f t="shared" si="2641"/>
        <v>0</v>
      </c>
      <c r="S2575" s="13" t="s">
        <v>8334</v>
      </c>
      <c r="T2575" t="s">
        <v>8335</v>
      </c>
      <c r="U2575">
        <f>YEAR(Table1[[#This Row],[Date Created Conversion]])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>ROUND(Table1[[#This Row],[pledged]]/Table1[[#This Row],[goal]] *100,1)</f>
        <v>0</v>
      </c>
      <c r="G2576" s="13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ref="L2576" si="2655">(((J2576/60)/60)/24)+DATE(1970,1,1)</f>
        <v>42508.825752314813</v>
      </c>
      <c r="M2576" s="16">
        <f t="shared" si="2640"/>
        <v>42487.825752314813</v>
      </c>
      <c r="N2576" t="b">
        <v>0</v>
      </c>
      <c r="O2576">
        <v>0</v>
      </c>
      <c r="P2576" t="b">
        <v>0</v>
      </c>
      <c r="Q2576" t="s">
        <v>8282</v>
      </c>
      <c r="R2576">
        <f t="shared" si="2641"/>
        <v>0</v>
      </c>
      <c r="S2576" s="13" t="s">
        <v>8334</v>
      </c>
      <c r="T2576" t="s">
        <v>8335</v>
      </c>
      <c r="U2576">
        <f>YEAR(Table1[[#This Row],[Date Created Conversion]])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>ROUND(Table1[[#This Row],[pledged]]/Table1[[#This Row],[goal]] *100,1)</f>
        <v>0</v>
      </c>
      <c r="G2577" s="13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ref="L2577" si="2656">(((J2577/60)/60)/24)+DATE(1970,1,1)</f>
        <v>42016.108726851846</v>
      </c>
      <c r="M2577" s="16">
        <f t="shared" si="2640"/>
        <v>41986.108726851846</v>
      </c>
      <c r="N2577" t="b">
        <v>0</v>
      </c>
      <c r="O2577">
        <v>0</v>
      </c>
      <c r="P2577" t="b">
        <v>0</v>
      </c>
      <c r="Q2577" t="s">
        <v>8282</v>
      </c>
      <c r="R2577">
        <f t="shared" si="2641"/>
        <v>0</v>
      </c>
      <c r="S2577" s="13" t="s">
        <v>8334</v>
      </c>
      <c r="T2577" t="s">
        <v>8335</v>
      </c>
      <c r="U2577">
        <f>YEAR(Table1[[#This Row],[Date Created Conversion]])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>ROUND(Table1[[#This Row],[pledged]]/Table1[[#This Row],[goal]] *100,1)</f>
        <v>0</v>
      </c>
      <c r="G2578" s="13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ref="L2578" si="2657">(((J2578/60)/60)/24)+DATE(1970,1,1)</f>
        <v>42104.968136574069</v>
      </c>
      <c r="M2578" s="16">
        <f t="shared" si="2640"/>
        <v>42060.00980324074</v>
      </c>
      <c r="N2578" t="b">
        <v>0</v>
      </c>
      <c r="O2578">
        <v>0</v>
      </c>
      <c r="P2578" t="b">
        <v>0</v>
      </c>
      <c r="Q2578" t="s">
        <v>8282</v>
      </c>
      <c r="R2578">
        <f t="shared" si="2641"/>
        <v>0</v>
      </c>
      <c r="S2578" s="13" t="s">
        <v>8334</v>
      </c>
      <c r="T2578" t="s">
        <v>8335</v>
      </c>
      <c r="U2578">
        <f>YEAR(Table1[[#This Row],[Date Created Conversion]])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>ROUND(Table1[[#This Row],[pledged]]/Table1[[#This Row],[goal]] *100,1)</f>
        <v>0</v>
      </c>
      <c r="G2579" s="13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ref="L2579" si="2658">(((J2579/60)/60)/24)+DATE(1970,1,1)</f>
        <v>41855.820567129631</v>
      </c>
      <c r="M2579" s="16">
        <f t="shared" si="2640"/>
        <v>41830.820567129631</v>
      </c>
      <c r="N2579" t="b">
        <v>0</v>
      </c>
      <c r="O2579">
        <v>0</v>
      </c>
      <c r="P2579" t="b">
        <v>0</v>
      </c>
      <c r="Q2579" t="s">
        <v>8282</v>
      </c>
      <c r="R2579">
        <f t="shared" si="2641"/>
        <v>0</v>
      </c>
      <c r="S2579" s="13" t="s">
        <v>8334</v>
      </c>
      <c r="T2579" t="s">
        <v>8335</v>
      </c>
      <c r="U2579">
        <f>YEAR(Table1[[#This Row],[Date Created Conversion]])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>ROUND(Table1[[#This Row],[pledged]]/Table1[[#This Row],[goal]] *100,1)</f>
        <v>0</v>
      </c>
      <c r="G2580" s="13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ref="L2580" si="2659">(((J2580/60)/60)/24)+DATE(1970,1,1)</f>
        <v>42286.708333333328</v>
      </c>
      <c r="M2580" s="16">
        <f t="shared" si="2640"/>
        <v>42238.022905092599</v>
      </c>
      <c r="N2580" t="b">
        <v>0</v>
      </c>
      <c r="O2580">
        <v>0</v>
      </c>
      <c r="P2580" t="b">
        <v>0</v>
      </c>
      <c r="Q2580" t="s">
        <v>8282</v>
      </c>
      <c r="R2580">
        <f t="shared" si="2641"/>
        <v>0</v>
      </c>
      <c r="S2580" s="13" t="s">
        <v>8334</v>
      </c>
      <c r="T2580" t="s">
        <v>8335</v>
      </c>
      <c r="U2580">
        <f>YEAR(Table1[[#This Row],[Date Created Conversion]])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>ROUND(Table1[[#This Row],[pledged]]/Table1[[#This Row],[goal]] *100,1)</f>
        <v>0.1</v>
      </c>
      <c r="G2581" s="13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ref="L2581" si="2660">(((J2581/60)/60)/24)+DATE(1970,1,1)</f>
        <v>41897.829895833333</v>
      </c>
      <c r="M2581" s="16">
        <f t="shared" si="2640"/>
        <v>41837.829895833333</v>
      </c>
      <c r="N2581" t="b">
        <v>0</v>
      </c>
      <c r="O2581">
        <v>12</v>
      </c>
      <c r="P2581" t="b">
        <v>0</v>
      </c>
      <c r="Q2581" t="s">
        <v>8282</v>
      </c>
      <c r="R2581">
        <f t="shared" si="2641"/>
        <v>23.08</v>
      </c>
      <c r="S2581" s="13" t="s">
        <v>8334</v>
      </c>
      <c r="T2581" t="s">
        <v>8335</v>
      </c>
      <c r="U2581">
        <f>YEAR(Table1[[#This Row],[Date Created Conversion]])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>ROUND(Table1[[#This Row],[pledged]]/Table1[[#This Row],[goal]] *100,1)</f>
        <v>0.6</v>
      </c>
      <c r="G2582" s="13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ref="L2582" si="2661">(((J2582/60)/60)/24)+DATE(1970,1,1)</f>
        <v>42140.125</v>
      </c>
      <c r="M2582" s="16">
        <f t="shared" si="2640"/>
        <v>42110.326423611114</v>
      </c>
      <c r="N2582" t="b">
        <v>0</v>
      </c>
      <c r="O2582">
        <v>2</v>
      </c>
      <c r="P2582" t="b">
        <v>0</v>
      </c>
      <c r="Q2582" t="s">
        <v>8282</v>
      </c>
      <c r="R2582">
        <f t="shared" si="2641"/>
        <v>25.5</v>
      </c>
      <c r="S2582" s="13" t="s">
        <v>8334</v>
      </c>
      <c r="T2582" t="s">
        <v>8335</v>
      </c>
      <c r="U2582">
        <f>YEAR(Table1[[#This Row],[Date Created Conversion]])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>ROUND(Table1[[#This Row],[pledged]]/Table1[[#This Row],[goal]] *100,1)</f>
        <v>10.6</v>
      </c>
      <c r="G2583" s="1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ref="L2583" si="2662">(((J2583/60)/60)/24)+DATE(1970,1,1)</f>
        <v>42324.670115740737</v>
      </c>
      <c r="M2583" s="16">
        <f t="shared" si="2640"/>
        <v>42294.628449074073</v>
      </c>
      <c r="N2583" t="b">
        <v>0</v>
      </c>
      <c r="O2583">
        <v>11</v>
      </c>
      <c r="P2583" t="b">
        <v>0</v>
      </c>
      <c r="Q2583" t="s">
        <v>8282</v>
      </c>
      <c r="R2583">
        <f t="shared" si="2641"/>
        <v>48.18</v>
      </c>
      <c r="S2583" s="13" t="s">
        <v>8334</v>
      </c>
      <c r="T2583" t="s">
        <v>8335</v>
      </c>
      <c r="U2583">
        <f>YEAR(Table1[[#This Row],[Date Created Conversion]])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>ROUND(Table1[[#This Row],[pledged]]/Table1[[#This Row],[goal]] *100,1)</f>
        <v>0</v>
      </c>
      <c r="G2584" s="13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ref="L2584" si="2663">(((J2584/60)/60)/24)+DATE(1970,1,1)</f>
        <v>42672.988819444443</v>
      </c>
      <c r="M2584" s="16">
        <f t="shared" si="2640"/>
        <v>42642.988819444443</v>
      </c>
      <c r="N2584" t="b">
        <v>0</v>
      </c>
      <c r="O2584">
        <v>1</v>
      </c>
      <c r="P2584" t="b">
        <v>0</v>
      </c>
      <c r="Q2584" t="s">
        <v>8282</v>
      </c>
      <c r="R2584">
        <f t="shared" si="2641"/>
        <v>1</v>
      </c>
      <c r="S2584" s="13" t="s">
        <v>8334</v>
      </c>
      <c r="T2584" t="s">
        <v>8335</v>
      </c>
      <c r="U2584">
        <f>YEAR(Table1[[#This Row],[Date Created Conversion]])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>ROUND(Table1[[#This Row],[pledged]]/Table1[[#This Row],[goal]] *100,1)</f>
        <v>0.5</v>
      </c>
      <c r="G2585" s="13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ref="L2585" si="2664">(((J2585/60)/60)/24)+DATE(1970,1,1)</f>
        <v>42079.727777777778</v>
      </c>
      <c r="M2585" s="16">
        <f t="shared" si="2640"/>
        <v>42019.76944444445</v>
      </c>
      <c r="N2585" t="b">
        <v>0</v>
      </c>
      <c r="O2585">
        <v>5</v>
      </c>
      <c r="P2585" t="b">
        <v>0</v>
      </c>
      <c r="Q2585" t="s">
        <v>8282</v>
      </c>
      <c r="R2585">
        <f t="shared" si="2641"/>
        <v>1</v>
      </c>
      <c r="S2585" s="13" t="s">
        <v>8334</v>
      </c>
      <c r="T2585" t="s">
        <v>8335</v>
      </c>
      <c r="U2585">
        <f>YEAR(Table1[[#This Row],[Date Created Conversion]])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>ROUND(Table1[[#This Row],[pledged]]/Table1[[#This Row],[goal]] *100,1)</f>
        <v>0</v>
      </c>
      <c r="G2586" s="13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ref="L2586" si="2665">(((J2586/60)/60)/24)+DATE(1970,1,1)</f>
        <v>42170.173252314817</v>
      </c>
      <c r="M2586" s="16">
        <f t="shared" si="2640"/>
        <v>42140.173252314817</v>
      </c>
      <c r="N2586" t="b">
        <v>0</v>
      </c>
      <c r="O2586">
        <v>0</v>
      </c>
      <c r="P2586" t="b">
        <v>0</v>
      </c>
      <c r="Q2586" t="s">
        <v>8282</v>
      </c>
      <c r="R2586">
        <f t="shared" si="2641"/>
        <v>0</v>
      </c>
      <c r="S2586" s="13" t="s">
        <v>8334</v>
      </c>
      <c r="T2586" t="s">
        <v>8335</v>
      </c>
      <c r="U2586">
        <f>YEAR(Table1[[#This Row],[Date Created Conversion]])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>ROUND(Table1[[#This Row],[pledged]]/Table1[[#This Row],[goal]] *100,1)</f>
        <v>0.2</v>
      </c>
      <c r="G2587" s="13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ref="L2587" si="2666">(((J2587/60)/60)/24)+DATE(1970,1,1)</f>
        <v>41825.963333333333</v>
      </c>
      <c r="M2587" s="16">
        <f t="shared" si="2640"/>
        <v>41795.963333333333</v>
      </c>
      <c r="N2587" t="b">
        <v>0</v>
      </c>
      <c r="O2587">
        <v>1</v>
      </c>
      <c r="P2587" t="b">
        <v>0</v>
      </c>
      <c r="Q2587" t="s">
        <v>8282</v>
      </c>
      <c r="R2587">
        <f t="shared" si="2641"/>
        <v>50</v>
      </c>
      <c r="S2587" s="13" t="s">
        <v>8334</v>
      </c>
      <c r="T2587" t="s">
        <v>8335</v>
      </c>
      <c r="U2587">
        <f>YEAR(Table1[[#This Row],[Date Created Conversion]])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>ROUND(Table1[[#This Row],[pledged]]/Table1[[#This Row],[goal]] *100,1)</f>
        <v>0.2</v>
      </c>
      <c r="G2588" s="13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ref="L2588" si="2667">(((J2588/60)/60)/24)+DATE(1970,1,1)</f>
        <v>42363.330277777779</v>
      </c>
      <c r="M2588" s="16">
        <f t="shared" si="2640"/>
        <v>42333.330277777779</v>
      </c>
      <c r="N2588" t="b">
        <v>0</v>
      </c>
      <c r="O2588">
        <v>1</v>
      </c>
      <c r="P2588" t="b">
        <v>0</v>
      </c>
      <c r="Q2588" t="s">
        <v>8282</v>
      </c>
      <c r="R2588">
        <f t="shared" si="2641"/>
        <v>5</v>
      </c>
      <c r="S2588" s="13" t="s">
        <v>8334</v>
      </c>
      <c r="T2588" t="s">
        <v>8335</v>
      </c>
      <c r="U2588">
        <f>YEAR(Table1[[#This Row],[Date Created Conversion]])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>ROUND(Table1[[#This Row],[pledged]]/Table1[[#This Row],[goal]] *100,1)</f>
        <v>2.4</v>
      </c>
      <c r="G2589" s="13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ref="L2589" si="2668">(((J2589/60)/60)/24)+DATE(1970,1,1)</f>
        <v>42368.675381944442</v>
      </c>
      <c r="M2589" s="16">
        <f t="shared" si="2640"/>
        <v>42338.675381944442</v>
      </c>
      <c r="N2589" t="b">
        <v>0</v>
      </c>
      <c r="O2589">
        <v>6</v>
      </c>
      <c r="P2589" t="b">
        <v>0</v>
      </c>
      <c r="Q2589" t="s">
        <v>8282</v>
      </c>
      <c r="R2589">
        <f t="shared" si="2641"/>
        <v>202.83</v>
      </c>
      <c r="S2589" s="13" t="s">
        <v>8334</v>
      </c>
      <c r="T2589" t="s">
        <v>8335</v>
      </c>
      <c r="U2589">
        <f>YEAR(Table1[[#This Row],[Date Created Conversion]])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>ROUND(Table1[[#This Row],[pledged]]/Table1[[#This Row],[goal]] *100,1)</f>
        <v>3.9</v>
      </c>
      <c r="G2590" s="13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ref="L2590" si="2669">(((J2590/60)/60)/24)+DATE(1970,1,1)</f>
        <v>42094.551388888889</v>
      </c>
      <c r="M2590" s="16">
        <f t="shared" si="2640"/>
        <v>42042.676226851851</v>
      </c>
      <c r="N2590" t="b">
        <v>0</v>
      </c>
      <c r="O2590">
        <v>8</v>
      </c>
      <c r="P2590" t="b">
        <v>0</v>
      </c>
      <c r="Q2590" t="s">
        <v>8282</v>
      </c>
      <c r="R2590">
        <f t="shared" si="2641"/>
        <v>29.13</v>
      </c>
      <c r="S2590" s="13" t="s">
        <v>8334</v>
      </c>
      <c r="T2590" t="s">
        <v>8335</v>
      </c>
      <c r="U2590">
        <f>YEAR(Table1[[#This Row],[Date Created Conversion]])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>ROUND(Table1[[#This Row],[pledged]]/Table1[[#This Row],[goal]] *100,1)</f>
        <v>0</v>
      </c>
      <c r="G2591" s="13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ref="L2591" si="2670">(((J2591/60)/60)/24)+DATE(1970,1,1)</f>
        <v>42452.494525462964</v>
      </c>
      <c r="M2591" s="16">
        <f t="shared" si="2640"/>
        <v>42422.536192129628</v>
      </c>
      <c r="N2591" t="b">
        <v>0</v>
      </c>
      <c r="O2591">
        <v>1</v>
      </c>
      <c r="P2591" t="b">
        <v>0</v>
      </c>
      <c r="Q2591" t="s">
        <v>8282</v>
      </c>
      <c r="R2591">
        <f t="shared" si="2641"/>
        <v>5</v>
      </c>
      <c r="S2591" s="13" t="s">
        <v>8334</v>
      </c>
      <c r="T2591" t="s">
        <v>8335</v>
      </c>
      <c r="U2591">
        <f>YEAR(Table1[[#This Row],[Date Created Conversion]])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>ROUND(Table1[[#This Row],[pledged]]/Table1[[#This Row],[goal]] *100,1)</f>
        <v>0</v>
      </c>
      <c r="G2592" s="13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ref="L2592" si="2671">(((J2592/60)/60)/24)+DATE(1970,1,1)</f>
        <v>42395.589085648149</v>
      </c>
      <c r="M2592" s="16">
        <f t="shared" si="2640"/>
        <v>42388.589085648149</v>
      </c>
      <c r="N2592" t="b">
        <v>0</v>
      </c>
      <c r="O2592">
        <v>0</v>
      </c>
      <c r="P2592" t="b">
        <v>0</v>
      </c>
      <c r="Q2592" t="s">
        <v>8282</v>
      </c>
      <c r="R2592">
        <f t="shared" si="2641"/>
        <v>0</v>
      </c>
      <c r="S2592" s="13" t="s">
        <v>8334</v>
      </c>
      <c r="T2592" t="s">
        <v>8335</v>
      </c>
      <c r="U2592">
        <f>YEAR(Table1[[#This Row],[Date Created Conversion]])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>ROUND(Table1[[#This Row],[pledged]]/Table1[[#This Row],[goal]] *100,1)</f>
        <v>1.7</v>
      </c>
      <c r="G2593" s="1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ref="L2593" si="2672">(((J2593/60)/60)/24)+DATE(1970,1,1)</f>
        <v>42442.864861111113</v>
      </c>
      <c r="M2593" s="16">
        <f t="shared" si="2640"/>
        <v>42382.906527777777</v>
      </c>
      <c r="N2593" t="b">
        <v>0</v>
      </c>
      <c r="O2593">
        <v>2</v>
      </c>
      <c r="P2593" t="b">
        <v>0</v>
      </c>
      <c r="Q2593" t="s">
        <v>8282</v>
      </c>
      <c r="R2593">
        <f t="shared" si="2641"/>
        <v>13</v>
      </c>
      <c r="S2593" s="13" t="s">
        <v>8334</v>
      </c>
      <c r="T2593" t="s">
        <v>8335</v>
      </c>
      <c r="U2593">
        <f>YEAR(Table1[[#This Row],[Date Created Conversion]])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>ROUND(Table1[[#This Row],[pledged]]/Table1[[#This Row],[goal]] *100,1)</f>
        <v>0.2</v>
      </c>
      <c r="G2594" s="13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ref="L2594" si="2673">(((J2594/60)/60)/24)+DATE(1970,1,1)</f>
        <v>41917.801168981481</v>
      </c>
      <c r="M2594" s="16">
        <f t="shared" si="2640"/>
        <v>41887.801168981481</v>
      </c>
      <c r="N2594" t="b">
        <v>0</v>
      </c>
      <c r="O2594">
        <v>1</v>
      </c>
      <c r="P2594" t="b">
        <v>0</v>
      </c>
      <c r="Q2594" t="s">
        <v>8282</v>
      </c>
      <c r="R2594">
        <f t="shared" si="2641"/>
        <v>50</v>
      </c>
      <c r="S2594" s="13" t="s">
        <v>8334</v>
      </c>
      <c r="T2594" t="s">
        <v>8335</v>
      </c>
      <c r="U2594">
        <f>YEAR(Table1[[#This Row],[Date Created Conversion]])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>ROUND(Table1[[#This Row],[pledged]]/Table1[[#This Row],[goal]] *100,1)</f>
        <v>0</v>
      </c>
      <c r="G2595" s="13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ref="L2595" si="2674">(((J2595/60)/60)/24)+DATE(1970,1,1)</f>
        <v>42119.84520833334</v>
      </c>
      <c r="M2595" s="16">
        <f t="shared" si="2640"/>
        <v>42089.84520833334</v>
      </c>
      <c r="N2595" t="b">
        <v>0</v>
      </c>
      <c r="O2595">
        <v>0</v>
      </c>
      <c r="P2595" t="b">
        <v>0</v>
      </c>
      <c r="Q2595" t="s">
        <v>8282</v>
      </c>
      <c r="R2595">
        <f t="shared" si="2641"/>
        <v>0</v>
      </c>
      <c r="S2595" s="13" t="s">
        <v>8334</v>
      </c>
      <c r="T2595" t="s">
        <v>8335</v>
      </c>
      <c r="U2595">
        <f>YEAR(Table1[[#This Row],[Date Created Conversion]])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>ROUND(Table1[[#This Row],[pledged]]/Table1[[#This Row],[goal]] *100,1)</f>
        <v>0</v>
      </c>
      <c r="G2596" s="13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ref="L2596" si="2675">(((J2596/60)/60)/24)+DATE(1970,1,1)</f>
        <v>41858.967916666668</v>
      </c>
      <c r="M2596" s="16">
        <f t="shared" si="2640"/>
        <v>41828.967916666668</v>
      </c>
      <c r="N2596" t="b">
        <v>0</v>
      </c>
      <c r="O2596">
        <v>1</v>
      </c>
      <c r="P2596" t="b">
        <v>0</v>
      </c>
      <c r="Q2596" t="s">
        <v>8282</v>
      </c>
      <c r="R2596">
        <f t="shared" si="2641"/>
        <v>1</v>
      </c>
      <c r="S2596" s="13" t="s">
        <v>8334</v>
      </c>
      <c r="T2596" t="s">
        <v>8335</v>
      </c>
      <c r="U2596">
        <f>YEAR(Table1[[#This Row],[Date Created Conversion]])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>ROUND(Table1[[#This Row],[pledged]]/Table1[[#This Row],[goal]] *100,1)</f>
        <v>12.2</v>
      </c>
      <c r="G2597" s="13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ref="L2597" si="2676">(((J2597/60)/60)/24)+DATE(1970,1,1)</f>
        <v>42790.244212962964</v>
      </c>
      <c r="M2597" s="16">
        <f t="shared" si="2640"/>
        <v>42760.244212962964</v>
      </c>
      <c r="N2597" t="b">
        <v>0</v>
      </c>
      <c r="O2597">
        <v>19</v>
      </c>
      <c r="P2597" t="b">
        <v>0</v>
      </c>
      <c r="Q2597" t="s">
        <v>8282</v>
      </c>
      <c r="R2597">
        <f t="shared" si="2641"/>
        <v>96.05</v>
      </c>
      <c r="S2597" s="13" t="s">
        <v>8334</v>
      </c>
      <c r="T2597" t="s">
        <v>8335</v>
      </c>
      <c r="U2597">
        <f>YEAR(Table1[[#This Row],[Date Created Conversion]])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>ROUND(Table1[[#This Row],[pledged]]/Table1[[#This Row],[goal]] *100,1)</f>
        <v>23.6</v>
      </c>
      <c r="G2598" s="13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ref="L2598" si="2677">(((J2598/60)/60)/24)+DATE(1970,1,1)</f>
        <v>41858.664456018516</v>
      </c>
      <c r="M2598" s="16">
        <f t="shared" si="2640"/>
        <v>41828.664456018516</v>
      </c>
      <c r="N2598" t="b">
        <v>0</v>
      </c>
      <c r="O2598">
        <v>27</v>
      </c>
      <c r="P2598" t="b">
        <v>0</v>
      </c>
      <c r="Q2598" t="s">
        <v>8282</v>
      </c>
      <c r="R2598">
        <f t="shared" si="2641"/>
        <v>305.77999999999997</v>
      </c>
      <c r="S2598" s="13" t="s">
        <v>8334</v>
      </c>
      <c r="T2598" t="s">
        <v>8335</v>
      </c>
      <c r="U2598">
        <f>YEAR(Table1[[#This Row],[Date Created Conversion]])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>ROUND(Table1[[#This Row],[pledged]]/Table1[[#This Row],[goal]] *100,1)</f>
        <v>5.7</v>
      </c>
      <c r="G2599" s="13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ref="L2599" si="2678">(((J2599/60)/60)/24)+DATE(1970,1,1)</f>
        <v>42540.341631944444</v>
      </c>
      <c r="M2599" s="16">
        <f t="shared" si="2640"/>
        <v>42510.341631944444</v>
      </c>
      <c r="N2599" t="b">
        <v>0</v>
      </c>
      <c r="O2599">
        <v>7</v>
      </c>
      <c r="P2599" t="b">
        <v>0</v>
      </c>
      <c r="Q2599" t="s">
        <v>8282</v>
      </c>
      <c r="R2599">
        <f t="shared" si="2641"/>
        <v>12.14</v>
      </c>
      <c r="S2599" s="13" t="s">
        <v>8334</v>
      </c>
      <c r="T2599" t="s">
        <v>8335</v>
      </c>
      <c r="U2599">
        <f>YEAR(Table1[[#This Row],[Date Created Conversion]])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>ROUND(Table1[[#This Row],[pledged]]/Table1[[#This Row],[goal]] *100,1)</f>
        <v>39</v>
      </c>
      <c r="G2600" s="13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ref="L2600" si="2679">(((J2600/60)/60)/24)+DATE(1970,1,1)</f>
        <v>42270.840289351851</v>
      </c>
      <c r="M2600" s="16">
        <f t="shared" si="2640"/>
        <v>42240.840289351851</v>
      </c>
      <c r="N2600" t="b">
        <v>0</v>
      </c>
      <c r="O2600">
        <v>14</v>
      </c>
      <c r="P2600" t="b">
        <v>0</v>
      </c>
      <c r="Q2600" t="s">
        <v>8282</v>
      </c>
      <c r="R2600">
        <f t="shared" si="2641"/>
        <v>83.57</v>
      </c>
      <c r="S2600" s="13" t="s">
        <v>8334</v>
      </c>
      <c r="T2600" t="s">
        <v>8335</v>
      </c>
      <c r="U2600">
        <f>YEAR(Table1[[#This Row],[Date Created Conversion]])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>ROUND(Table1[[#This Row],[pledged]]/Table1[[#This Row],[goal]] *100,1)</f>
        <v>1</v>
      </c>
      <c r="G2601" s="13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ref="L2601" si="2680">(((J2601/60)/60)/24)+DATE(1970,1,1)</f>
        <v>41854.754016203704</v>
      </c>
      <c r="M2601" s="16">
        <f t="shared" si="2640"/>
        <v>41809.754016203704</v>
      </c>
      <c r="N2601" t="b">
        <v>0</v>
      </c>
      <c r="O2601">
        <v>5</v>
      </c>
      <c r="P2601" t="b">
        <v>0</v>
      </c>
      <c r="Q2601" t="s">
        <v>8282</v>
      </c>
      <c r="R2601">
        <f t="shared" si="2641"/>
        <v>18</v>
      </c>
      <c r="S2601" s="13" t="s">
        <v>8334</v>
      </c>
      <c r="T2601" t="s">
        <v>8335</v>
      </c>
      <c r="U2601">
        <f>YEAR(Table1[[#This Row],[Date Created Conversion]])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>ROUND(Table1[[#This Row],[pledged]]/Table1[[#This Row],[goal]] *100,1)</f>
        <v>6.9</v>
      </c>
      <c r="G2602" s="13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ref="L2602" si="2681">(((J2602/60)/60)/24)+DATE(1970,1,1)</f>
        <v>42454.858796296292</v>
      </c>
      <c r="M2602" s="16">
        <f t="shared" si="2640"/>
        <v>42394.900462962964</v>
      </c>
      <c r="N2602" t="b">
        <v>0</v>
      </c>
      <c r="O2602">
        <v>30</v>
      </c>
      <c r="P2602" t="b">
        <v>0</v>
      </c>
      <c r="Q2602" t="s">
        <v>8282</v>
      </c>
      <c r="R2602">
        <f t="shared" si="2641"/>
        <v>115.53</v>
      </c>
      <c r="S2602" s="13" t="s">
        <v>8334</v>
      </c>
      <c r="T2602" t="s">
        <v>8335</v>
      </c>
      <c r="U2602">
        <f>YEAR(Table1[[#This Row],[Date Created Conversion]])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>ROUND(Table1[[#This Row],[pledged]]/Table1[[#This Row],[goal]] *100,1)</f>
        <v>661.4</v>
      </c>
      <c r="G2603" s="1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ref="L2603" si="2682">(((J2603/60)/60)/24)+DATE(1970,1,1)</f>
        <v>41165.165972222225</v>
      </c>
      <c r="M2603" s="16">
        <f t="shared" si="2640"/>
        <v>41150.902187499996</v>
      </c>
      <c r="N2603" t="b">
        <v>1</v>
      </c>
      <c r="O2603">
        <v>151</v>
      </c>
      <c r="P2603" t="b">
        <v>1</v>
      </c>
      <c r="Q2603" t="s">
        <v>8299</v>
      </c>
      <c r="R2603">
        <f t="shared" si="2641"/>
        <v>21.9</v>
      </c>
      <c r="S2603" s="13" t="s">
        <v>8317</v>
      </c>
      <c r="T2603" t="s">
        <v>8353</v>
      </c>
      <c r="U2603">
        <f>YEAR(Table1[[#This Row],[Date Created Conversion]])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>ROUND(Table1[[#This Row],[pledged]]/Table1[[#This Row],[goal]] *100,1)</f>
        <v>326.10000000000002</v>
      </c>
      <c r="G2604" s="13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ref="L2604" si="2683">(((J2604/60)/60)/24)+DATE(1970,1,1)</f>
        <v>41955.888888888891</v>
      </c>
      <c r="M2604" s="16">
        <f t="shared" si="2640"/>
        <v>41915.747314814813</v>
      </c>
      <c r="N2604" t="b">
        <v>1</v>
      </c>
      <c r="O2604">
        <v>489</v>
      </c>
      <c r="P2604" t="b">
        <v>1</v>
      </c>
      <c r="Q2604" t="s">
        <v>8299</v>
      </c>
      <c r="R2604">
        <f t="shared" si="2641"/>
        <v>80.02</v>
      </c>
      <c r="S2604" s="13" t="s">
        <v>8317</v>
      </c>
      <c r="T2604" t="s">
        <v>8353</v>
      </c>
      <c r="U2604">
        <f>YEAR(Table1[[#This Row],[Date Created Conversion]])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>ROUND(Table1[[#This Row],[pledged]]/Table1[[#This Row],[goal]] *100,1)</f>
        <v>101.5</v>
      </c>
      <c r="G2605" s="13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ref="L2605" si="2684">(((J2605/60)/60)/24)+DATE(1970,1,1)</f>
        <v>41631.912662037037</v>
      </c>
      <c r="M2605" s="16">
        <f t="shared" si="2640"/>
        <v>41617.912662037037</v>
      </c>
      <c r="N2605" t="b">
        <v>1</v>
      </c>
      <c r="O2605">
        <v>50</v>
      </c>
      <c r="P2605" t="b">
        <v>1</v>
      </c>
      <c r="Q2605" t="s">
        <v>8299</v>
      </c>
      <c r="R2605">
        <f t="shared" si="2641"/>
        <v>35.520000000000003</v>
      </c>
      <c r="S2605" s="13" t="s">
        <v>8317</v>
      </c>
      <c r="T2605" t="s">
        <v>8353</v>
      </c>
      <c r="U2605">
        <f>YEAR(Table1[[#This Row],[Date Created Conversion]])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>ROUND(Table1[[#This Row],[pledged]]/Table1[[#This Row],[goal]] *100,1)</f>
        <v>104.2</v>
      </c>
      <c r="G2606" s="13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ref="L2606" si="2685">(((J2606/60)/60)/24)+DATE(1970,1,1)</f>
        <v>41028.051192129627</v>
      </c>
      <c r="M2606" s="16">
        <f t="shared" si="2640"/>
        <v>40998.051192129627</v>
      </c>
      <c r="N2606" t="b">
        <v>1</v>
      </c>
      <c r="O2606">
        <v>321</v>
      </c>
      <c r="P2606" t="b">
        <v>1</v>
      </c>
      <c r="Q2606" t="s">
        <v>8299</v>
      </c>
      <c r="R2606">
        <f t="shared" si="2641"/>
        <v>64.930000000000007</v>
      </c>
      <c r="S2606" s="13" t="s">
        <v>8317</v>
      </c>
      <c r="T2606" t="s">
        <v>8353</v>
      </c>
      <c r="U2606">
        <f>YEAR(Table1[[#This Row],[Date Created Conversion]])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>ROUND(Table1[[#This Row],[pledged]]/Table1[[#This Row],[goal]] *100,1)</f>
        <v>107.4</v>
      </c>
      <c r="G2607" s="13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ref="L2607" si="2686">(((J2607/60)/60)/24)+DATE(1970,1,1)</f>
        <v>42538.541550925926</v>
      </c>
      <c r="M2607" s="16">
        <f t="shared" si="2640"/>
        <v>42508.541550925926</v>
      </c>
      <c r="N2607" t="b">
        <v>1</v>
      </c>
      <c r="O2607">
        <v>1762</v>
      </c>
      <c r="P2607" t="b">
        <v>1</v>
      </c>
      <c r="Q2607" t="s">
        <v>8299</v>
      </c>
      <c r="R2607">
        <f t="shared" si="2641"/>
        <v>60.97</v>
      </c>
      <c r="S2607" s="13" t="s">
        <v>8317</v>
      </c>
      <c r="T2607" t="s">
        <v>8353</v>
      </c>
      <c r="U2607">
        <f>YEAR(Table1[[#This Row],[Date Created Conversion]])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>ROUND(Table1[[#This Row],[pledged]]/Table1[[#This Row],[goal]] *100,1)</f>
        <v>110.1</v>
      </c>
      <c r="G2608" s="13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ref="L2608" si="2687">(((J2608/60)/60)/24)+DATE(1970,1,1)</f>
        <v>41758.712754629632</v>
      </c>
      <c r="M2608" s="16">
        <f t="shared" si="2640"/>
        <v>41726.712754629632</v>
      </c>
      <c r="N2608" t="b">
        <v>1</v>
      </c>
      <c r="O2608">
        <v>385</v>
      </c>
      <c r="P2608" t="b">
        <v>1</v>
      </c>
      <c r="Q2608" t="s">
        <v>8299</v>
      </c>
      <c r="R2608">
        <f t="shared" si="2641"/>
        <v>31.44</v>
      </c>
      <c r="S2608" s="13" t="s">
        <v>8317</v>
      </c>
      <c r="T2608" t="s">
        <v>8353</v>
      </c>
      <c r="U2608">
        <f>YEAR(Table1[[#This Row],[Date Created Conversion]])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>ROUND(Table1[[#This Row],[pledged]]/Table1[[#This Row],[goal]] *100,1)</f>
        <v>407.7</v>
      </c>
      <c r="G2609" s="13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ref="L2609" si="2688">(((J2609/60)/60)/24)+DATE(1970,1,1)</f>
        <v>42228.083333333328</v>
      </c>
      <c r="M2609" s="16">
        <f t="shared" si="2640"/>
        <v>42184.874675925923</v>
      </c>
      <c r="N2609" t="b">
        <v>1</v>
      </c>
      <c r="O2609">
        <v>398</v>
      </c>
      <c r="P2609" t="b">
        <v>1</v>
      </c>
      <c r="Q2609" t="s">
        <v>8299</v>
      </c>
      <c r="R2609">
        <f t="shared" si="2641"/>
        <v>81.95</v>
      </c>
      <c r="S2609" s="13" t="s">
        <v>8317</v>
      </c>
      <c r="T2609" t="s">
        <v>8353</v>
      </c>
      <c r="U2609">
        <f>YEAR(Table1[[#This Row],[Date Created Conversion]])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>ROUND(Table1[[#This Row],[pledged]]/Table1[[#This Row],[goal]] *100,1)</f>
        <v>223.9</v>
      </c>
      <c r="G2610" s="13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ref="L2610" si="2689">(((J2610/60)/60)/24)+DATE(1970,1,1)</f>
        <v>42809</v>
      </c>
      <c r="M2610" s="16">
        <f t="shared" si="2640"/>
        <v>42767.801712962959</v>
      </c>
      <c r="N2610" t="b">
        <v>1</v>
      </c>
      <c r="O2610">
        <v>304</v>
      </c>
      <c r="P2610" t="b">
        <v>1</v>
      </c>
      <c r="Q2610" t="s">
        <v>8299</v>
      </c>
      <c r="R2610">
        <f t="shared" si="2641"/>
        <v>58.93</v>
      </c>
      <c r="S2610" s="13" t="s">
        <v>8317</v>
      </c>
      <c r="T2610" t="s">
        <v>8353</v>
      </c>
      <c r="U2610">
        <f>YEAR(Table1[[#This Row],[Date Created Conversion]])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>ROUND(Table1[[#This Row],[pledged]]/Table1[[#This Row],[goal]] *100,1)</f>
        <v>303.8</v>
      </c>
      <c r="G2611" s="13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ref="L2611" si="2690">(((J2611/60)/60)/24)+DATE(1970,1,1)</f>
        <v>41105.237858796296</v>
      </c>
      <c r="M2611" s="16">
        <f t="shared" si="2640"/>
        <v>41075.237858796296</v>
      </c>
      <c r="N2611" t="b">
        <v>1</v>
      </c>
      <c r="O2611">
        <v>676</v>
      </c>
      <c r="P2611" t="b">
        <v>1</v>
      </c>
      <c r="Q2611" t="s">
        <v>8299</v>
      </c>
      <c r="R2611">
        <f t="shared" si="2641"/>
        <v>157.29</v>
      </c>
      <c r="S2611" s="13" t="s">
        <v>8317</v>
      </c>
      <c r="T2611" t="s">
        <v>8353</v>
      </c>
      <c r="U2611">
        <f>YEAR(Table1[[#This Row],[Date Created Conversion]])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>ROUND(Table1[[#This Row],[pledged]]/Table1[[#This Row],[goal]] *100,1)</f>
        <v>141.30000000000001</v>
      </c>
      <c r="G2612" s="13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ref="L2612" si="2691">(((J2612/60)/60)/24)+DATE(1970,1,1)</f>
        <v>42604.290972222225</v>
      </c>
      <c r="M2612" s="16">
        <f t="shared" si="2640"/>
        <v>42564.881076388891</v>
      </c>
      <c r="N2612" t="b">
        <v>1</v>
      </c>
      <c r="O2612">
        <v>577</v>
      </c>
      <c r="P2612" t="b">
        <v>1</v>
      </c>
      <c r="Q2612" t="s">
        <v>8299</v>
      </c>
      <c r="R2612">
        <f t="shared" si="2641"/>
        <v>55.76</v>
      </c>
      <c r="S2612" s="13" t="s">
        <v>8317</v>
      </c>
      <c r="T2612" t="s">
        <v>8353</v>
      </c>
      <c r="U2612">
        <f>YEAR(Table1[[#This Row],[Date Created Conversion]])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>ROUND(Table1[[#This Row],[pledged]]/Table1[[#This Row],[goal]] *100,1)</f>
        <v>2790.6</v>
      </c>
      <c r="G2613" s="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ref="L2613" si="2692">(((J2613/60)/60)/24)+DATE(1970,1,1)</f>
        <v>42737.957638888889</v>
      </c>
      <c r="M2613" s="16">
        <f t="shared" si="2640"/>
        <v>42704.335810185185</v>
      </c>
      <c r="N2613" t="b">
        <v>1</v>
      </c>
      <c r="O2613">
        <v>3663</v>
      </c>
      <c r="P2613" t="b">
        <v>1</v>
      </c>
      <c r="Q2613" t="s">
        <v>8299</v>
      </c>
      <c r="R2613">
        <f t="shared" si="2641"/>
        <v>83.8</v>
      </c>
      <c r="S2613" s="13" t="s">
        <v>8317</v>
      </c>
      <c r="T2613" t="s">
        <v>8353</v>
      </c>
      <c r="U2613">
        <f>YEAR(Table1[[#This Row],[Date Created Conversion]])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>ROUND(Table1[[#This Row],[pledged]]/Table1[[#This Row],[goal]] *100,1)</f>
        <v>171.8</v>
      </c>
      <c r="G2614" s="13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ref="L2614" si="2693">(((J2614/60)/60)/24)+DATE(1970,1,1)</f>
        <v>42013.143171296295</v>
      </c>
      <c r="M2614" s="16">
        <f t="shared" si="2640"/>
        <v>41982.143171296295</v>
      </c>
      <c r="N2614" t="b">
        <v>1</v>
      </c>
      <c r="O2614">
        <v>294</v>
      </c>
      <c r="P2614" t="b">
        <v>1</v>
      </c>
      <c r="Q2614" t="s">
        <v>8299</v>
      </c>
      <c r="R2614">
        <f t="shared" si="2641"/>
        <v>58.42</v>
      </c>
      <c r="S2614" s="13" t="s">
        <v>8317</v>
      </c>
      <c r="T2614" t="s">
        <v>8353</v>
      </c>
      <c r="U2614">
        <f>YEAR(Table1[[#This Row],[Date Created Conversion]])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>ROUND(Table1[[#This Row],[pledged]]/Table1[[#This Row],[goal]] *100,1)</f>
        <v>101</v>
      </c>
      <c r="G2615" s="13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ref="L2615" si="2694">(((J2615/60)/60)/24)+DATE(1970,1,1)</f>
        <v>41173.81821759259</v>
      </c>
      <c r="M2615" s="16">
        <f t="shared" si="2640"/>
        <v>41143.81821759259</v>
      </c>
      <c r="N2615" t="b">
        <v>1</v>
      </c>
      <c r="O2615">
        <v>28</v>
      </c>
      <c r="P2615" t="b">
        <v>1</v>
      </c>
      <c r="Q2615" t="s">
        <v>8299</v>
      </c>
      <c r="R2615">
        <f t="shared" si="2641"/>
        <v>270.57</v>
      </c>
      <c r="S2615" s="13" t="s">
        <v>8317</v>
      </c>
      <c r="T2615" t="s">
        <v>8353</v>
      </c>
      <c r="U2615">
        <f>YEAR(Table1[[#This Row],[Date Created Conversion]])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>ROUND(Table1[[#This Row],[pledged]]/Table1[[#This Row],[goal]] *100,1)</f>
        <v>102</v>
      </c>
      <c r="G2616" s="13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ref="L2616" si="2695">(((J2616/60)/60)/24)+DATE(1970,1,1)</f>
        <v>41759.208333333336</v>
      </c>
      <c r="M2616" s="16">
        <f t="shared" si="2640"/>
        <v>41730.708472222221</v>
      </c>
      <c r="N2616" t="b">
        <v>1</v>
      </c>
      <c r="O2616">
        <v>100</v>
      </c>
      <c r="P2616" t="b">
        <v>1</v>
      </c>
      <c r="Q2616" t="s">
        <v>8299</v>
      </c>
      <c r="R2616">
        <f t="shared" si="2641"/>
        <v>107.1</v>
      </c>
      <c r="S2616" s="13" t="s">
        <v>8317</v>
      </c>
      <c r="T2616" t="s">
        <v>8353</v>
      </c>
      <c r="U2616">
        <f>YEAR(Table1[[#This Row],[Date Created Conversion]])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>ROUND(Table1[[#This Row],[pledged]]/Table1[[#This Row],[goal]] *100,1)</f>
        <v>169.8</v>
      </c>
      <c r="G2617" s="13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ref="L2617" si="2696">(((J2617/60)/60)/24)+DATE(1970,1,1)</f>
        <v>42490.5</v>
      </c>
      <c r="M2617" s="16">
        <f t="shared" si="2640"/>
        <v>42453.49726851852</v>
      </c>
      <c r="N2617" t="b">
        <v>0</v>
      </c>
      <c r="O2617">
        <v>72</v>
      </c>
      <c r="P2617" t="b">
        <v>1</v>
      </c>
      <c r="Q2617" t="s">
        <v>8299</v>
      </c>
      <c r="R2617">
        <f t="shared" si="2641"/>
        <v>47.18</v>
      </c>
      <c r="S2617" s="13" t="s">
        <v>8317</v>
      </c>
      <c r="T2617" t="s">
        <v>8353</v>
      </c>
      <c r="U2617">
        <f>YEAR(Table1[[#This Row],[Date Created Conversion]])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>ROUND(Table1[[#This Row],[pledged]]/Table1[[#This Row],[goal]] *100,1)</f>
        <v>114.5</v>
      </c>
      <c r="G2618" s="13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ref="L2618" si="2697">(((J2618/60)/60)/24)+DATE(1970,1,1)</f>
        <v>42241.99454861111</v>
      </c>
      <c r="M2618" s="16">
        <f t="shared" si="2640"/>
        <v>42211.99454861111</v>
      </c>
      <c r="N2618" t="b">
        <v>1</v>
      </c>
      <c r="O2618">
        <v>238</v>
      </c>
      <c r="P2618" t="b">
        <v>1</v>
      </c>
      <c r="Q2618" t="s">
        <v>8299</v>
      </c>
      <c r="R2618">
        <f t="shared" si="2641"/>
        <v>120.31</v>
      </c>
      <c r="S2618" s="13" t="s">
        <v>8317</v>
      </c>
      <c r="T2618" t="s">
        <v>8353</v>
      </c>
      <c r="U2618">
        <f>YEAR(Table1[[#This Row],[Date Created Conversion]])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>ROUND(Table1[[#This Row],[pledged]]/Table1[[#This Row],[goal]] *100,1)</f>
        <v>877.6</v>
      </c>
      <c r="G2619" s="13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ref="L2619" si="2698">(((J2619/60)/60)/24)+DATE(1970,1,1)</f>
        <v>41932.874432870369</v>
      </c>
      <c r="M2619" s="16">
        <f t="shared" si="2640"/>
        <v>41902.874432870369</v>
      </c>
      <c r="N2619" t="b">
        <v>1</v>
      </c>
      <c r="O2619">
        <v>159</v>
      </c>
      <c r="P2619" t="b">
        <v>1</v>
      </c>
      <c r="Q2619" t="s">
        <v>8299</v>
      </c>
      <c r="R2619">
        <f t="shared" si="2641"/>
        <v>27.6</v>
      </c>
      <c r="S2619" s="13" t="s">
        <v>8317</v>
      </c>
      <c r="T2619" t="s">
        <v>8353</v>
      </c>
      <c r="U2619">
        <f>YEAR(Table1[[#This Row],[Date Created Conversion]])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>ROUND(Table1[[#This Row],[pledged]]/Table1[[#This Row],[goal]] *100,1)</f>
        <v>105.4</v>
      </c>
      <c r="G2620" s="13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ref="L2620" si="2699">(((J2620/60)/60)/24)+DATE(1970,1,1)</f>
        <v>42339.834039351852</v>
      </c>
      <c r="M2620" s="16">
        <f t="shared" si="2640"/>
        <v>42279.792372685188</v>
      </c>
      <c r="N2620" t="b">
        <v>1</v>
      </c>
      <c r="O2620">
        <v>77</v>
      </c>
      <c r="P2620" t="b">
        <v>1</v>
      </c>
      <c r="Q2620" t="s">
        <v>8299</v>
      </c>
      <c r="R2620">
        <f t="shared" si="2641"/>
        <v>205.3</v>
      </c>
      <c r="S2620" s="13" t="s">
        <v>8317</v>
      </c>
      <c r="T2620" t="s">
        <v>8353</v>
      </c>
      <c r="U2620">
        <f>YEAR(Table1[[#This Row],[Date Created Conversion]])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>ROUND(Table1[[#This Row],[pledged]]/Table1[[#This Row],[goal]] *100,1)</f>
        <v>188.4</v>
      </c>
      <c r="G2621" s="13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ref="L2621" si="2700">(((J2621/60)/60)/24)+DATE(1970,1,1)</f>
        <v>42300.458333333328</v>
      </c>
      <c r="M2621" s="16">
        <f t="shared" si="2640"/>
        <v>42273.884305555555</v>
      </c>
      <c r="N2621" t="b">
        <v>1</v>
      </c>
      <c r="O2621">
        <v>53</v>
      </c>
      <c r="P2621" t="b">
        <v>1</v>
      </c>
      <c r="Q2621" t="s">
        <v>8299</v>
      </c>
      <c r="R2621">
        <f t="shared" si="2641"/>
        <v>35.549999999999997</v>
      </c>
      <c r="S2621" s="13" t="s">
        <v>8317</v>
      </c>
      <c r="T2621" t="s">
        <v>8353</v>
      </c>
      <c r="U2621">
        <f>YEAR(Table1[[#This Row],[Date Created Conversion]])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>ROUND(Table1[[#This Row],[pledged]]/Table1[[#This Row],[goal]] *100,1)</f>
        <v>143.69999999999999</v>
      </c>
      <c r="G2622" s="13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ref="L2622" si="2701">(((J2622/60)/60)/24)+DATE(1970,1,1)</f>
        <v>42288.041666666672</v>
      </c>
      <c r="M2622" s="16">
        <f t="shared" si="2640"/>
        <v>42251.16715277778</v>
      </c>
      <c r="N2622" t="b">
        <v>1</v>
      </c>
      <c r="O2622">
        <v>1251</v>
      </c>
      <c r="P2622" t="b">
        <v>1</v>
      </c>
      <c r="Q2622" t="s">
        <v>8299</v>
      </c>
      <c r="R2622">
        <f t="shared" si="2641"/>
        <v>74.64</v>
      </c>
      <c r="S2622" s="13" t="s">
        <v>8317</v>
      </c>
      <c r="T2622" t="s">
        <v>8353</v>
      </c>
      <c r="U2622">
        <f>YEAR(Table1[[#This Row],[Date Created Conversion]])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>ROUND(Table1[[#This Row],[pledged]]/Table1[[#This Row],[goal]] *100,1)</f>
        <v>145.9</v>
      </c>
      <c r="G2623" s="1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ref="L2623" si="2702">(((J2623/60)/60)/24)+DATE(1970,1,1)</f>
        <v>42145.74754629629</v>
      </c>
      <c r="M2623" s="16">
        <f t="shared" si="2640"/>
        <v>42115.74754629629</v>
      </c>
      <c r="N2623" t="b">
        <v>1</v>
      </c>
      <c r="O2623">
        <v>465</v>
      </c>
      <c r="P2623" t="b">
        <v>1</v>
      </c>
      <c r="Q2623" t="s">
        <v>8299</v>
      </c>
      <c r="R2623">
        <f t="shared" si="2641"/>
        <v>47.06</v>
      </c>
      <c r="S2623" s="13" t="s">
        <v>8317</v>
      </c>
      <c r="T2623" t="s">
        <v>8353</v>
      </c>
      <c r="U2623">
        <f>YEAR(Table1[[#This Row],[Date Created Conversion]])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>ROUND(Table1[[#This Row],[pledged]]/Table1[[#This Row],[goal]] *100,1)</f>
        <v>131.19999999999999</v>
      </c>
      <c r="G2624" s="13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ref="L2624" si="2703">(((J2624/60)/60)/24)+DATE(1970,1,1)</f>
        <v>42734.74324074074</v>
      </c>
      <c r="M2624" s="16">
        <f t="shared" si="2640"/>
        <v>42689.74324074074</v>
      </c>
      <c r="N2624" t="b">
        <v>0</v>
      </c>
      <c r="O2624">
        <v>74</v>
      </c>
      <c r="P2624" t="b">
        <v>1</v>
      </c>
      <c r="Q2624" t="s">
        <v>8299</v>
      </c>
      <c r="R2624">
        <f t="shared" si="2641"/>
        <v>26.59</v>
      </c>
      <c r="S2624" s="13" t="s">
        <v>8317</v>
      </c>
      <c r="T2624" t="s">
        <v>8353</v>
      </c>
      <c r="U2624">
        <f>YEAR(Table1[[#This Row],[Date Created Conversion]])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>ROUND(Table1[[#This Row],[pledged]]/Table1[[#This Row],[goal]] *100,1)</f>
        <v>114</v>
      </c>
      <c r="G2625" s="13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ref="L2625" si="2704">(((J2625/60)/60)/24)+DATE(1970,1,1)</f>
        <v>42706.256550925929</v>
      </c>
      <c r="M2625" s="16">
        <f t="shared" si="2640"/>
        <v>42692.256550925929</v>
      </c>
      <c r="N2625" t="b">
        <v>0</v>
      </c>
      <c r="O2625">
        <v>62</v>
      </c>
      <c r="P2625" t="b">
        <v>1</v>
      </c>
      <c r="Q2625" t="s">
        <v>8299</v>
      </c>
      <c r="R2625">
        <f t="shared" si="2641"/>
        <v>36.770000000000003</v>
      </c>
      <c r="S2625" s="13" t="s">
        <v>8317</v>
      </c>
      <c r="T2625" t="s">
        <v>8353</v>
      </c>
      <c r="U2625">
        <f>YEAR(Table1[[#This Row],[Date Created Conversion]])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>ROUND(Table1[[#This Row],[pledged]]/Table1[[#This Row],[goal]] *100,1)</f>
        <v>1379.4</v>
      </c>
      <c r="G2626" s="13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ref="L2626" si="2705">(((J2626/60)/60)/24)+DATE(1970,1,1)</f>
        <v>41165.42155092593</v>
      </c>
      <c r="M2626" s="16">
        <f t="shared" ref="M2626:M2689" si="2706">(((K2626/60)/60)/24)+DATE(1970,1,1)</f>
        <v>41144.42155092593</v>
      </c>
      <c r="N2626" t="b">
        <v>0</v>
      </c>
      <c r="O2626">
        <v>3468</v>
      </c>
      <c r="P2626" t="b">
        <v>1</v>
      </c>
      <c r="Q2626" t="s">
        <v>8299</v>
      </c>
      <c r="R2626">
        <f t="shared" ref="R2626:R2689" si="2707">IFERROR(ROUND(E2626/O2626,2),0)</f>
        <v>31.82</v>
      </c>
      <c r="S2626" s="13" t="s">
        <v>8317</v>
      </c>
      <c r="T2626" t="s">
        <v>8353</v>
      </c>
      <c r="U2626">
        <f>YEAR(Table1[[#This Row],[Date Created Conversion]])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>ROUND(Table1[[#This Row],[pledged]]/Table1[[#This Row],[goal]] *100,1)</f>
        <v>956</v>
      </c>
      <c r="G2627" s="13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" si="2708">(((J2627/60)/60)/24)+DATE(1970,1,1)</f>
        <v>42683.851944444439</v>
      </c>
      <c r="M2627" s="16">
        <f t="shared" si="2706"/>
        <v>42658.810277777782</v>
      </c>
      <c r="N2627" t="b">
        <v>0</v>
      </c>
      <c r="O2627">
        <v>52</v>
      </c>
      <c r="P2627" t="b">
        <v>1</v>
      </c>
      <c r="Q2627" t="s">
        <v>8299</v>
      </c>
      <c r="R2627">
        <f t="shared" si="2707"/>
        <v>27.58</v>
      </c>
      <c r="S2627" s="13" t="s">
        <v>8317</v>
      </c>
      <c r="T2627" t="s">
        <v>8353</v>
      </c>
      <c r="U2627">
        <f>YEAR(Table1[[#This Row],[Date Created Conversion]])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>ROUND(Table1[[#This Row],[pledged]]/Table1[[#This Row],[goal]] *100,1)</f>
        <v>112</v>
      </c>
      <c r="G2628" s="13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ref="L2628" si="2709">(((J2628/60)/60)/24)+DATE(1970,1,1)</f>
        <v>42158.628113425926</v>
      </c>
      <c r="M2628" s="16">
        <f t="shared" si="2706"/>
        <v>42128.628113425926</v>
      </c>
      <c r="N2628" t="b">
        <v>0</v>
      </c>
      <c r="O2628">
        <v>50</v>
      </c>
      <c r="P2628" t="b">
        <v>1</v>
      </c>
      <c r="Q2628" t="s">
        <v>8299</v>
      </c>
      <c r="R2628">
        <f t="shared" si="2707"/>
        <v>56</v>
      </c>
      <c r="S2628" s="13" t="s">
        <v>8317</v>
      </c>
      <c r="T2628" t="s">
        <v>8353</v>
      </c>
      <c r="U2628">
        <f>YEAR(Table1[[#This Row],[Date Created Conversion]])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>ROUND(Table1[[#This Row],[pledged]]/Table1[[#This Row],[goal]] *100,1)</f>
        <v>646.70000000000005</v>
      </c>
      <c r="G2629" s="13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ref="L2629" si="2710">(((J2629/60)/60)/24)+DATE(1970,1,1)</f>
        <v>42334.871076388896</v>
      </c>
      <c r="M2629" s="16">
        <f t="shared" si="2706"/>
        <v>42304.829409722224</v>
      </c>
      <c r="N2629" t="b">
        <v>0</v>
      </c>
      <c r="O2629">
        <v>45</v>
      </c>
      <c r="P2629" t="b">
        <v>1</v>
      </c>
      <c r="Q2629" t="s">
        <v>8299</v>
      </c>
      <c r="R2629">
        <f t="shared" si="2707"/>
        <v>21.56</v>
      </c>
      <c r="S2629" s="13" t="s">
        <v>8317</v>
      </c>
      <c r="T2629" t="s">
        <v>8353</v>
      </c>
      <c r="U2629">
        <f>YEAR(Table1[[#This Row],[Date Created Conversion]])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>ROUND(Table1[[#This Row],[pledged]]/Table1[[#This Row],[goal]] *100,1)</f>
        <v>110.4</v>
      </c>
      <c r="G2630" s="13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ref="L2630" si="2711">(((J2630/60)/60)/24)+DATE(1970,1,1)</f>
        <v>41973.966053240743</v>
      </c>
      <c r="M2630" s="16">
        <f t="shared" si="2706"/>
        <v>41953.966053240743</v>
      </c>
      <c r="N2630" t="b">
        <v>0</v>
      </c>
      <c r="O2630">
        <v>21</v>
      </c>
      <c r="P2630" t="b">
        <v>1</v>
      </c>
      <c r="Q2630" t="s">
        <v>8299</v>
      </c>
      <c r="R2630">
        <f t="shared" si="2707"/>
        <v>44.1</v>
      </c>
      <c r="S2630" s="13" t="s">
        <v>8317</v>
      </c>
      <c r="T2630" t="s">
        <v>8353</v>
      </c>
      <c r="U2630">
        <f>YEAR(Table1[[#This Row],[Date Created Conversion]])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>ROUND(Table1[[#This Row],[pledged]]/Table1[[#This Row],[goal]] *100,1)</f>
        <v>127.7</v>
      </c>
      <c r="G2631" s="13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ref="L2631" si="2712">(((J2631/60)/60)/24)+DATE(1970,1,1)</f>
        <v>42138.538449074069</v>
      </c>
      <c r="M2631" s="16">
        <f t="shared" si="2706"/>
        <v>42108.538449074069</v>
      </c>
      <c r="N2631" t="b">
        <v>0</v>
      </c>
      <c r="O2631">
        <v>100</v>
      </c>
      <c r="P2631" t="b">
        <v>1</v>
      </c>
      <c r="Q2631" t="s">
        <v>8299</v>
      </c>
      <c r="R2631">
        <f t="shared" si="2707"/>
        <v>63.87</v>
      </c>
      <c r="S2631" s="13" t="s">
        <v>8317</v>
      </c>
      <c r="T2631" t="s">
        <v>8353</v>
      </c>
      <c r="U2631">
        <f>YEAR(Table1[[#This Row],[Date Created Conversion]])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>ROUND(Table1[[#This Row],[pledged]]/Table1[[#This Row],[goal]] *100,1)</f>
        <v>157.9</v>
      </c>
      <c r="G2632" s="13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ref="L2632" si="2713">(((J2632/60)/60)/24)+DATE(1970,1,1)</f>
        <v>42551.416666666672</v>
      </c>
      <c r="M2632" s="16">
        <f t="shared" si="2706"/>
        <v>42524.105462962965</v>
      </c>
      <c r="N2632" t="b">
        <v>0</v>
      </c>
      <c r="O2632">
        <v>81</v>
      </c>
      <c r="P2632" t="b">
        <v>1</v>
      </c>
      <c r="Q2632" t="s">
        <v>8299</v>
      </c>
      <c r="R2632">
        <f t="shared" si="2707"/>
        <v>38.99</v>
      </c>
      <c r="S2632" s="13" t="s">
        <v>8317</v>
      </c>
      <c r="T2632" t="s">
        <v>8353</v>
      </c>
      <c r="U2632">
        <f>YEAR(Table1[[#This Row],[Date Created Conversion]])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>ROUND(Table1[[#This Row],[pledged]]/Table1[[#This Row],[goal]] *100,1)</f>
        <v>114.7</v>
      </c>
      <c r="G2633" s="1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ref="L2633" si="2714">(((J2633/60)/60)/24)+DATE(1970,1,1)</f>
        <v>42246.169293981482</v>
      </c>
      <c r="M2633" s="16">
        <f t="shared" si="2706"/>
        <v>42218.169293981482</v>
      </c>
      <c r="N2633" t="b">
        <v>0</v>
      </c>
      <c r="O2633">
        <v>286</v>
      </c>
      <c r="P2633" t="b">
        <v>1</v>
      </c>
      <c r="Q2633" t="s">
        <v>8299</v>
      </c>
      <c r="R2633">
        <f t="shared" si="2707"/>
        <v>80.19</v>
      </c>
      <c r="S2633" s="13" t="s">
        <v>8317</v>
      </c>
      <c r="T2633" t="s">
        <v>8353</v>
      </c>
      <c r="U2633">
        <f>YEAR(Table1[[#This Row],[Date Created Conversion]])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>ROUND(Table1[[#This Row],[pledged]]/Table1[[#This Row],[goal]] *100,1)</f>
        <v>137</v>
      </c>
      <c r="G2634" s="13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ref="L2634" si="2715">(((J2634/60)/60)/24)+DATE(1970,1,1)</f>
        <v>42519.061793981484</v>
      </c>
      <c r="M2634" s="16">
        <f t="shared" si="2706"/>
        <v>42494.061793981484</v>
      </c>
      <c r="N2634" t="b">
        <v>0</v>
      </c>
      <c r="O2634">
        <v>42</v>
      </c>
      <c r="P2634" t="b">
        <v>1</v>
      </c>
      <c r="Q2634" t="s">
        <v>8299</v>
      </c>
      <c r="R2634">
        <f t="shared" si="2707"/>
        <v>34.9</v>
      </c>
      <c r="S2634" s="13" t="s">
        <v>8317</v>
      </c>
      <c r="T2634" t="s">
        <v>8353</v>
      </c>
      <c r="U2634">
        <f>YEAR(Table1[[#This Row],[Date Created Conversion]])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>ROUND(Table1[[#This Row],[pledged]]/Table1[[#This Row],[goal]] *100,1)</f>
        <v>354.6</v>
      </c>
      <c r="G2635" s="13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ref="L2635" si="2716">(((J2635/60)/60)/24)+DATE(1970,1,1)</f>
        <v>41697.958333333336</v>
      </c>
      <c r="M2635" s="16">
        <f t="shared" si="2706"/>
        <v>41667.823287037041</v>
      </c>
      <c r="N2635" t="b">
        <v>0</v>
      </c>
      <c r="O2635">
        <v>199</v>
      </c>
      <c r="P2635" t="b">
        <v>1</v>
      </c>
      <c r="Q2635" t="s">
        <v>8299</v>
      </c>
      <c r="R2635">
        <f t="shared" si="2707"/>
        <v>89.1</v>
      </c>
      <c r="S2635" s="13" t="s">
        <v>8317</v>
      </c>
      <c r="T2635" t="s">
        <v>8353</v>
      </c>
      <c r="U2635">
        <f>YEAR(Table1[[#This Row],[Date Created Conversion]])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>ROUND(Table1[[#This Row],[pledged]]/Table1[[#This Row],[goal]] *100,1)</f>
        <v>106</v>
      </c>
      <c r="G2636" s="13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ref="L2636" si="2717">(((J2636/60)/60)/24)+DATE(1970,1,1)</f>
        <v>42642.656493055561</v>
      </c>
      <c r="M2636" s="16">
        <f t="shared" si="2706"/>
        <v>42612.656493055561</v>
      </c>
      <c r="N2636" t="b">
        <v>0</v>
      </c>
      <c r="O2636">
        <v>25</v>
      </c>
      <c r="P2636" t="b">
        <v>1</v>
      </c>
      <c r="Q2636" t="s">
        <v>8299</v>
      </c>
      <c r="R2636">
        <f t="shared" si="2707"/>
        <v>39.44</v>
      </c>
      <c r="S2636" s="13" t="s">
        <v>8317</v>
      </c>
      <c r="T2636" t="s">
        <v>8353</v>
      </c>
      <c r="U2636">
        <f>YEAR(Table1[[#This Row],[Date Created Conversion]])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>ROUND(Table1[[#This Row],[pledged]]/Table1[[#This Row],[goal]] *100,1)</f>
        <v>100</v>
      </c>
      <c r="G2637" s="13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ref="L2637" si="2718">(((J2637/60)/60)/24)+DATE(1970,1,1)</f>
        <v>42072.909270833334</v>
      </c>
      <c r="M2637" s="16">
        <f t="shared" si="2706"/>
        <v>42037.950937500005</v>
      </c>
      <c r="N2637" t="b">
        <v>0</v>
      </c>
      <c r="O2637">
        <v>84</v>
      </c>
      <c r="P2637" t="b">
        <v>1</v>
      </c>
      <c r="Q2637" t="s">
        <v>8299</v>
      </c>
      <c r="R2637">
        <f t="shared" si="2707"/>
        <v>136.9</v>
      </c>
      <c r="S2637" s="13" t="s">
        <v>8317</v>
      </c>
      <c r="T2637" t="s">
        <v>8353</v>
      </c>
      <c r="U2637">
        <f>YEAR(Table1[[#This Row],[Date Created Conversion]])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>ROUND(Table1[[#This Row],[pledged]]/Table1[[#This Row],[goal]] *100,1)</f>
        <v>187.3</v>
      </c>
      <c r="G2638" s="13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ref="L2638" si="2719">(((J2638/60)/60)/24)+DATE(1970,1,1)</f>
        <v>42659.041666666672</v>
      </c>
      <c r="M2638" s="16">
        <f t="shared" si="2706"/>
        <v>42636.614745370374</v>
      </c>
      <c r="N2638" t="b">
        <v>0</v>
      </c>
      <c r="O2638">
        <v>50</v>
      </c>
      <c r="P2638" t="b">
        <v>1</v>
      </c>
      <c r="Q2638" t="s">
        <v>8299</v>
      </c>
      <c r="R2638">
        <f t="shared" si="2707"/>
        <v>37.46</v>
      </c>
      <c r="S2638" s="13" t="s">
        <v>8317</v>
      </c>
      <c r="T2638" t="s">
        <v>8353</v>
      </c>
      <c r="U2638">
        <f>YEAR(Table1[[#This Row],[Date Created Conversion]])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>ROUND(Table1[[#This Row],[pledged]]/Table1[[#This Row],[goal]] *100,1)</f>
        <v>166.2</v>
      </c>
      <c r="G2639" s="13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ref="L2639" si="2720">(((J2639/60)/60)/24)+DATE(1970,1,1)</f>
        <v>42655.549479166672</v>
      </c>
      <c r="M2639" s="16">
        <f t="shared" si="2706"/>
        <v>42639.549479166672</v>
      </c>
      <c r="N2639" t="b">
        <v>0</v>
      </c>
      <c r="O2639">
        <v>26</v>
      </c>
      <c r="P2639" t="b">
        <v>1</v>
      </c>
      <c r="Q2639" t="s">
        <v>8299</v>
      </c>
      <c r="R2639">
        <f t="shared" si="2707"/>
        <v>31.96</v>
      </c>
      <c r="S2639" s="13" t="s">
        <v>8317</v>
      </c>
      <c r="T2639" t="s">
        <v>8353</v>
      </c>
      <c r="U2639">
        <f>YEAR(Table1[[#This Row],[Date Created Conversion]])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>ROUND(Table1[[#This Row],[pledged]]/Table1[[#This Row],[goal]] *100,1)</f>
        <v>101.7</v>
      </c>
      <c r="G2640" s="13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ref="L2640" si="2721">(((J2640/60)/60)/24)+DATE(1970,1,1)</f>
        <v>42019.913136574076</v>
      </c>
      <c r="M2640" s="16">
        <f t="shared" si="2706"/>
        <v>41989.913136574076</v>
      </c>
      <c r="N2640" t="b">
        <v>0</v>
      </c>
      <c r="O2640">
        <v>14</v>
      </c>
      <c r="P2640" t="b">
        <v>1</v>
      </c>
      <c r="Q2640" t="s">
        <v>8299</v>
      </c>
      <c r="R2640">
        <f t="shared" si="2707"/>
        <v>25.21</v>
      </c>
      <c r="S2640" s="13" t="s">
        <v>8317</v>
      </c>
      <c r="T2640" t="s">
        <v>8353</v>
      </c>
      <c r="U2640">
        <f>YEAR(Table1[[#This Row],[Date Created Conversion]])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>ROUND(Table1[[#This Row],[pledged]]/Table1[[#This Row],[goal]] *100,1)</f>
        <v>164</v>
      </c>
      <c r="G2641" s="13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ref="L2641" si="2722">(((J2641/60)/60)/24)+DATE(1970,1,1)</f>
        <v>42054.86513888889</v>
      </c>
      <c r="M2641" s="16">
        <f t="shared" si="2706"/>
        <v>42024.86513888889</v>
      </c>
      <c r="N2641" t="b">
        <v>0</v>
      </c>
      <c r="O2641">
        <v>49</v>
      </c>
      <c r="P2641" t="b">
        <v>1</v>
      </c>
      <c r="Q2641" t="s">
        <v>8299</v>
      </c>
      <c r="R2641">
        <f t="shared" si="2707"/>
        <v>10.039999999999999</v>
      </c>
      <c r="S2641" s="13" t="s">
        <v>8317</v>
      </c>
      <c r="T2641" t="s">
        <v>8353</v>
      </c>
      <c r="U2641">
        <f>YEAR(Table1[[#This Row],[Date Created Conversion]])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>ROUND(Table1[[#This Row],[pledged]]/Table1[[#This Row],[goal]] *100,1)</f>
        <v>105.7</v>
      </c>
      <c r="G2642" s="13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ref="L2642" si="2723">(((J2642/60)/60)/24)+DATE(1970,1,1)</f>
        <v>42163.160578703704</v>
      </c>
      <c r="M2642" s="16">
        <f t="shared" si="2706"/>
        <v>42103.160578703704</v>
      </c>
      <c r="N2642" t="b">
        <v>0</v>
      </c>
      <c r="O2642">
        <v>69</v>
      </c>
      <c r="P2642" t="b">
        <v>1</v>
      </c>
      <c r="Q2642" t="s">
        <v>8299</v>
      </c>
      <c r="R2642">
        <f t="shared" si="2707"/>
        <v>45.94</v>
      </c>
      <c r="S2642" s="13" t="s">
        <v>8317</v>
      </c>
      <c r="T2642" t="s">
        <v>8353</v>
      </c>
      <c r="U2642">
        <f>YEAR(Table1[[#This Row],[Date Created Conversion]])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>ROUND(Table1[[#This Row],[pledged]]/Table1[[#This Row],[goal]] *100,1)</f>
        <v>1</v>
      </c>
      <c r="G2643" s="1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ref="L2643" si="2724">(((J2643/60)/60)/24)+DATE(1970,1,1)</f>
        <v>41897.839583333334</v>
      </c>
      <c r="M2643" s="16">
        <f t="shared" si="2706"/>
        <v>41880.827118055553</v>
      </c>
      <c r="N2643" t="b">
        <v>0</v>
      </c>
      <c r="O2643">
        <v>1</v>
      </c>
      <c r="P2643" t="b">
        <v>0</v>
      </c>
      <c r="Q2643" t="s">
        <v>8299</v>
      </c>
      <c r="R2643">
        <f t="shared" si="2707"/>
        <v>15</v>
      </c>
      <c r="S2643" s="13" t="s">
        <v>8317</v>
      </c>
      <c r="T2643" t="s">
        <v>8353</v>
      </c>
      <c r="U2643">
        <f>YEAR(Table1[[#This Row],[Date Created Conversion]])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>ROUND(Table1[[#This Row],[pledged]]/Table1[[#This Row],[goal]] *100,1)</f>
        <v>0</v>
      </c>
      <c r="G2644" s="13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ref="L2644" si="2725">(((J2644/60)/60)/24)+DATE(1970,1,1)</f>
        <v>42566.289583333331</v>
      </c>
      <c r="M2644" s="16">
        <f t="shared" si="2706"/>
        <v>42536.246620370366</v>
      </c>
      <c r="N2644" t="b">
        <v>0</v>
      </c>
      <c r="O2644">
        <v>0</v>
      </c>
      <c r="P2644" t="b">
        <v>0</v>
      </c>
      <c r="Q2644" t="s">
        <v>8299</v>
      </c>
      <c r="R2644">
        <f t="shared" si="2707"/>
        <v>0</v>
      </c>
      <c r="S2644" s="13" t="s">
        <v>8317</v>
      </c>
      <c r="T2644" t="s">
        <v>8353</v>
      </c>
      <c r="U2644">
        <f>YEAR(Table1[[#This Row],[Date Created Conversion]])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>ROUND(Table1[[#This Row],[pledged]]/Table1[[#This Row],[goal]] *100,1)</f>
        <v>33.6</v>
      </c>
      <c r="G2645" s="13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ref="L2645" si="2726">(((J2645/60)/60)/24)+DATE(1970,1,1)</f>
        <v>42725.332638888889</v>
      </c>
      <c r="M2645" s="16">
        <f t="shared" si="2706"/>
        <v>42689.582349537035</v>
      </c>
      <c r="N2645" t="b">
        <v>1</v>
      </c>
      <c r="O2645">
        <v>1501</v>
      </c>
      <c r="P2645" t="b">
        <v>0</v>
      </c>
      <c r="Q2645" t="s">
        <v>8299</v>
      </c>
      <c r="R2645">
        <f t="shared" si="2707"/>
        <v>223.58</v>
      </c>
      <c r="S2645" s="13" t="s">
        <v>8317</v>
      </c>
      <c r="T2645" t="s">
        <v>8353</v>
      </c>
      <c r="U2645">
        <f>YEAR(Table1[[#This Row],[Date Created Conversion]])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>ROUND(Table1[[#This Row],[pledged]]/Table1[[#This Row],[goal]] *100,1)</f>
        <v>2.1</v>
      </c>
      <c r="G2646" s="13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ref="L2646" si="2727">(((J2646/60)/60)/24)+DATE(1970,1,1)</f>
        <v>42804.792071759264</v>
      </c>
      <c r="M2646" s="16">
        <f t="shared" si="2706"/>
        <v>42774.792071759264</v>
      </c>
      <c r="N2646" t="b">
        <v>1</v>
      </c>
      <c r="O2646">
        <v>52</v>
      </c>
      <c r="P2646" t="b">
        <v>0</v>
      </c>
      <c r="Q2646" t="s">
        <v>8299</v>
      </c>
      <c r="R2646">
        <f t="shared" si="2707"/>
        <v>39.479999999999997</v>
      </c>
      <c r="S2646" s="13" t="s">
        <v>8317</v>
      </c>
      <c r="T2646" t="s">
        <v>8353</v>
      </c>
      <c r="U2646">
        <f>YEAR(Table1[[#This Row],[Date Created Conversion]])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>ROUND(Table1[[#This Row],[pledged]]/Table1[[#This Row],[goal]] *100,1)</f>
        <v>10.5</v>
      </c>
      <c r="G2647" s="13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ref="L2647" si="2728">(((J2647/60)/60)/24)+DATE(1970,1,1)</f>
        <v>41951.884293981479</v>
      </c>
      <c r="M2647" s="16">
        <f t="shared" si="2706"/>
        <v>41921.842627314814</v>
      </c>
      <c r="N2647" t="b">
        <v>1</v>
      </c>
      <c r="O2647">
        <v>23</v>
      </c>
      <c r="P2647" t="b">
        <v>0</v>
      </c>
      <c r="Q2647" t="s">
        <v>8299</v>
      </c>
      <c r="R2647">
        <f t="shared" si="2707"/>
        <v>91.3</v>
      </c>
      <c r="S2647" s="13" t="s">
        <v>8317</v>
      </c>
      <c r="T2647" t="s">
        <v>8353</v>
      </c>
      <c r="U2647">
        <f>YEAR(Table1[[#This Row],[Date Created Conversion]])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>ROUND(Table1[[#This Row],[pledged]]/Table1[[#This Row],[goal]] *100,1)</f>
        <v>8.4</v>
      </c>
      <c r="G2648" s="13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ref="L2648" si="2729">(((J2648/60)/60)/24)+DATE(1970,1,1)</f>
        <v>42256.313298611116</v>
      </c>
      <c r="M2648" s="16">
        <f t="shared" si="2706"/>
        <v>42226.313298611116</v>
      </c>
      <c r="N2648" t="b">
        <v>1</v>
      </c>
      <c r="O2648">
        <v>535</v>
      </c>
      <c r="P2648" t="b">
        <v>0</v>
      </c>
      <c r="Q2648" t="s">
        <v>8299</v>
      </c>
      <c r="R2648">
        <f t="shared" si="2707"/>
        <v>78.67</v>
      </c>
      <c r="S2648" s="13" t="s">
        <v>8317</v>
      </c>
      <c r="T2648" t="s">
        <v>8353</v>
      </c>
      <c r="U2648">
        <f>YEAR(Table1[[#This Row],[Date Created Conversion]])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>ROUND(Table1[[#This Row],[pledged]]/Table1[[#This Row],[goal]] *100,1)</f>
        <v>1.4</v>
      </c>
      <c r="G2649" s="13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ref="L2649" si="2730">(((J2649/60)/60)/24)+DATE(1970,1,1)</f>
        <v>42230.261793981481</v>
      </c>
      <c r="M2649" s="16">
        <f t="shared" si="2706"/>
        <v>42200.261793981481</v>
      </c>
      <c r="N2649" t="b">
        <v>0</v>
      </c>
      <c r="O2649">
        <v>3</v>
      </c>
      <c r="P2649" t="b">
        <v>0</v>
      </c>
      <c r="Q2649" t="s">
        <v>8299</v>
      </c>
      <c r="R2649">
        <f t="shared" si="2707"/>
        <v>12</v>
      </c>
      <c r="S2649" s="13" t="s">
        <v>8317</v>
      </c>
      <c r="T2649" t="s">
        <v>8353</v>
      </c>
      <c r="U2649">
        <f>YEAR(Table1[[#This Row],[Date Created Conversion]])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>ROUND(Table1[[#This Row],[pledged]]/Table1[[#This Row],[goal]] *100,1)</f>
        <v>0.9</v>
      </c>
      <c r="G2650" s="13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ref="L2650" si="2731">(((J2650/60)/60)/24)+DATE(1970,1,1)</f>
        <v>42438.714814814812</v>
      </c>
      <c r="M2650" s="16">
        <f t="shared" si="2706"/>
        <v>42408.714814814812</v>
      </c>
      <c r="N2650" t="b">
        <v>0</v>
      </c>
      <c r="O2650">
        <v>6</v>
      </c>
      <c r="P2650" t="b">
        <v>0</v>
      </c>
      <c r="Q2650" t="s">
        <v>8299</v>
      </c>
      <c r="R2650">
        <f t="shared" si="2707"/>
        <v>17.670000000000002</v>
      </c>
      <c r="S2650" s="13" t="s">
        <v>8317</v>
      </c>
      <c r="T2650" t="s">
        <v>8353</v>
      </c>
      <c r="U2650">
        <f>YEAR(Table1[[#This Row],[Date Created Conversion]])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>ROUND(Table1[[#This Row],[pledged]]/Table1[[#This Row],[goal]] *100,1)</f>
        <v>0.1</v>
      </c>
      <c r="G2651" s="13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ref="L2651" si="2732">(((J2651/60)/60)/24)+DATE(1970,1,1)</f>
        <v>42401.99700231482</v>
      </c>
      <c r="M2651" s="16">
        <f t="shared" si="2706"/>
        <v>42341.99700231482</v>
      </c>
      <c r="N2651" t="b">
        <v>0</v>
      </c>
      <c r="O2651">
        <v>3</v>
      </c>
      <c r="P2651" t="b">
        <v>0</v>
      </c>
      <c r="Q2651" t="s">
        <v>8299</v>
      </c>
      <c r="R2651">
        <f t="shared" si="2707"/>
        <v>41.33</v>
      </c>
      <c r="S2651" s="13" t="s">
        <v>8317</v>
      </c>
      <c r="T2651" t="s">
        <v>8353</v>
      </c>
      <c r="U2651">
        <f>YEAR(Table1[[#This Row],[Date Created Conversion]])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>ROUND(Table1[[#This Row],[pledged]]/Table1[[#This Row],[goal]] *100,1)</f>
        <v>0.6</v>
      </c>
      <c r="G2652" s="13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ref="L2652" si="2733">(((J2652/60)/60)/24)+DATE(1970,1,1)</f>
        <v>42725.624340277776</v>
      </c>
      <c r="M2652" s="16">
        <f t="shared" si="2706"/>
        <v>42695.624340277776</v>
      </c>
      <c r="N2652" t="b">
        <v>0</v>
      </c>
      <c r="O2652">
        <v>5</v>
      </c>
      <c r="P2652" t="b">
        <v>0</v>
      </c>
      <c r="Q2652" t="s">
        <v>8299</v>
      </c>
      <c r="R2652">
        <f t="shared" si="2707"/>
        <v>71.599999999999994</v>
      </c>
      <c r="S2652" s="13" t="s">
        <v>8317</v>
      </c>
      <c r="T2652" t="s">
        <v>8353</v>
      </c>
      <c r="U2652">
        <f>YEAR(Table1[[#This Row],[Date Created Conversion]])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>ROUND(Table1[[#This Row],[pledged]]/Table1[[#This Row],[goal]] *100,1)</f>
        <v>1.9</v>
      </c>
      <c r="G2653" s="1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ref="L2653" si="2734">(((J2653/60)/60)/24)+DATE(1970,1,1)</f>
        <v>42355.805659722217</v>
      </c>
      <c r="M2653" s="16">
        <f t="shared" si="2706"/>
        <v>42327.805659722217</v>
      </c>
      <c r="N2653" t="b">
        <v>0</v>
      </c>
      <c r="O2653">
        <v>17</v>
      </c>
      <c r="P2653" t="b">
        <v>0</v>
      </c>
      <c r="Q2653" t="s">
        <v>8299</v>
      </c>
      <c r="R2653">
        <f t="shared" si="2707"/>
        <v>307.82</v>
      </c>
      <c r="S2653" s="13" t="s">
        <v>8317</v>
      </c>
      <c r="T2653" t="s">
        <v>8353</v>
      </c>
      <c r="U2653">
        <f>YEAR(Table1[[#This Row],[Date Created Conversion]])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>ROUND(Table1[[#This Row],[pledged]]/Table1[[#This Row],[goal]] *100,1)</f>
        <v>0.9</v>
      </c>
      <c r="G2654" s="13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ref="L2654" si="2735">(((J2654/60)/60)/24)+DATE(1970,1,1)</f>
        <v>41983.158854166672</v>
      </c>
      <c r="M2654" s="16">
        <f t="shared" si="2706"/>
        <v>41953.158854166672</v>
      </c>
      <c r="N2654" t="b">
        <v>0</v>
      </c>
      <c r="O2654">
        <v>11</v>
      </c>
      <c r="P2654" t="b">
        <v>0</v>
      </c>
      <c r="Q2654" t="s">
        <v>8299</v>
      </c>
      <c r="R2654">
        <f t="shared" si="2707"/>
        <v>80.45</v>
      </c>
      <c r="S2654" s="13" t="s">
        <v>8317</v>
      </c>
      <c r="T2654" t="s">
        <v>8353</v>
      </c>
      <c r="U2654">
        <f>YEAR(Table1[[#This Row],[Date Created Conversion]])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>ROUND(Table1[[#This Row],[pledged]]/Table1[[#This Row],[goal]] *100,1)</f>
        <v>11.5</v>
      </c>
      <c r="G2655" s="13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ref="L2655" si="2736">(((J2655/60)/60)/24)+DATE(1970,1,1)</f>
        <v>41803.166666666664</v>
      </c>
      <c r="M2655" s="16">
        <f t="shared" si="2706"/>
        <v>41771.651932870373</v>
      </c>
      <c r="N2655" t="b">
        <v>0</v>
      </c>
      <c r="O2655">
        <v>70</v>
      </c>
      <c r="P2655" t="b">
        <v>0</v>
      </c>
      <c r="Q2655" t="s">
        <v>8299</v>
      </c>
      <c r="R2655">
        <f t="shared" si="2707"/>
        <v>83.94</v>
      </c>
      <c r="S2655" s="13" t="s">
        <v>8317</v>
      </c>
      <c r="T2655" t="s">
        <v>8353</v>
      </c>
      <c r="U2655">
        <f>YEAR(Table1[[#This Row],[Date Created Conversion]])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>ROUND(Table1[[#This Row],[pledged]]/Table1[[#This Row],[goal]] *100,1)</f>
        <v>0.1</v>
      </c>
      <c r="G2656" s="13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ref="L2656" si="2737">(((J2656/60)/60)/24)+DATE(1970,1,1)</f>
        <v>42115.559328703705</v>
      </c>
      <c r="M2656" s="16">
        <f t="shared" si="2706"/>
        <v>42055.600995370376</v>
      </c>
      <c r="N2656" t="b">
        <v>0</v>
      </c>
      <c r="O2656">
        <v>6</v>
      </c>
      <c r="P2656" t="b">
        <v>0</v>
      </c>
      <c r="Q2656" t="s">
        <v>8299</v>
      </c>
      <c r="R2656">
        <f t="shared" si="2707"/>
        <v>8.5</v>
      </c>
      <c r="S2656" s="13" t="s">
        <v>8317</v>
      </c>
      <c r="T2656" t="s">
        <v>8353</v>
      </c>
      <c r="U2656">
        <f>YEAR(Table1[[#This Row],[Date Created Conversion]])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>ROUND(Table1[[#This Row],[pledged]]/Table1[[#This Row],[goal]] *100,1)</f>
        <v>21</v>
      </c>
      <c r="G2657" s="13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ref="L2657" si="2738">(((J2657/60)/60)/24)+DATE(1970,1,1)</f>
        <v>42409.833333333328</v>
      </c>
      <c r="M2657" s="16">
        <f t="shared" si="2706"/>
        <v>42381.866284722222</v>
      </c>
      <c r="N2657" t="b">
        <v>0</v>
      </c>
      <c r="O2657">
        <v>43</v>
      </c>
      <c r="P2657" t="b">
        <v>0</v>
      </c>
      <c r="Q2657" t="s">
        <v>8299</v>
      </c>
      <c r="R2657">
        <f t="shared" si="2707"/>
        <v>73.37</v>
      </c>
      <c r="S2657" s="13" t="s">
        <v>8317</v>
      </c>
      <c r="T2657" t="s">
        <v>8353</v>
      </c>
      <c r="U2657">
        <f>YEAR(Table1[[#This Row],[Date Created Conversion]])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>ROUND(Table1[[#This Row],[pledged]]/Table1[[#This Row],[goal]] *100,1)</f>
        <v>11.4</v>
      </c>
      <c r="G2658" s="13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ref="L2658" si="2739">(((J2658/60)/60)/24)+DATE(1970,1,1)</f>
        <v>42806.791666666672</v>
      </c>
      <c r="M2658" s="16">
        <f t="shared" si="2706"/>
        <v>42767.688518518517</v>
      </c>
      <c r="N2658" t="b">
        <v>0</v>
      </c>
      <c r="O2658">
        <v>152</v>
      </c>
      <c r="P2658" t="b">
        <v>0</v>
      </c>
      <c r="Q2658" t="s">
        <v>8299</v>
      </c>
      <c r="R2658">
        <f t="shared" si="2707"/>
        <v>112.86</v>
      </c>
      <c r="S2658" s="13" t="s">
        <v>8317</v>
      </c>
      <c r="T2658" t="s">
        <v>8353</v>
      </c>
      <c r="U2658">
        <f>YEAR(Table1[[#This Row],[Date Created Conversion]])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>ROUND(Table1[[#This Row],[pledged]]/Table1[[#This Row],[goal]] *100,1)</f>
        <v>18.7</v>
      </c>
      <c r="G2659" s="13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ref="L2659" si="2740">(((J2659/60)/60)/24)+DATE(1970,1,1)</f>
        <v>42585.0625</v>
      </c>
      <c r="M2659" s="16">
        <f t="shared" si="2706"/>
        <v>42551.928854166668</v>
      </c>
      <c r="N2659" t="b">
        <v>0</v>
      </c>
      <c r="O2659">
        <v>59</v>
      </c>
      <c r="P2659" t="b">
        <v>0</v>
      </c>
      <c r="Q2659" t="s">
        <v>8299</v>
      </c>
      <c r="R2659">
        <f t="shared" si="2707"/>
        <v>95.28</v>
      </c>
      <c r="S2659" s="13" t="s">
        <v>8317</v>
      </c>
      <c r="T2659" t="s">
        <v>8353</v>
      </c>
      <c r="U2659">
        <f>YEAR(Table1[[#This Row],[Date Created Conversion]])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>ROUND(Table1[[#This Row],[pledged]]/Table1[[#This Row],[goal]] *100,1)</f>
        <v>0.1</v>
      </c>
      <c r="G2660" s="13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ref="L2660" si="2741">(((J2660/60)/60)/24)+DATE(1970,1,1)</f>
        <v>42581.884189814817</v>
      </c>
      <c r="M2660" s="16">
        <f t="shared" si="2706"/>
        <v>42551.884189814817</v>
      </c>
      <c r="N2660" t="b">
        <v>0</v>
      </c>
      <c r="O2660">
        <v>4</v>
      </c>
      <c r="P2660" t="b">
        <v>0</v>
      </c>
      <c r="Q2660" t="s">
        <v>8299</v>
      </c>
      <c r="R2660">
        <f t="shared" si="2707"/>
        <v>22.75</v>
      </c>
      <c r="S2660" s="13" t="s">
        <v>8317</v>
      </c>
      <c r="T2660" t="s">
        <v>8353</v>
      </c>
      <c r="U2660">
        <f>YEAR(Table1[[#This Row],[Date Created Conversion]])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>ROUND(Table1[[#This Row],[pledged]]/Table1[[#This Row],[goal]] *100,1)</f>
        <v>2.7</v>
      </c>
      <c r="G2661" s="13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ref="L2661" si="2742">(((J2661/60)/60)/24)+DATE(1970,1,1)</f>
        <v>42112.069560185191</v>
      </c>
      <c r="M2661" s="16">
        <f t="shared" si="2706"/>
        <v>42082.069560185191</v>
      </c>
      <c r="N2661" t="b">
        <v>0</v>
      </c>
      <c r="O2661">
        <v>10</v>
      </c>
      <c r="P2661" t="b">
        <v>0</v>
      </c>
      <c r="Q2661" t="s">
        <v>8299</v>
      </c>
      <c r="R2661">
        <f t="shared" si="2707"/>
        <v>133.30000000000001</v>
      </c>
      <c r="S2661" s="13" t="s">
        <v>8317</v>
      </c>
      <c r="T2661" t="s">
        <v>8353</v>
      </c>
      <c r="U2661">
        <f>YEAR(Table1[[#This Row],[Date Created Conversion]])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>ROUND(Table1[[#This Row],[pledged]]/Table1[[#This Row],[goal]] *100,1)</f>
        <v>0.1</v>
      </c>
      <c r="G2662" s="13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ref="L2662" si="2743">(((J2662/60)/60)/24)+DATE(1970,1,1)</f>
        <v>42332.754837962959</v>
      </c>
      <c r="M2662" s="16">
        <f t="shared" si="2706"/>
        <v>42272.713171296295</v>
      </c>
      <c r="N2662" t="b">
        <v>0</v>
      </c>
      <c r="O2662">
        <v>5</v>
      </c>
      <c r="P2662" t="b">
        <v>0</v>
      </c>
      <c r="Q2662" t="s">
        <v>8299</v>
      </c>
      <c r="R2662">
        <f t="shared" si="2707"/>
        <v>3.8</v>
      </c>
      <c r="S2662" s="13" t="s">
        <v>8317</v>
      </c>
      <c r="T2662" t="s">
        <v>8353</v>
      </c>
      <c r="U2662">
        <f>YEAR(Table1[[#This Row],[Date Created Conversion]])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>ROUND(Table1[[#This Row],[pledged]]/Table1[[#This Row],[goal]] *100,1)</f>
        <v>102.9</v>
      </c>
      <c r="G2663" s="1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ref="L2663" si="2744">(((J2663/60)/60)/24)+DATE(1970,1,1)</f>
        <v>41572.958449074074</v>
      </c>
      <c r="M2663" s="16">
        <f t="shared" si="2706"/>
        <v>41542.958449074074</v>
      </c>
      <c r="N2663" t="b">
        <v>0</v>
      </c>
      <c r="O2663">
        <v>60</v>
      </c>
      <c r="P2663" t="b">
        <v>1</v>
      </c>
      <c r="Q2663" t="s">
        <v>8300</v>
      </c>
      <c r="R2663">
        <f t="shared" si="2707"/>
        <v>85.75</v>
      </c>
      <c r="S2663" s="13" t="s">
        <v>8317</v>
      </c>
      <c r="T2663" t="s">
        <v>8354</v>
      </c>
      <c r="U2663">
        <f>YEAR(Table1[[#This Row],[Date Created Conversion]])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>ROUND(Table1[[#This Row],[pledged]]/Table1[[#This Row],[goal]] *100,1)</f>
        <v>106.8</v>
      </c>
      <c r="G2664" s="13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ref="L2664" si="2745">(((J2664/60)/60)/24)+DATE(1970,1,1)</f>
        <v>42237.746678240743</v>
      </c>
      <c r="M2664" s="16">
        <f t="shared" si="2706"/>
        <v>42207.746678240743</v>
      </c>
      <c r="N2664" t="b">
        <v>0</v>
      </c>
      <c r="O2664">
        <v>80</v>
      </c>
      <c r="P2664" t="b">
        <v>1</v>
      </c>
      <c r="Q2664" t="s">
        <v>8300</v>
      </c>
      <c r="R2664">
        <f t="shared" si="2707"/>
        <v>267</v>
      </c>
      <c r="S2664" s="13" t="s">
        <v>8317</v>
      </c>
      <c r="T2664" t="s">
        <v>8354</v>
      </c>
      <c r="U2664">
        <f>YEAR(Table1[[#This Row],[Date Created Conversion]])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>ROUND(Table1[[#This Row],[pledged]]/Table1[[#This Row],[goal]] *100,1)</f>
        <v>104.6</v>
      </c>
      <c r="G2665" s="13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ref="L2665" si="2746">(((J2665/60)/60)/24)+DATE(1970,1,1)</f>
        <v>42251.625</v>
      </c>
      <c r="M2665" s="16">
        <f t="shared" si="2706"/>
        <v>42222.622766203705</v>
      </c>
      <c r="N2665" t="b">
        <v>0</v>
      </c>
      <c r="O2665">
        <v>56</v>
      </c>
      <c r="P2665" t="b">
        <v>1</v>
      </c>
      <c r="Q2665" t="s">
        <v>8300</v>
      </c>
      <c r="R2665">
        <f t="shared" si="2707"/>
        <v>373.56</v>
      </c>
      <c r="S2665" s="13" t="s">
        <v>8317</v>
      </c>
      <c r="T2665" t="s">
        <v>8354</v>
      </c>
      <c r="U2665">
        <f>YEAR(Table1[[#This Row],[Date Created Conversion]])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>ROUND(Table1[[#This Row],[pledged]]/Table1[[#This Row],[goal]] *100,1)</f>
        <v>103.4</v>
      </c>
      <c r="G2666" s="13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ref="L2666" si="2747">(((J2666/60)/60)/24)+DATE(1970,1,1)</f>
        <v>42347.290972222225</v>
      </c>
      <c r="M2666" s="16">
        <f t="shared" si="2706"/>
        <v>42313.02542824074</v>
      </c>
      <c r="N2666" t="b">
        <v>0</v>
      </c>
      <c r="O2666">
        <v>104</v>
      </c>
      <c r="P2666" t="b">
        <v>1</v>
      </c>
      <c r="Q2666" t="s">
        <v>8300</v>
      </c>
      <c r="R2666">
        <f t="shared" si="2707"/>
        <v>174.04</v>
      </c>
      <c r="S2666" s="13" t="s">
        <v>8317</v>
      </c>
      <c r="T2666" t="s">
        <v>8354</v>
      </c>
      <c r="U2666">
        <f>YEAR(Table1[[#This Row],[Date Created Conversion]])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>ROUND(Table1[[#This Row],[pledged]]/Table1[[#This Row],[goal]] *100,1)</f>
        <v>123.1</v>
      </c>
      <c r="G2667" s="13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ref="L2667" si="2748">(((J2667/60)/60)/24)+DATE(1970,1,1)</f>
        <v>42128.895532407405</v>
      </c>
      <c r="M2667" s="16">
        <f t="shared" si="2706"/>
        <v>42083.895532407405</v>
      </c>
      <c r="N2667" t="b">
        <v>0</v>
      </c>
      <c r="O2667">
        <v>46</v>
      </c>
      <c r="P2667" t="b">
        <v>1</v>
      </c>
      <c r="Q2667" t="s">
        <v>8300</v>
      </c>
      <c r="R2667">
        <f t="shared" si="2707"/>
        <v>93.7</v>
      </c>
      <c r="S2667" s="13" t="s">
        <v>8317</v>
      </c>
      <c r="T2667" t="s">
        <v>8354</v>
      </c>
      <c r="U2667">
        <f>YEAR(Table1[[#This Row],[Date Created Conversion]])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>ROUND(Table1[[#This Row],[pledged]]/Table1[[#This Row],[goal]] *100,1)</f>
        <v>159.30000000000001</v>
      </c>
      <c r="G2668" s="13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ref="L2668" si="2749">(((J2668/60)/60)/24)+DATE(1970,1,1)</f>
        <v>42272.875</v>
      </c>
      <c r="M2668" s="16">
        <f t="shared" si="2706"/>
        <v>42235.764340277776</v>
      </c>
      <c r="N2668" t="b">
        <v>0</v>
      </c>
      <c r="O2668">
        <v>206</v>
      </c>
      <c r="P2668" t="b">
        <v>1</v>
      </c>
      <c r="Q2668" t="s">
        <v>8300</v>
      </c>
      <c r="R2668">
        <f t="shared" si="2707"/>
        <v>77.33</v>
      </c>
      <c r="S2668" s="13" t="s">
        <v>8317</v>
      </c>
      <c r="T2668" t="s">
        <v>8354</v>
      </c>
      <c r="U2668">
        <f>YEAR(Table1[[#This Row],[Date Created Conversion]])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>ROUND(Table1[[#This Row],[pledged]]/Table1[[#This Row],[goal]] *100,1)</f>
        <v>110.7</v>
      </c>
      <c r="G2669" s="13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ref="L2669" si="2750">(((J2669/60)/60)/24)+DATE(1970,1,1)</f>
        <v>42410.926111111112</v>
      </c>
      <c r="M2669" s="16">
        <f t="shared" si="2706"/>
        <v>42380.926111111112</v>
      </c>
      <c r="N2669" t="b">
        <v>0</v>
      </c>
      <c r="O2669">
        <v>18</v>
      </c>
      <c r="P2669" t="b">
        <v>1</v>
      </c>
      <c r="Q2669" t="s">
        <v>8300</v>
      </c>
      <c r="R2669">
        <f t="shared" si="2707"/>
        <v>92.22</v>
      </c>
      <c r="S2669" s="13" t="s">
        <v>8317</v>
      </c>
      <c r="T2669" t="s">
        <v>8354</v>
      </c>
      <c r="U2669">
        <f>YEAR(Table1[[#This Row],[Date Created Conversion]])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>ROUND(Table1[[#This Row],[pledged]]/Table1[[#This Row],[goal]] *100,1)</f>
        <v>170.7</v>
      </c>
      <c r="G2670" s="13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ref="L2670" si="2751">(((J2670/60)/60)/24)+DATE(1970,1,1)</f>
        <v>42317.60555555555</v>
      </c>
      <c r="M2670" s="16">
        <f t="shared" si="2706"/>
        <v>42275.588715277772</v>
      </c>
      <c r="N2670" t="b">
        <v>0</v>
      </c>
      <c r="O2670">
        <v>28</v>
      </c>
      <c r="P2670" t="b">
        <v>1</v>
      </c>
      <c r="Q2670" t="s">
        <v>8300</v>
      </c>
      <c r="R2670">
        <f t="shared" si="2707"/>
        <v>60.96</v>
      </c>
      <c r="S2670" s="13" t="s">
        <v>8317</v>
      </c>
      <c r="T2670" t="s">
        <v>8354</v>
      </c>
      <c r="U2670">
        <f>YEAR(Table1[[#This Row],[Date Created Conversion]])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>ROUND(Table1[[#This Row],[pledged]]/Table1[[#This Row],[goal]] *100,1)</f>
        <v>125.1</v>
      </c>
      <c r="G2671" s="13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ref="L2671" si="2752">(((J2671/60)/60)/24)+DATE(1970,1,1)</f>
        <v>42379.035833333335</v>
      </c>
      <c r="M2671" s="16">
        <f t="shared" si="2706"/>
        <v>42319.035833333335</v>
      </c>
      <c r="N2671" t="b">
        <v>0</v>
      </c>
      <c r="O2671">
        <v>11</v>
      </c>
      <c r="P2671" t="b">
        <v>1</v>
      </c>
      <c r="Q2671" t="s">
        <v>8300</v>
      </c>
      <c r="R2671">
        <f t="shared" si="2707"/>
        <v>91</v>
      </c>
      <c r="S2671" s="13" t="s">
        <v>8317</v>
      </c>
      <c r="T2671" t="s">
        <v>8354</v>
      </c>
      <c r="U2671">
        <f>YEAR(Table1[[#This Row],[Date Created Conversion]])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>ROUND(Table1[[#This Row],[pledged]]/Table1[[#This Row],[goal]] *100,1)</f>
        <v>6.4</v>
      </c>
      <c r="G2672" s="13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ref="L2672" si="2753">(((J2672/60)/60)/24)+DATE(1970,1,1)</f>
        <v>41849.020601851851</v>
      </c>
      <c r="M2672" s="16">
        <f t="shared" si="2706"/>
        <v>41821.020601851851</v>
      </c>
      <c r="N2672" t="b">
        <v>1</v>
      </c>
      <c r="O2672">
        <v>60</v>
      </c>
      <c r="P2672" t="b">
        <v>0</v>
      </c>
      <c r="Q2672" t="s">
        <v>8300</v>
      </c>
      <c r="R2672">
        <f t="shared" si="2707"/>
        <v>41.58</v>
      </c>
      <c r="S2672" s="13" t="s">
        <v>8317</v>
      </c>
      <c r="T2672" t="s">
        <v>8354</v>
      </c>
      <c r="U2672">
        <f>YEAR(Table1[[#This Row],[Date Created Conversion]])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>ROUND(Table1[[#This Row],[pledged]]/Table1[[#This Row],[goal]] *100,1)</f>
        <v>11.3</v>
      </c>
      <c r="G2673" s="1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ref="L2673" si="2754">(((J2673/60)/60)/24)+DATE(1970,1,1)</f>
        <v>41992.818055555559</v>
      </c>
      <c r="M2673" s="16">
        <f t="shared" si="2706"/>
        <v>41962.749027777783</v>
      </c>
      <c r="N2673" t="b">
        <v>1</v>
      </c>
      <c r="O2673">
        <v>84</v>
      </c>
      <c r="P2673" t="b">
        <v>0</v>
      </c>
      <c r="Q2673" t="s">
        <v>8300</v>
      </c>
      <c r="R2673">
        <f t="shared" si="2707"/>
        <v>33.76</v>
      </c>
      <c r="S2673" s="13" t="s">
        <v>8317</v>
      </c>
      <c r="T2673" t="s">
        <v>8354</v>
      </c>
      <c r="U2673">
        <f>YEAR(Table1[[#This Row],[Date Created Conversion]])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>ROUND(Table1[[#This Row],[pledged]]/Table1[[#This Row],[goal]] *100,1)</f>
        <v>33.200000000000003</v>
      </c>
      <c r="G2674" s="13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ref="L2674" si="2755">(((J2674/60)/60)/24)+DATE(1970,1,1)</f>
        <v>42366.25</v>
      </c>
      <c r="M2674" s="16">
        <f t="shared" si="2706"/>
        <v>42344.884143518517</v>
      </c>
      <c r="N2674" t="b">
        <v>1</v>
      </c>
      <c r="O2674">
        <v>47</v>
      </c>
      <c r="P2674" t="b">
        <v>0</v>
      </c>
      <c r="Q2674" t="s">
        <v>8300</v>
      </c>
      <c r="R2674">
        <f t="shared" si="2707"/>
        <v>70.62</v>
      </c>
      <c r="S2674" s="13" t="s">
        <v>8317</v>
      </c>
      <c r="T2674" t="s">
        <v>8354</v>
      </c>
      <c r="U2674">
        <f>YEAR(Table1[[#This Row],[Date Created Conversion]])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>ROUND(Table1[[#This Row],[pledged]]/Table1[[#This Row],[goal]] *100,1)</f>
        <v>27.6</v>
      </c>
      <c r="G2675" s="13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ref="L2675" si="2756">(((J2675/60)/60)/24)+DATE(1970,1,1)</f>
        <v>41941.947916666664</v>
      </c>
      <c r="M2675" s="16">
        <f t="shared" si="2706"/>
        <v>41912.541655092595</v>
      </c>
      <c r="N2675" t="b">
        <v>1</v>
      </c>
      <c r="O2675">
        <v>66</v>
      </c>
      <c r="P2675" t="b">
        <v>0</v>
      </c>
      <c r="Q2675" t="s">
        <v>8300</v>
      </c>
      <c r="R2675">
        <f t="shared" si="2707"/>
        <v>167.15</v>
      </c>
      <c r="S2675" s="13" t="s">
        <v>8317</v>
      </c>
      <c r="T2675" t="s">
        <v>8354</v>
      </c>
      <c r="U2675">
        <f>YEAR(Table1[[#This Row],[Date Created Conversion]])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>ROUND(Table1[[#This Row],[pledged]]/Table1[[#This Row],[goal]] *100,1)</f>
        <v>62.8</v>
      </c>
      <c r="G2676" s="13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ref="L2676" si="2757">(((J2676/60)/60)/24)+DATE(1970,1,1)</f>
        <v>42556.207638888889</v>
      </c>
      <c r="M2676" s="16">
        <f t="shared" si="2706"/>
        <v>42529.632754629631</v>
      </c>
      <c r="N2676" t="b">
        <v>1</v>
      </c>
      <c r="O2676">
        <v>171</v>
      </c>
      <c r="P2676" t="b">
        <v>0</v>
      </c>
      <c r="Q2676" t="s">
        <v>8300</v>
      </c>
      <c r="R2676">
        <f t="shared" si="2707"/>
        <v>128.62</v>
      </c>
      <c r="S2676" s="13" t="s">
        <v>8317</v>
      </c>
      <c r="T2676" t="s">
        <v>8354</v>
      </c>
      <c r="U2676">
        <f>YEAR(Table1[[#This Row],[Date Created Conversion]])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>ROUND(Table1[[#This Row],[pledged]]/Table1[[#This Row],[goal]] *100,1)</f>
        <v>7.6</v>
      </c>
      <c r="G2677" s="13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ref="L2677" si="2758">(((J2677/60)/60)/24)+DATE(1970,1,1)</f>
        <v>41953.899178240739</v>
      </c>
      <c r="M2677" s="16">
        <f t="shared" si="2706"/>
        <v>41923.857511574075</v>
      </c>
      <c r="N2677" t="b">
        <v>1</v>
      </c>
      <c r="O2677">
        <v>29</v>
      </c>
      <c r="P2677" t="b">
        <v>0</v>
      </c>
      <c r="Q2677" t="s">
        <v>8300</v>
      </c>
      <c r="R2677">
        <f t="shared" si="2707"/>
        <v>65.41</v>
      </c>
      <c r="S2677" s="13" t="s">
        <v>8317</v>
      </c>
      <c r="T2677" t="s">
        <v>8354</v>
      </c>
      <c r="U2677">
        <f>YEAR(Table1[[#This Row],[Date Created Conversion]])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>ROUND(Table1[[#This Row],[pledged]]/Table1[[#This Row],[goal]] *100,1)</f>
        <v>50.4</v>
      </c>
      <c r="G2678" s="13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ref="L2678" si="2759">(((J2678/60)/60)/24)+DATE(1970,1,1)</f>
        <v>42512.624699074076</v>
      </c>
      <c r="M2678" s="16">
        <f t="shared" si="2706"/>
        <v>42482.624699074076</v>
      </c>
      <c r="N2678" t="b">
        <v>0</v>
      </c>
      <c r="O2678">
        <v>9</v>
      </c>
      <c r="P2678" t="b">
        <v>0</v>
      </c>
      <c r="Q2678" t="s">
        <v>8300</v>
      </c>
      <c r="R2678">
        <f t="shared" si="2707"/>
        <v>117.56</v>
      </c>
      <c r="S2678" s="13" t="s">
        <v>8317</v>
      </c>
      <c r="T2678" t="s">
        <v>8354</v>
      </c>
      <c r="U2678">
        <f>YEAR(Table1[[#This Row],[Date Created Conversion]])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>ROUND(Table1[[#This Row],[pledged]]/Table1[[#This Row],[goal]] *100,1)</f>
        <v>17.5</v>
      </c>
      <c r="G2679" s="13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ref="L2679" si="2760">(((J2679/60)/60)/24)+DATE(1970,1,1)</f>
        <v>41823.029432870368</v>
      </c>
      <c r="M2679" s="16">
        <f t="shared" si="2706"/>
        <v>41793.029432870368</v>
      </c>
      <c r="N2679" t="b">
        <v>0</v>
      </c>
      <c r="O2679">
        <v>27</v>
      </c>
      <c r="P2679" t="b">
        <v>0</v>
      </c>
      <c r="Q2679" t="s">
        <v>8300</v>
      </c>
      <c r="R2679">
        <f t="shared" si="2707"/>
        <v>126.48</v>
      </c>
      <c r="S2679" s="13" t="s">
        <v>8317</v>
      </c>
      <c r="T2679" t="s">
        <v>8354</v>
      </c>
      <c r="U2679">
        <f>YEAR(Table1[[#This Row],[Date Created Conversion]])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>ROUND(Table1[[#This Row],[pledged]]/Table1[[#This Row],[goal]] *100,1)</f>
        <v>0</v>
      </c>
      <c r="G2680" s="13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ref="L2680" si="2761">(((J2680/60)/60)/24)+DATE(1970,1,1)</f>
        <v>42271.798206018517</v>
      </c>
      <c r="M2680" s="16">
        <f t="shared" si="2706"/>
        <v>42241.798206018517</v>
      </c>
      <c r="N2680" t="b">
        <v>0</v>
      </c>
      <c r="O2680">
        <v>2</v>
      </c>
      <c r="P2680" t="b">
        <v>0</v>
      </c>
      <c r="Q2680" t="s">
        <v>8300</v>
      </c>
      <c r="R2680">
        <f t="shared" si="2707"/>
        <v>550</v>
      </c>
      <c r="S2680" s="13" t="s">
        <v>8317</v>
      </c>
      <c r="T2680" t="s">
        <v>8354</v>
      </c>
      <c r="U2680">
        <f>YEAR(Table1[[#This Row],[Date Created Conversion]])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>ROUND(Table1[[#This Row],[pledged]]/Table1[[#This Row],[goal]] *100,1)</f>
        <v>0.3</v>
      </c>
      <c r="G2681" s="13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ref="L2681" si="2762">(((J2681/60)/60)/24)+DATE(1970,1,1)</f>
        <v>42063.001087962963</v>
      </c>
      <c r="M2681" s="16">
        <f t="shared" si="2706"/>
        <v>42033.001087962963</v>
      </c>
      <c r="N2681" t="b">
        <v>0</v>
      </c>
      <c r="O2681">
        <v>3</v>
      </c>
      <c r="P2681" t="b">
        <v>0</v>
      </c>
      <c r="Q2681" t="s">
        <v>8300</v>
      </c>
      <c r="R2681">
        <f t="shared" si="2707"/>
        <v>44</v>
      </c>
      <c r="S2681" s="13" t="s">
        <v>8317</v>
      </c>
      <c r="T2681" t="s">
        <v>8354</v>
      </c>
      <c r="U2681">
        <f>YEAR(Table1[[#This Row],[Date Created Conversion]])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>ROUND(Table1[[#This Row],[pledged]]/Table1[[#This Row],[goal]] *100,1)</f>
        <v>0.9</v>
      </c>
      <c r="G2682" s="13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ref="L2682" si="2763">(((J2682/60)/60)/24)+DATE(1970,1,1)</f>
        <v>42466.170034722221</v>
      </c>
      <c r="M2682" s="16">
        <f t="shared" si="2706"/>
        <v>42436.211701388893</v>
      </c>
      <c r="N2682" t="b">
        <v>0</v>
      </c>
      <c r="O2682">
        <v>4</v>
      </c>
      <c r="P2682" t="b">
        <v>0</v>
      </c>
      <c r="Q2682" t="s">
        <v>8300</v>
      </c>
      <c r="R2682">
        <f t="shared" si="2707"/>
        <v>69</v>
      </c>
      <c r="S2682" s="13" t="s">
        <v>8317</v>
      </c>
      <c r="T2682" t="s">
        <v>8354</v>
      </c>
      <c r="U2682">
        <f>YEAR(Table1[[#This Row],[Date Created Conversion]])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>ROUND(Table1[[#This Row],[pledged]]/Table1[[#This Row],[goal]] *100,1)</f>
        <v>0.7</v>
      </c>
      <c r="G2683" s="1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ref="L2683" si="2764">(((J2683/60)/60)/24)+DATE(1970,1,1)</f>
        <v>41830.895254629628</v>
      </c>
      <c r="M2683" s="16">
        <f t="shared" si="2706"/>
        <v>41805.895254629628</v>
      </c>
      <c r="N2683" t="b">
        <v>0</v>
      </c>
      <c r="O2683">
        <v>2</v>
      </c>
      <c r="P2683" t="b">
        <v>0</v>
      </c>
      <c r="Q2683" t="s">
        <v>8282</v>
      </c>
      <c r="R2683">
        <f t="shared" si="2707"/>
        <v>27.5</v>
      </c>
      <c r="S2683" s="13" t="s">
        <v>8334</v>
      </c>
      <c r="T2683" t="s">
        <v>8335</v>
      </c>
      <c r="U2683">
        <f>YEAR(Table1[[#This Row],[Date Created Conversion]])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>ROUND(Table1[[#This Row],[pledged]]/Table1[[#This Row],[goal]] *100,1)</f>
        <v>28.3</v>
      </c>
      <c r="G2684" s="13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ref="L2684" si="2765">(((J2684/60)/60)/24)+DATE(1970,1,1)</f>
        <v>41965.249305555553</v>
      </c>
      <c r="M2684" s="16">
        <f t="shared" si="2706"/>
        <v>41932.871990740743</v>
      </c>
      <c r="N2684" t="b">
        <v>0</v>
      </c>
      <c r="O2684">
        <v>20</v>
      </c>
      <c r="P2684" t="b">
        <v>0</v>
      </c>
      <c r="Q2684" t="s">
        <v>8282</v>
      </c>
      <c r="R2684">
        <f t="shared" si="2707"/>
        <v>84.9</v>
      </c>
      <c r="S2684" s="13" t="s">
        <v>8334</v>
      </c>
      <c r="T2684" t="s">
        <v>8335</v>
      </c>
      <c r="U2684">
        <f>YEAR(Table1[[#This Row],[Date Created Conversion]])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>ROUND(Table1[[#This Row],[pledged]]/Table1[[#This Row],[goal]] *100,1)</f>
        <v>0.2</v>
      </c>
      <c r="G2685" s="13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ref="L2685" si="2766">(((J2685/60)/60)/24)+DATE(1970,1,1)</f>
        <v>42064.75509259259</v>
      </c>
      <c r="M2685" s="16">
        <f t="shared" si="2706"/>
        <v>42034.75509259259</v>
      </c>
      <c r="N2685" t="b">
        <v>0</v>
      </c>
      <c r="O2685">
        <v>3</v>
      </c>
      <c r="P2685" t="b">
        <v>0</v>
      </c>
      <c r="Q2685" t="s">
        <v>8282</v>
      </c>
      <c r="R2685">
        <f t="shared" si="2707"/>
        <v>12</v>
      </c>
      <c r="S2685" s="13" t="s">
        <v>8334</v>
      </c>
      <c r="T2685" t="s">
        <v>8335</v>
      </c>
      <c r="U2685">
        <f>YEAR(Table1[[#This Row],[Date Created Conversion]])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>ROUND(Table1[[#This Row],[pledged]]/Table1[[#This Row],[goal]] *100,1)</f>
        <v>1.1000000000000001</v>
      </c>
      <c r="G2686" s="13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ref="L2686" si="2767">(((J2686/60)/60)/24)+DATE(1970,1,1)</f>
        <v>41860.914641203701</v>
      </c>
      <c r="M2686" s="16">
        <f t="shared" si="2706"/>
        <v>41820.914641203701</v>
      </c>
      <c r="N2686" t="b">
        <v>0</v>
      </c>
      <c r="O2686">
        <v>4</v>
      </c>
      <c r="P2686" t="b">
        <v>0</v>
      </c>
      <c r="Q2686" t="s">
        <v>8282</v>
      </c>
      <c r="R2686">
        <f t="shared" si="2707"/>
        <v>200</v>
      </c>
      <c r="S2686" s="13" t="s">
        <v>8334</v>
      </c>
      <c r="T2686" t="s">
        <v>8335</v>
      </c>
      <c r="U2686">
        <f>YEAR(Table1[[#This Row],[Date Created Conversion]])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>ROUND(Table1[[#This Row],[pledged]]/Table1[[#This Row],[goal]] *100,1)</f>
        <v>0</v>
      </c>
      <c r="G2687" s="13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ref="L2687" si="2768">(((J2687/60)/60)/24)+DATE(1970,1,1)</f>
        <v>42121.654282407413</v>
      </c>
      <c r="M2687" s="16">
        <f t="shared" si="2706"/>
        <v>42061.69594907407</v>
      </c>
      <c r="N2687" t="b">
        <v>0</v>
      </c>
      <c r="O2687">
        <v>1</v>
      </c>
      <c r="P2687" t="b">
        <v>0</v>
      </c>
      <c r="Q2687" t="s">
        <v>8282</v>
      </c>
      <c r="R2687">
        <f t="shared" si="2707"/>
        <v>10</v>
      </c>
      <c r="S2687" s="13" t="s">
        <v>8334</v>
      </c>
      <c r="T2687" t="s">
        <v>8335</v>
      </c>
      <c r="U2687">
        <f>YEAR(Table1[[#This Row],[Date Created Conversion]])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>ROUND(Table1[[#This Row],[pledged]]/Table1[[#This Row],[goal]] *100,1)</f>
        <v>0</v>
      </c>
      <c r="G2688" s="13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ref="L2688" si="2769">(((J2688/60)/60)/24)+DATE(1970,1,1)</f>
        <v>41912.974803240737</v>
      </c>
      <c r="M2688" s="16">
        <f t="shared" si="2706"/>
        <v>41892.974803240737</v>
      </c>
      <c r="N2688" t="b">
        <v>0</v>
      </c>
      <c r="O2688">
        <v>0</v>
      </c>
      <c r="P2688" t="b">
        <v>0</v>
      </c>
      <c r="Q2688" t="s">
        <v>8282</v>
      </c>
      <c r="R2688">
        <f t="shared" si="2707"/>
        <v>0</v>
      </c>
      <c r="S2688" s="13" t="s">
        <v>8334</v>
      </c>
      <c r="T2688" t="s">
        <v>8335</v>
      </c>
      <c r="U2688">
        <f>YEAR(Table1[[#This Row],[Date Created Conversion]])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>ROUND(Table1[[#This Row],[pledged]]/Table1[[#This Row],[goal]] *100,1)</f>
        <v>0</v>
      </c>
      <c r="G2689" s="13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ref="L2689" si="2770">(((J2689/60)/60)/24)+DATE(1970,1,1)</f>
        <v>42184.64025462963</v>
      </c>
      <c r="M2689" s="16">
        <f t="shared" si="2706"/>
        <v>42154.64025462963</v>
      </c>
      <c r="N2689" t="b">
        <v>0</v>
      </c>
      <c r="O2689">
        <v>0</v>
      </c>
      <c r="P2689" t="b">
        <v>0</v>
      </c>
      <c r="Q2689" t="s">
        <v>8282</v>
      </c>
      <c r="R2689">
        <f t="shared" si="2707"/>
        <v>0</v>
      </c>
      <c r="S2689" s="13" t="s">
        <v>8334</v>
      </c>
      <c r="T2689" t="s">
        <v>8335</v>
      </c>
      <c r="U2689">
        <f>YEAR(Table1[[#This Row],[Date Created Conversion]])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>ROUND(Table1[[#This Row],[pledged]]/Table1[[#This Row],[goal]] *100,1)</f>
        <v>0.1</v>
      </c>
      <c r="G2690" s="13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ref="L2690" si="2771">(((J2690/60)/60)/24)+DATE(1970,1,1)</f>
        <v>42059.125</v>
      </c>
      <c r="M2690" s="16">
        <f t="shared" ref="M2690:M2753" si="2772">(((K2690/60)/60)/24)+DATE(1970,1,1)</f>
        <v>42028.118865740747</v>
      </c>
      <c r="N2690" t="b">
        <v>0</v>
      </c>
      <c r="O2690">
        <v>14</v>
      </c>
      <c r="P2690" t="b">
        <v>0</v>
      </c>
      <c r="Q2690" t="s">
        <v>8282</v>
      </c>
      <c r="R2690">
        <f t="shared" ref="R2690:R2753" si="2773">IFERROR(ROUND(E2690/O2690,2),0)</f>
        <v>5.29</v>
      </c>
      <c r="S2690" s="13" t="s">
        <v>8334</v>
      </c>
      <c r="T2690" t="s">
        <v>8335</v>
      </c>
      <c r="U2690">
        <f>YEAR(Table1[[#This Row],[Date Created Conversion]])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>ROUND(Table1[[#This Row],[pledged]]/Table1[[#This Row],[goal]] *100,1)</f>
        <v>0</v>
      </c>
      <c r="G2691" s="13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" si="2774">(((J2691/60)/60)/24)+DATE(1970,1,1)</f>
        <v>42581.961689814809</v>
      </c>
      <c r="M2691" s="16">
        <f t="shared" si="2772"/>
        <v>42551.961689814809</v>
      </c>
      <c r="N2691" t="b">
        <v>0</v>
      </c>
      <c r="O2691">
        <v>1</v>
      </c>
      <c r="P2691" t="b">
        <v>0</v>
      </c>
      <c r="Q2691" t="s">
        <v>8282</v>
      </c>
      <c r="R2691">
        <f t="shared" si="2773"/>
        <v>1</v>
      </c>
      <c r="S2691" s="13" t="s">
        <v>8334</v>
      </c>
      <c r="T2691" t="s">
        <v>8335</v>
      </c>
      <c r="U2691">
        <f>YEAR(Table1[[#This Row],[Date Created Conversion]])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>ROUND(Table1[[#This Row],[pledged]]/Table1[[#This Row],[goal]] *100,1)</f>
        <v>10.7</v>
      </c>
      <c r="G2692" s="13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ref="L2692" si="2775">(((J2692/60)/60)/24)+DATE(1970,1,1)</f>
        <v>42158.105046296296</v>
      </c>
      <c r="M2692" s="16">
        <f t="shared" si="2772"/>
        <v>42113.105046296296</v>
      </c>
      <c r="N2692" t="b">
        <v>0</v>
      </c>
      <c r="O2692">
        <v>118</v>
      </c>
      <c r="P2692" t="b">
        <v>0</v>
      </c>
      <c r="Q2692" t="s">
        <v>8282</v>
      </c>
      <c r="R2692">
        <f t="shared" si="2773"/>
        <v>72.760000000000005</v>
      </c>
      <c r="S2692" s="13" t="s">
        <v>8334</v>
      </c>
      <c r="T2692" t="s">
        <v>8335</v>
      </c>
      <c r="U2692">
        <f>YEAR(Table1[[#This Row],[Date Created Conversion]])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>ROUND(Table1[[#This Row],[pledged]]/Table1[[#This Row],[goal]] *100,1)</f>
        <v>0.1</v>
      </c>
      <c r="G2693" s="1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ref="L2693" si="2776">(((J2693/60)/60)/24)+DATE(1970,1,1)</f>
        <v>42134.724039351851</v>
      </c>
      <c r="M2693" s="16">
        <f t="shared" si="2772"/>
        <v>42089.724039351851</v>
      </c>
      <c r="N2693" t="b">
        <v>0</v>
      </c>
      <c r="O2693">
        <v>2</v>
      </c>
      <c r="P2693" t="b">
        <v>0</v>
      </c>
      <c r="Q2693" t="s">
        <v>8282</v>
      </c>
      <c r="R2693">
        <f t="shared" si="2773"/>
        <v>17.5</v>
      </c>
      <c r="S2693" s="13" t="s">
        <v>8334</v>
      </c>
      <c r="T2693" t="s">
        <v>8335</v>
      </c>
      <c r="U2693">
        <f>YEAR(Table1[[#This Row],[Date Created Conversion]])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>ROUND(Table1[[#This Row],[pledged]]/Table1[[#This Row],[goal]] *100,1)</f>
        <v>0.7</v>
      </c>
      <c r="G2694" s="13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ref="L2694" si="2777">(((J2694/60)/60)/24)+DATE(1970,1,1)</f>
        <v>42088.292361111111</v>
      </c>
      <c r="M2694" s="16">
        <f t="shared" si="2772"/>
        <v>42058.334027777775</v>
      </c>
      <c r="N2694" t="b">
        <v>0</v>
      </c>
      <c r="O2694">
        <v>1</v>
      </c>
      <c r="P2694" t="b">
        <v>0</v>
      </c>
      <c r="Q2694" t="s">
        <v>8282</v>
      </c>
      <c r="R2694">
        <f t="shared" si="2773"/>
        <v>25</v>
      </c>
      <c r="S2694" s="13" t="s">
        <v>8334</v>
      </c>
      <c r="T2694" t="s">
        <v>8335</v>
      </c>
      <c r="U2694">
        <f>YEAR(Table1[[#This Row],[Date Created Conversion]])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>ROUND(Table1[[#This Row],[pledged]]/Table1[[#This Row],[goal]] *100,1)</f>
        <v>0.8</v>
      </c>
      <c r="G2695" s="13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ref="L2695" si="2778">(((J2695/60)/60)/24)+DATE(1970,1,1)</f>
        <v>41864.138495370367</v>
      </c>
      <c r="M2695" s="16">
        <f t="shared" si="2772"/>
        <v>41834.138495370367</v>
      </c>
      <c r="N2695" t="b">
        <v>0</v>
      </c>
      <c r="O2695">
        <v>3</v>
      </c>
      <c r="P2695" t="b">
        <v>0</v>
      </c>
      <c r="Q2695" t="s">
        <v>8282</v>
      </c>
      <c r="R2695">
        <f t="shared" si="2773"/>
        <v>13.33</v>
      </c>
      <c r="S2695" s="13" t="s">
        <v>8334</v>
      </c>
      <c r="T2695" t="s">
        <v>8335</v>
      </c>
      <c r="U2695">
        <f>YEAR(Table1[[#This Row],[Date Created Conversion]])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>ROUND(Table1[[#This Row],[pledged]]/Table1[[#This Row],[goal]] *100,1)</f>
        <v>0</v>
      </c>
      <c r="G2696" s="13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ref="L2696" si="2779">(((J2696/60)/60)/24)+DATE(1970,1,1)</f>
        <v>41908.140497685185</v>
      </c>
      <c r="M2696" s="16">
        <f t="shared" si="2772"/>
        <v>41878.140497685185</v>
      </c>
      <c r="N2696" t="b">
        <v>0</v>
      </c>
      <c r="O2696">
        <v>1</v>
      </c>
      <c r="P2696" t="b">
        <v>0</v>
      </c>
      <c r="Q2696" t="s">
        <v>8282</v>
      </c>
      <c r="R2696">
        <f t="shared" si="2773"/>
        <v>1</v>
      </c>
      <c r="S2696" s="13" t="s">
        <v>8334</v>
      </c>
      <c r="T2696" t="s">
        <v>8335</v>
      </c>
      <c r="U2696">
        <f>YEAR(Table1[[#This Row],[Date Created Conversion]])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>ROUND(Table1[[#This Row],[pledged]]/Table1[[#This Row],[goal]] *100,1)</f>
        <v>0.5</v>
      </c>
      <c r="G2697" s="13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ref="L2697" si="2780">(((J2697/60)/60)/24)+DATE(1970,1,1)</f>
        <v>42108.14025462963</v>
      </c>
      <c r="M2697" s="16">
        <f t="shared" si="2772"/>
        <v>42048.181921296295</v>
      </c>
      <c r="N2697" t="b">
        <v>0</v>
      </c>
      <c r="O2697">
        <v>3</v>
      </c>
      <c r="P2697" t="b">
        <v>0</v>
      </c>
      <c r="Q2697" t="s">
        <v>8282</v>
      </c>
      <c r="R2697">
        <f t="shared" si="2773"/>
        <v>23.67</v>
      </c>
      <c r="S2697" s="13" t="s">
        <v>8334</v>
      </c>
      <c r="T2697" t="s">
        <v>8335</v>
      </c>
      <c r="U2697">
        <f>YEAR(Table1[[#This Row],[Date Created Conversion]])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>ROUND(Table1[[#This Row],[pledged]]/Table1[[#This Row],[goal]] *100,1)</f>
        <v>5.7</v>
      </c>
      <c r="G2698" s="13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ref="L2698" si="2781">(((J2698/60)/60)/24)+DATE(1970,1,1)</f>
        <v>41998.844444444447</v>
      </c>
      <c r="M2698" s="16">
        <f t="shared" si="2772"/>
        <v>41964.844444444447</v>
      </c>
      <c r="N2698" t="b">
        <v>0</v>
      </c>
      <c r="O2698">
        <v>38</v>
      </c>
      <c r="P2698" t="b">
        <v>0</v>
      </c>
      <c r="Q2698" t="s">
        <v>8282</v>
      </c>
      <c r="R2698">
        <f t="shared" si="2773"/>
        <v>89.21</v>
      </c>
      <c r="S2698" s="13" t="s">
        <v>8334</v>
      </c>
      <c r="T2698" t="s">
        <v>8335</v>
      </c>
      <c r="U2698">
        <f>YEAR(Table1[[#This Row],[Date Created Conversion]])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>ROUND(Table1[[#This Row],[pledged]]/Table1[[#This Row],[goal]] *100,1)</f>
        <v>26.4</v>
      </c>
      <c r="G2699" s="13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ref="L2699" si="2782">(((J2699/60)/60)/24)+DATE(1970,1,1)</f>
        <v>42218.916666666672</v>
      </c>
      <c r="M2699" s="16">
        <f t="shared" si="2772"/>
        <v>42187.940081018518</v>
      </c>
      <c r="N2699" t="b">
        <v>0</v>
      </c>
      <c r="O2699">
        <v>52</v>
      </c>
      <c r="P2699" t="b">
        <v>0</v>
      </c>
      <c r="Q2699" t="s">
        <v>8282</v>
      </c>
      <c r="R2699">
        <f t="shared" si="2773"/>
        <v>116.56</v>
      </c>
      <c r="S2699" s="13" t="s">
        <v>8334</v>
      </c>
      <c r="T2699" t="s">
        <v>8335</v>
      </c>
      <c r="U2699">
        <f>YEAR(Table1[[#This Row],[Date Created Conversion]])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>ROUND(Table1[[#This Row],[pledged]]/Table1[[#This Row],[goal]] *100,1)</f>
        <v>0.3</v>
      </c>
      <c r="G2700" s="13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ref="L2700" si="2783">(((J2700/60)/60)/24)+DATE(1970,1,1)</f>
        <v>41817.898240740738</v>
      </c>
      <c r="M2700" s="16">
        <f t="shared" si="2772"/>
        <v>41787.898240740738</v>
      </c>
      <c r="N2700" t="b">
        <v>0</v>
      </c>
      <c r="O2700">
        <v>2</v>
      </c>
      <c r="P2700" t="b">
        <v>0</v>
      </c>
      <c r="Q2700" t="s">
        <v>8282</v>
      </c>
      <c r="R2700">
        <f t="shared" si="2773"/>
        <v>13.01</v>
      </c>
      <c r="S2700" s="13" t="s">
        <v>8334</v>
      </c>
      <c r="T2700" t="s">
        <v>8335</v>
      </c>
      <c r="U2700">
        <f>YEAR(Table1[[#This Row],[Date Created Conversion]])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>ROUND(Table1[[#This Row],[pledged]]/Table1[[#This Row],[goal]] *100,1)</f>
        <v>0</v>
      </c>
      <c r="G2701" s="13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ref="L2701" si="2784">(((J2701/60)/60)/24)+DATE(1970,1,1)</f>
        <v>41859.896562499998</v>
      </c>
      <c r="M2701" s="16">
        <f t="shared" si="2772"/>
        <v>41829.896562499998</v>
      </c>
      <c r="N2701" t="b">
        <v>0</v>
      </c>
      <c r="O2701">
        <v>0</v>
      </c>
      <c r="P2701" t="b">
        <v>0</v>
      </c>
      <c r="Q2701" t="s">
        <v>8282</v>
      </c>
      <c r="R2701">
        <f t="shared" si="2773"/>
        <v>0</v>
      </c>
      <c r="S2701" s="13" t="s">
        <v>8334</v>
      </c>
      <c r="T2701" t="s">
        <v>8335</v>
      </c>
      <c r="U2701">
        <f>YEAR(Table1[[#This Row],[Date Created Conversion]])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>ROUND(Table1[[#This Row],[pledged]]/Table1[[#This Row],[goal]] *100,1)</f>
        <v>0.7</v>
      </c>
      <c r="G2702" s="13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ref="L2702" si="2785">(((J2702/60)/60)/24)+DATE(1970,1,1)</f>
        <v>41900.87467592593</v>
      </c>
      <c r="M2702" s="16">
        <f t="shared" si="2772"/>
        <v>41870.87467592593</v>
      </c>
      <c r="N2702" t="b">
        <v>0</v>
      </c>
      <c r="O2702">
        <v>4</v>
      </c>
      <c r="P2702" t="b">
        <v>0</v>
      </c>
      <c r="Q2702" t="s">
        <v>8282</v>
      </c>
      <c r="R2702">
        <f t="shared" si="2773"/>
        <v>17.5</v>
      </c>
      <c r="S2702" s="13" t="s">
        <v>8334</v>
      </c>
      <c r="T2702" t="s">
        <v>8335</v>
      </c>
      <c r="U2702">
        <f>YEAR(Table1[[#This Row],[Date Created Conversion]])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>ROUND(Table1[[#This Row],[pledged]]/Table1[[#This Row],[goal]] *100,1)</f>
        <v>46.2</v>
      </c>
      <c r="G2703" s="1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ref="L2703" si="2786">(((J2703/60)/60)/24)+DATE(1970,1,1)</f>
        <v>42832.733032407406</v>
      </c>
      <c r="M2703" s="16">
        <f t="shared" si="2772"/>
        <v>42801.774699074071</v>
      </c>
      <c r="N2703" t="b">
        <v>0</v>
      </c>
      <c r="O2703">
        <v>46</v>
      </c>
      <c r="P2703" t="b">
        <v>0</v>
      </c>
      <c r="Q2703" t="s">
        <v>8301</v>
      </c>
      <c r="R2703">
        <f t="shared" si="2773"/>
        <v>34.130000000000003</v>
      </c>
      <c r="S2703" s="13" t="s">
        <v>8315</v>
      </c>
      <c r="T2703" t="s">
        <v>8355</v>
      </c>
      <c r="U2703">
        <f>YEAR(Table1[[#This Row],[Date Created Conversion]])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>ROUND(Table1[[#This Row],[pledged]]/Table1[[#This Row],[goal]] *100,1)</f>
        <v>34.4</v>
      </c>
      <c r="G2704" s="13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ref="L2704" si="2787">(((J2704/60)/60)/24)+DATE(1970,1,1)</f>
        <v>42830.760150462964</v>
      </c>
      <c r="M2704" s="16">
        <f t="shared" si="2772"/>
        <v>42800.801817129628</v>
      </c>
      <c r="N2704" t="b">
        <v>1</v>
      </c>
      <c r="O2704">
        <v>26</v>
      </c>
      <c r="P2704" t="b">
        <v>0</v>
      </c>
      <c r="Q2704" t="s">
        <v>8301</v>
      </c>
      <c r="R2704">
        <f t="shared" si="2773"/>
        <v>132.35</v>
      </c>
      <c r="S2704" s="13" t="s">
        <v>8315</v>
      </c>
      <c r="T2704" t="s">
        <v>8355</v>
      </c>
      <c r="U2704">
        <f>YEAR(Table1[[#This Row],[Date Created Conversion]])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>ROUND(Table1[[#This Row],[pledged]]/Table1[[#This Row],[goal]] *100,1)</f>
        <v>103.8</v>
      </c>
      <c r="G2705" s="13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ref="L2705" si="2788">(((J2705/60)/60)/24)+DATE(1970,1,1)</f>
        <v>42816.648495370369</v>
      </c>
      <c r="M2705" s="16">
        <f t="shared" si="2772"/>
        <v>42756.690162037034</v>
      </c>
      <c r="N2705" t="b">
        <v>0</v>
      </c>
      <c r="O2705">
        <v>45</v>
      </c>
      <c r="P2705" t="b">
        <v>0</v>
      </c>
      <c r="Q2705" t="s">
        <v>8301</v>
      </c>
      <c r="R2705">
        <f t="shared" si="2773"/>
        <v>922.22</v>
      </c>
      <c r="S2705" s="13" t="s">
        <v>8315</v>
      </c>
      <c r="T2705" t="s">
        <v>8355</v>
      </c>
      <c r="U2705">
        <f>YEAR(Table1[[#This Row],[Date Created Conversion]])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>ROUND(Table1[[#This Row],[pledged]]/Table1[[#This Row],[goal]] *100,1)</f>
        <v>6</v>
      </c>
      <c r="G2706" s="13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ref="L2706" si="2789">(((J2706/60)/60)/24)+DATE(1970,1,1)</f>
        <v>42830.820763888885</v>
      </c>
      <c r="M2706" s="16">
        <f t="shared" si="2772"/>
        <v>42787.862430555557</v>
      </c>
      <c r="N2706" t="b">
        <v>0</v>
      </c>
      <c r="O2706">
        <v>7</v>
      </c>
      <c r="P2706" t="b">
        <v>0</v>
      </c>
      <c r="Q2706" t="s">
        <v>8301</v>
      </c>
      <c r="R2706">
        <f t="shared" si="2773"/>
        <v>163.57</v>
      </c>
      <c r="S2706" s="13" t="s">
        <v>8315</v>
      </c>
      <c r="T2706" t="s">
        <v>8355</v>
      </c>
      <c r="U2706">
        <f>YEAR(Table1[[#This Row],[Date Created Conversion]])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>ROUND(Table1[[#This Row],[pledged]]/Table1[[#This Row],[goal]] *100,1)</f>
        <v>10.5</v>
      </c>
      <c r="G2707" s="13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ref="L2707" si="2790">(((J2707/60)/60)/24)+DATE(1970,1,1)</f>
        <v>42818.874513888892</v>
      </c>
      <c r="M2707" s="16">
        <f t="shared" si="2772"/>
        <v>42773.916180555556</v>
      </c>
      <c r="N2707" t="b">
        <v>0</v>
      </c>
      <c r="O2707">
        <v>8</v>
      </c>
      <c r="P2707" t="b">
        <v>0</v>
      </c>
      <c r="Q2707" t="s">
        <v>8301</v>
      </c>
      <c r="R2707">
        <f t="shared" si="2773"/>
        <v>217.38</v>
      </c>
      <c r="S2707" s="13" t="s">
        <v>8315</v>
      </c>
      <c r="T2707" t="s">
        <v>8355</v>
      </c>
      <c r="U2707">
        <f>YEAR(Table1[[#This Row],[Date Created Conversion]])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>ROUND(Table1[[#This Row],[pledged]]/Table1[[#This Row],[goal]] *100,1)</f>
        <v>112.3</v>
      </c>
      <c r="G2708" s="13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ref="L2708" si="2791">(((J2708/60)/60)/24)+DATE(1970,1,1)</f>
        <v>41928.290972222225</v>
      </c>
      <c r="M2708" s="16">
        <f t="shared" si="2772"/>
        <v>41899.294942129629</v>
      </c>
      <c r="N2708" t="b">
        <v>1</v>
      </c>
      <c r="O2708">
        <v>263</v>
      </c>
      <c r="P2708" t="b">
        <v>1</v>
      </c>
      <c r="Q2708" t="s">
        <v>8301</v>
      </c>
      <c r="R2708">
        <f t="shared" si="2773"/>
        <v>149.44</v>
      </c>
      <c r="S2708" s="13" t="s">
        <v>8315</v>
      </c>
      <c r="T2708" t="s">
        <v>8355</v>
      </c>
      <c r="U2708">
        <f>YEAR(Table1[[#This Row],[Date Created Conversion]])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>ROUND(Table1[[#This Row],[pledged]]/Table1[[#This Row],[goal]] *100,1)</f>
        <v>350.8</v>
      </c>
      <c r="G2709" s="13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ref="L2709" si="2792">(((J2709/60)/60)/24)+DATE(1970,1,1)</f>
        <v>41421.290972222225</v>
      </c>
      <c r="M2709" s="16">
        <f t="shared" si="2772"/>
        <v>41391.782905092594</v>
      </c>
      <c r="N2709" t="b">
        <v>1</v>
      </c>
      <c r="O2709">
        <v>394</v>
      </c>
      <c r="P2709" t="b">
        <v>1</v>
      </c>
      <c r="Q2709" t="s">
        <v>8301</v>
      </c>
      <c r="R2709">
        <f t="shared" si="2773"/>
        <v>71.239999999999995</v>
      </c>
      <c r="S2709" s="13" t="s">
        <v>8315</v>
      </c>
      <c r="T2709" t="s">
        <v>8355</v>
      </c>
      <c r="U2709">
        <f>YEAR(Table1[[#This Row],[Date Created Conversion]])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>ROUND(Table1[[#This Row],[pledged]]/Table1[[#This Row],[goal]] *100,1)</f>
        <v>233.2</v>
      </c>
      <c r="G2710" s="13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ref="L2710" si="2793">(((J2710/60)/60)/24)+DATE(1970,1,1)</f>
        <v>42572.698217592595</v>
      </c>
      <c r="M2710" s="16">
        <f t="shared" si="2772"/>
        <v>42512.698217592595</v>
      </c>
      <c r="N2710" t="b">
        <v>1</v>
      </c>
      <c r="O2710">
        <v>1049</v>
      </c>
      <c r="P2710" t="b">
        <v>1</v>
      </c>
      <c r="Q2710" t="s">
        <v>8301</v>
      </c>
      <c r="R2710">
        <f t="shared" si="2773"/>
        <v>44.46</v>
      </c>
      <c r="S2710" s="13" t="s">
        <v>8315</v>
      </c>
      <c r="T2710" t="s">
        <v>8355</v>
      </c>
      <c r="U2710">
        <f>YEAR(Table1[[#This Row],[Date Created Conversion]])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>ROUND(Table1[[#This Row],[pledged]]/Table1[[#This Row],[goal]] *100,1)</f>
        <v>101.6</v>
      </c>
      <c r="G2711" s="13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ref="L2711" si="2794">(((J2711/60)/60)/24)+DATE(1970,1,1)</f>
        <v>42647.165972222225</v>
      </c>
      <c r="M2711" s="16">
        <f t="shared" si="2772"/>
        <v>42612.149780092594</v>
      </c>
      <c r="N2711" t="b">
        <v>1</v>
      </c>
      <c r="O2711">
        <v>308</v>
      </c>
      <c r="P2711" t="b">
        <v>1</v>
      </c>
      <c r="Q2711" t="s">
        <v>8301</v>
      </c>
      <c r="R2711">
        <f t="shared" si="2773"/>
        <v>164.94</v>
      </c>
      <c r="S2711" s="13" t="s">
        <v>8315</v>
      </c>
      <c r="T2711" t="s">
        <v>8355</v>
      </c>
      <c r="U2711">
        <f>YEAR(Table1[[#This Row],[Date Created Conversion]])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>ROUND(Table1[[#This Row],[pledged]]/Table1[[#This Row],[goal]] *100,1)</f>
        <v>153.9</v>
      </c>
      <c r="G2712" s="13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ref="L2712" si="2795">(((J2712/60)/60)/24)+DATE(1970,1,1)</f>
        <v>41860.083333333336</v>
      </c>
      <c r="M2712" s="16">
        <f t="shared" si="2772"/>
        <v>41828.229490740741</v>
      </c>
      <c r="N2712" t="b">
        <v>1</v>
      </c>
      <c r="O2712">
        <v>1088</v>
      </c>
      <c r="P2712" t="b">
        <v>1</v>
      </c>
      <c r="Q2712" t="s">
        <v>8301</v>
      </c>
      <c r="R2712">
        <f t="shared" si="2773"/>
        <v>84.87</v>
      </c>
      <c r="S2712" s="13" t="s">
        <v>8315</v>
      </c>
      <c r="T2712" t="s">
        <v>8355</v>
      </c>
      <c r="U2712">
        <f>YEAR(Table1[[#This Row],[Date Created Conversion]])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>ROUND(Table1[[#This Row],[pledged]]/Table1[[#This Row],[goal]] *100,1)</f>
        <v>100.7</v>
      </c>
      <c r="G2713" s="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ref="L2713" si="2796">(((J2713/60)/60)/24)+DATE(1970,1,1)</f>
        <v>41810.917361111111</v>
      </c>
      <c r="M2713" s="16">
        <f t="shared" si="2772"/>
        <v>41780.745254629634</v>
      </c>
      <c r="N2713" t="b">
        <v>1</v>
      </c>
      <c r="O2713">
        <v>73</v>
      </c>
      <c r="P2713" t="b">
        <v>1</v>
      </c>
      <c r="Q2713" t="s">
        <v>8301</v>
      </c>
      <c r="R2713">
        <f t="shared" si="2773"/>
        <v>53.95</v>
      </c>
      <c r="S2713" s="13" t="s">
        <v>8315</v>
      </c>
      <c r="T2713" t="s">
        <v>8355</v>
      </c>
      <c r="U2713">
        <f>YEAR(Table1[[#This Row],[Date Created Conversion]])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>ROUND(Table1[[#This Row],[pledged]]/Table1[[#This Row],[goal]] *100,1)</f>
        <v>131.4</v>
      </c>
      <c r="G2714" s="13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ref="L2714" si="2797">(((J2714/60)/60)/24)+DATE(1970,1,1)</f>
        <v>41468.75</v>
      </c>
      <c r="M2714" s="16">
        <f t="shared" si="2772"/>
        <v>41432.062037037038</v>
      </c>
      <c r="N2714" t="b">
        <v>1</v>
      </c>
      <c r="O2714">
        <v>143</v>
      </c>
      <c r="P2714" t="b">
        <v>1</v>
      </c>
      <c r="Q2714" t="s">
        <v>8301</v>
      </c>
      <c r="R2714">
        <f t="shared" si="2773"/>
        <v>50.53</v>
      </c>
      <c r="S2714" s="13" t="s">
        <v>8315</v>
      </c>
      <c r="T2714" t="s">
        <v>8355</v>
      </c>
      <c r="U2714">
        <f>YEAR(Table1[[#This Row],[Date Created Conversion]])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>ROUND(Table1[[#This Row],[pledged]]/Table1[[#This Row],[goal]] *100,1)</f>
        <v>102.2</v>
      </c>
      <c r="G2715" s="13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ref="L2715" si="2798">(((J2715/60)/60)/24)+DATE(1970,1,1)</f>
        <v>42362.653749999998</v>
      </c>
      <c r="M2715" s="16">
        <f t="shared" si="2772"/>
        <v>42322.653749999998</v>
      </c>
      <c r="N2715" t="b">
        <v>1</v>
      </c>
      <c r="O2715">
        <v>1420</v>
      </c>
      <c r="P2715" t="b">
        <v>1</v>
      </c>
      <c r="Q2715" t="s">
        <v>8301</v>
      </c>
      <c r="R2715">
        <f t="shared" si="2773"/>
        <v>108</v>
      </c>
      <c r="S2715" s="13" t="s">
        <v>8315</v>
      </c>
      <c r="T2715" t="s">
        <v>8355</v>
      </c>
      <c r="U2715">
        <f>YEAR(Table1[[#This Row],[Date Created Conversion]])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>ROUND(Table1[[#This Row],[pledged]]/Table1[[#This Row],[goal]] *100,1)</f>
        <v>116.4</v>
      </c>
      <c r="G2716" s="13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ref="L2716" si="2799">(((J2716/60)/60)/24)+DATE(1970,1,1)</f>
        <v>42657.958333333328</v>
      </c>
      <c r="M2716" s="16">
        <f t="shared" si="2772"/>
        <v>42629.655046296291</v>
      </c>
      <c r="N2716" t="b">
        <v>1</v>
      </c>
      <c r="O2716">
        <v>305</v>
      </c>
      <c r="P2716" t="b">
        <v>1</v>
      </c>
      <c r="Q2716" t="s">
        <v>8301</v>
      </c>
      <c r="R2716">
        <f t="shared" si="2773"/>
        <v>95.37</v>
      </c>
      <c r="S2716" s="13" t="s">
        <v>8315</v>
      </c>
      <c r="T2716" t="s">
        <v>8355</v>
      </c>
      <c r="U2716">
        <f>YEAR(Table1[[#This Row],[Date Created Conversion]])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>ROUND(Table1[[#This Row],[pledged]]/Table1[[#This Row],[goal]] *100,1)</f>
        <v>264.60000000000002</v>
      </c>
      <c r="G2717" s="13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ref="L2717" si="2800">(((J2717/60)/60)/24)+DATE(1970,1,1)</f>
        <v>42421.398472222223</v>
      </c>
      <c r="M2717" s="16">
        <f t="shared" si="2772"/>
        <v>42387.398472222223</v>
      </c>
      <c r="N2717" t="b">
        <v>1</v>
      </c>
      <c r="O2717">
        <v>551</v>
      </c>
      <c r="P2717" t="b">
        <v>1</v>
      </c>
      <c r="Q2717" t="s">
        <v>8301</v>
      </c>
      <c r="R2717">
        <f t="shared" si="2773"/>
        <v>57.63</v>
      </c>
      <c r="S2717" s="13" t="s">
        <v>8315</v>
      </c>
      <c r="T2717" t="s">
        <v>8355</v>
      </c>
      <c r="U2717">
        <f>YEAR(Table1[[#This Row],[Date Created Conversion]])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>ROUND(Table1[[#This Row],[pledged]]/Table1[[#This Row],[goal]] *100,1)</f>
        <v>120</v>
      </c>
      <c r="G2718" s="13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ref="L2718" si="2801">(((J2718/60)/60)/24)+DATE(1970,1,1)</f>
        <v>42285.333252314813</v>
      </c>
      <c r="M2718" s="16">
        <f t="shared" si="2772"/>
        <v>42255.333252314813</v>
      </c>
      <c r="N2718" t="b">
        <v>1</v>
      </c>
      <c r="O2718">
        <v>187</v>
      </c>
      <c r="P2718" t="b">
        <v>1</v>
      </c>
      <c r="Q2718" t="s">
        <v>8301</v>
      </c>
      <c r="R2718">
        <f t="shared" si="2773"/>
        <v>64.16</v>
      </c>
      <c r="S2718" s="13" t="s">
        <v>8315</v>
      </c>
      <c r="T2718" t="s">
        <v>8355</v>
      </c>
      <c r="U2718">
        <f>YEAR(Table1[[#This Row],[Date Created Conversion]])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>ROUND(Table1[[#This Row],[pledged]]/Table1[[#This Row],[goal]] *100,1)</f>
        <v>120.1</v>
      </c>
      <c r="G2719" s="13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ref="L2719" si="2802">(((J2719/60)/60)/24)+DATE(1970,1,1)</f>
        <v>41979.956585648149</v>
      </c>
      <c r="M2719" s="16">
        <f t="shared" si="2772"/>
        <v>41934.914918981485</v>
      </c>
      <c r="N2719" t="b">
        <v>1</v>
      </c>
      <c r="O2719">
        <v>325</v>
      </c>
      <c r="P2719" t="b">
        <v>1</v>
      </c>
      <c r="Q2719" t="s">
        <v>8301</v>
      </c>
      <c r="R2719">
        <f t="shared" si="2773"/>
        <v>92.39</v>
      </c>
      <c r="S2719" s="13" t="s">
        <v>8315</v>
      </c>
      <c r="T2719" t="s">
        <v>8355</v>
      </c>
      <c r="U2719">
        <f>YEAR(Table1[[#This Row],[Date Created Conversion]])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>ROUND(Table1[[#This Row],[pledged]]/Table1[[#This Row],[goal]] *100,1)</f>
        <v>103.6</v>
      </c>
      <c r="G2720" s="13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ref="L2720" si="2803">(((J2720/60)/60)/24)+DATE(1970,1,1)</f>
        <v>42493.958333333328</v>
      </c>
      <c r="M2720" s="16">
        <f t="shared" si="2772"/>
        <v>42465.596585648149</v>
      </c>
      <c r="N2720" t="b">
        <v>1</v>
      </c>
      <c r="O2720">
        <v>148</v>
      </c>
      <c r="P2720" t="b">
        <v>1</v>
      </c>
      <c r="Q2720" t="s">
        <v>8301</v>
      </c>
      <c r="R2720">
        <f t="shared" si="2773"/>
        <v>125.98</v>
      </c>
      <c r="S2720" s="13" t="s">
        <v>8315</v>
      </c>
      <c r="T2720" t="s">
        <v>8355</v>
      </c>
      <c r="U2720">
        <f>YEAR(Table1[[#This Row],[Date Created Conversion]])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>ROUND(Table1[[#This Row],[pledged]]/Table1[[#This Row],[goal]] *100,1)</f>
        <v>108.8</v>
      </c>
      <c r="G2721" s="13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ref="L2721" si="2804">(((J2721/60)/60)/24)+DATE(1970,1,1)</f>
        <v>42477.989513888882</v>
      </c>
      <c r="M2721" s="16">
        <f t="shared" si="2772"/>
        <v>42418.031180555554</v>
      </c>
      <c r="N2721" t="b">
        <v>0</v>
      </c>
      <c r="O2721">
        <v>69</v>
      </c>
      <c r="P2721" t="b">
        <v>1</v>
      </c>
      <c r="Q2721" t="s">
        <v>8301</v>
      </c>
      <c r="R2721">
        <f t="shared" si="2773"/>
        <v>94.64</v>
      </c>
      <c r="S2721" s="13" t="s">
        <v>8315</v>
      </c>
      <c r="T2721" t="s">
        <v>8355</v>
      </c>
      <c r="U2721">
        <f>YEAR(Table1[[#This Row],[Date Created Conversion]])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>ROUND(Table1[[#This Row],[pledged]]/Table1[[#This Row],[goal]] *100,1)</f>
        <v>118.1</v>
      </c>
      <c r="G2722" s="13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ref="L2722" si="2805">(((J2722/60)/60)/24)+DATE(1970,1,1)</f>
        <v>42685.507557870369</v>
      </c>
      <c r="M2722" s="16">
        <f t="shared" si="2772"/>
        <v>42655.465891203698</v>
      </c>
      <c r="N2722" t="b">
        <v>0</v>
      </c>
      <c r="O2722">
        <v>173</v>
      </c>
      <c r="P2722" t="b">
        <v>1</v>
      </c>
      <c r="Q2722" t="s">
        <v>8301</v>
      </c>
      <c r="R2722">
        <f t="shared" si="2773"/>
        <v>170.7</v>
      </c>
      <c r="S2722" s="13" t="s">
        <v>8315</v>
      </c>
      <c r="T2722" t="s">
        <v>8355</v>
      </c>
      <c r="U2722">
        <f>YEAR(Table1[[#This Row],[Date Created Conversion]])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>ROUND(Table1[[#This Row],[pledged]]/Table1[[#This Row],[goal]] *100,1)</f>
        <v>1462</v>
      </c>
      <c r="G2723" s="1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ref="L2723" si="2806">(((J2723/60)/60)/24)+DATE(1970,1,1)</f>
        <v>41523.791666666664</v>
      </c>
      <c r="M2723" s="16">
        <f t="shared" si="2772"/>
        <v>41493.543958333335</v>
      </c>
      <c r="N2723" t="b">
        <v>0</v>
      </c>
      <c r="O2723">
        <v>269</v>
      </c>
      <c r="P2723" t="b">
        <v>1</v>
      </c>
      <c r="Q2723" t="s">
        <v>8293</v>
      </c>
      <c r="R2723">
        <f t="shared" si="2773"/>
        <v>40.76</v>
      </c>
      <c r="S2723" s="13" t="s">
        <v>8317</v>
      </c>
      <c r="T2723" t="s">
        <v>8347</v>
      </c>
      <c r="U2723">
        <f>YEAR(Table1[[#This Row],[Date Created Conversion]])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>ROUND(Table1[[#This Row],[pledged]]/Table1[[#This Row],[goal]] *100,1)</f>
        <v>252.5</v>
      </c>
      <c r="G2724" s="13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ref="L2724" si="2807">(((J2724/60)/60)/24)+DATE(1970,1,1)</f>
        <v>42764.857094907406</v>
      </c>
      <c r="M2724" s="16">
        <f t="shared" si="2772"/>
        <v>42704.857094907406</v>
      </c>
      <c r="N2724" t="b">
        <v>0</v>
      </c>
      <c r="O2724">
        <v>185</v>
      </c>
      <c r="P2724" t="b">
        <v>1</v>
      </c>
      <c r="Q2724" t="s">
        <v>8293</v>
      </c>
      <c r="R2724">
        <f t="shared" si="2773"/>
        <v>68.25</v>
      </c>
      <c r="S2724" s="13" t="s">
        <v>8317</v>
      </c>
      <c r="T2724" t="s">
        <v>8347</v>
      </c>
      <c r="U2724">
        <f>YEAR(Table1[[#This Row],[Date Created Conversion]])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>ROUND(Table1[[#This Row],[pledged]]/Table1[[#This Row],[goal]] *100,1)</f>
        <v>140.1</v>
      </c>
      <c r="G2725" s="13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ref="L2725" si="2808">(((J2725/60)/60)/24)+DATE(1970,1,1)</f>
        <v>42004.880648148144</v>
      </c>
      <c r="M2725" s="16">
        <f t="shared" si="2772"/>
        <v>41944.83898148148</v>
      </c>
      <c r="N2725" t="b">
        <v>0</v>
      </c>
      <c r="O2725">
        <v>176</v>
      </c>
      <c r="P2725" t="b">
        <v>1</v>
      </c>
      <c r="Q2725" t="s">
        <v>8293</v>
      </c>
      <c r="R2725">
        <f t="shared" si="2773"/>
        <v>95.49</v>
      </c>
      <c r="S2725" s="13" t="s">
        <v>8317</v>
      </c>
      <c r="T2725" t="s">
        <v>8347</v>
      </c>
      <c r="U2725">
        <f>YEAR(Table1[[#This Row],[Date Created Conversion]])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>ROUND(Table1[[#This Row],[pledged]]/Table1[[#This Row],[goal]] *100,1)</f>
        <v>296.89999999999998</v>
      </c>
      <c r="G2726" s="13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ref="L2726" si="2809">(((J2726/60)/60)/24)+DATE(1970,1,1)</f>
        <v>42231.32707175926</v>
      </c>
      <c r="M2726" s="16">
        <f t="shared" si="2772"/>
        <v>42199.32707175926</v>
      </c>
      <c r="N2726" t="b">
        <v>0</v>
      </c>
      <c r="O2726">
        <v>1019</v>
      </c>
      <c r="P2726" t="b">
        <v>1</v>
      </c>
      <c r="Q2726" t="s">
        <v>8293</v>
      </c>
      <c r="R2726">
        <f t="shared" si="2773"/>
        <v>7.19</v>
      </c>
      <c r="S2726" s="13" t="s">
        <v>8317</v>
      </c>
      <c r="T2726" t="s">
        <v>8347</v>
      </c>
      <c r="U2726">
        <f>YEAR(Table1[[#This Row],[Date Created Conversion]])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>ROUND(Table1[[#This Row],[pledged]]/Table1[[#This Row],[goal]] *100,1)</f>
        <v>144.5</v>
      </c>
      <c r="G2727" s="13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ref="L2727" si="2810">(((J2727/60)/60)/24)+DATE(1970,1,1)</f>
        <v>42795.744618055556</v>
      </c>
      <c r="M2727" s="16">
        <f t="shared" si="2772"/>
        <v>42745.744618055556</v>
      </c>
      <c r="N2727" t="b">
        <v>0</v>
      </c>
      <c r="O2727">
        <v>113</v>
      </c>
      <c r="P2727" t="b">
        <v>1</v>
      </c>
      <c r="Q2727" t="s">
        <v>8293</v>
      </c>
      <c r="R2727">
        <f t="shared" si="2773"/>
        <v>511.65</v>
      </c>
      <c r="S2727" s="13" t="s">
        <v>8317</v>
      </c>
      <c r="T2727" t="s">
        <v>8347</v>
      </c>
      <c r="U2727">
        <f>YEAR(Table1[[#This Row],[Date Created Conversion]])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>ROUND(Table1[[#This Row],[pledged]]/Table1[[#This Row],[goal]] *100,1)</f>
        <v>105.7</v>
      </c>
      <c r="G2728" s="13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ref="L2728" si="2811">(((J2728/60)/60)/24)+DATE(1970,1,1)</f>
        <v>42482.579988425925</v>
      </c>
      <c r="M2728" s="16">
        <f t="shared" si="2772"/>
        <v>42452.579988425925</v>
      </c>
      <c r="N2728" t="b">
        <v>0</v>
      </c>
      <c r="O2728">
        <v>404</v>
      </c>
      <c r="P2728" t="b">
        <v>1</v>
      </c>
      <c r="Q2728" t="s">
        <v>8293</v>
      </c>
      <c r="R2728">
        <f t="shared" si="2773"/>
        <v>261.75</v>
      </c>
      <c r="S2728" s="13" t="s">
        <v>8317</v>
      </c>
      <c r="T2728" t="s">
        <v>8347</v>
      </c>
      <c r="U2728">
        <f>YEAR(Table1[[#This Row],[Date Created Conversion]])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>ROUND(Table1[[#This Row],[pledged]]/Table1[[#This Row],[goal]] *100,1)</f>
        <v>493.2</v>
      </c>
      <c r="G2729" s="13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ref="L2729" si="2812">(((J2729/60)/60)/24)+DATE(1970,1,1)</f>
        <v>42223.676655092597</v>
      </c>
      <c r="M2729" s="16">
        <f t="shared" si="2772"/>
        <v>42198.676655092597</v>
      </c>
      <c r="N2729" t="b">
        <v>0</v>
      </c>
      <c r="O2729">
        <v>707</v>
      </c>
      <c r="P2729" t="b">
        <v>1</v>
      </c>
      <c r="Q2729" t="s">
        <v>8293</v>
      </c>
      <c r="R2729">
        <f t="shared" si="2773"/>
        <v>69.760000000000005</v>
      </c>
      <c r="S2729" s="13" t="s">
        <v>8317</v>
      </c>
      <c r="T2729" t="s">
        <v>8347</v>
      </c>
      <c r="U2729">
        <f>YEAR(Table1[[#This Row],[Date Created Conversion]])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>ROUND(Table1[[#This Row],[pledged]]/Table1[[#This Row],[goal]] *100,1)</f>
        <v>201.8</v>
      </c>
      <c r="G2730" s="13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ref="L2730" si="2813">(((J2730/60)/60)/24)+DATE(1970,1,1)</f>
        <v>42368.59993055556</v>
      </c>
      <c r="M2730" s="16">
        <f t="shared" si="2772"/>
        <v>42333.59993055556</v>
      </c>
      <c r="N2730" t="b">
        <v>0</v>
      </c>
      <c r="O2730">
        <v>392</v>
      </c>
      <c r="P2730" t="b">
        <v>1</v>
      </c>
      <c r="Q2730" t="s">
        <v>8293</v>
      </c>
      <c r="R2730">
        <f t="shared" si="2773"/>
        <v>77.23</v>
      </c>
      <c r="S2730" s="13" t="s">
        <v>8317</v>
      </c>
      <c r="T2730" t="s">
        <v>8347</v>
      </c>
      <c r="U2730">
        <f>YEAR(Table1[[#This Row],[Date Created Conversion]])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>ROUND(Table1[[#This Row],[pledged]]/Table1[[#This Row],[goal]] *100,1)</f>
        <v>104.4</v>
      </c>
      <c r="G2731" s="13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ref="L2731" si="2814">(((J2731/60)/60)/24)+DATE(1970,1,1)</f>
        <v>42125.240706018521</v>
      </c>
      <c r="M2731" s="16">
        <f t="shared" si="2772"/>
        <v>42095.240706018521</v>
      </c>
      <c r="N2731" t="b">
        <v>0</v>
      </c>
      <c r="O2731">
        <v>23</v>
      </c>
      <c r="P2731" t="b">
        <v>1</v>
      </c>
      <c r="Q2731" t="s">
        <v>8293</v>
      </c>
      <c r="R2731">
        <f t="shared" si="2773"/>
        <v>340.57</v>
      </c>
      <c r="S2731" s="13" t="s">
        <v>8317</v>
      </c>
      <c r="T2731" t="s">
        <v>8347</v>
      </c>
      <c r="U2731">
        <f>YEAR(Table1[[#This Row],[Date Created Conversion]])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>ROUND(Table1[[#This Row],[pledged]]/Table1[[#This Row],[goal]] *100,1)</f>
        <v>170.3</v>
      </c>
      <c r="G2732" s="13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ref="L2732" si="2815">(((J2732/60)/60)/24)+DATE(1970,1,1)</f>
        <v>41386.541377314818</v>
      </c>
      <c r="M2732" s="16">
        <f t="shared" si="2772"/>
        <v>41351.541377314818</v>
      </c>
      <c r="N2732" t="b">
        <v>0</v>
      </c>
      <c r="O2732">
        <v>682</v>
      </c>
      <c r="P2732" t="b">
        <v>1</v>
      </c>
      <c r="Q2732" t="s">
        <v>8293</v>
      </c>
      <c r="R2732">
        <f t="shared" si="2773"/>
        <v>67.42</v>
      </c>
      <c r="S2732" s="13" t="s">
        <v>8317</v>
      </c>
      <c r="T2732" t="s">
        <v>8347</v>
      </c>
      <c r="U2732">
        <f>YEAR(Table1[[#This Row],[Date Created Conversion]])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>ROUND(Table1[[#This Row],[pledged]]/Table1[[#This Row],[goal]] *100,1)</f>
        <v>104.3</v>
      </c>
      <c r="G2733" s="1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ref="L2733" si="2816">(((J2733/60)/60)/24)+DATE(1970,1,1)</f>
        <v>41930.166666666664</v>
      </c>
      <c r="M2733" s="16">
        <f t="shared" si="2772"/>
        <v>41872.525717592594</v>
      </c>
      <c r="N2733" t="b">
        <v>0</v>
      </c>
      <c r="O2733">
        <v>37</v>
      </c>
      <c r="P2733" t="b">
        <v>1</v>
      </c>
      <c r="Q2733" t="s">
        <v>8293</v>
      </c>
      <c r="R2733">
        <f t="shared" si="2773"/>
        <v>845.7</v>
      </c>
      <c r="S2733" s="13" t="s">
        <v>8317</v>
      </c>
      <c r="T2733" t="s">
        <v>8347</v>
      </c>
      <c r="U2733">
        <f>YEAR(Table1[[#This Row],[Date Created Conversion]])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>ROUND(Table1[[#This Row],[pledged]]/Table1[[#This Row],[goal]] *100,1)</f>
        <v>118.3</v>
      </c>
      <c r="G2734" s="13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ref="L2734" si="2817">(((J2734/60)/60)/24)+DATE(1970,1,1)</f>
        <v>41422</v>
      </c>
      <c r="M2734" s="16">
        <f t="shared" si="2772"/>
        <v>41389.808194444442</v>
      </c>
      <c r="N2734" t="b">
        <v>0</v>
      </c>
      <c r="O2734">
        <v>146</v>
      </c>
      <c r="P2734" t="b">
        <v>1</v>
      </c>
      <c r="Q2734" t="s">
        <v>8293</v>
      </c>
      <c r="R2734">
        <f t="shared" si="2773"/>
        <v>97.19</v>
      </c>
      <c r="S2734" s="13" t="s">
        <v>8317</v>
      </c>
      <c r="T2734" t="s">
        <v>8347</v>
      </c>
      <c r="U2734">
        <f>YEAR(Table1[[#This Row],[Date Created Conversion]])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>ROUND(Table1[[#This Row],[pledged]]/Table1[[#This Row],[goal]] *100,1)</f>
        <v>107.5</v>
      </c>
      <c r="G2735" s="13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ref="L2735" si="2818">(((J2735/60)/60)/24)+DATE(1970,1,1)</f>
        <v>42104.231180555551</v>
      </c>
      <c r="M2735" s="16">
        <f t="shared" si="2772"/>
        <v>42044.272847222222</v>
      </c>
      <c r="N2735" t="b">
        <v>0</v>
      </c>
      <c r="O2735">
        <v>119</v>
      </c>
      <c r="P2735" t="b">
        <v>1</v>
      </c>
      <c r="Q2735" t="s">
        <v>8293</v>
      </c>
      <c r="R2735">
        <f t="shared" si="2773"/>
        <v>451.84</v>
      </c>
      <c r="S2735" s="13" t="s">
        <v>8317</v>
      </c>
      <c r="T2735" t="s">
        <v>8347</v>
      </c>
      <c r="U2735">
        <f>YEAR(Table1[[#This Row],[Date Created Conversion]])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>ROUND(Table1[[#This Row],[pledged]]/Table1[[#This Row],[goal]] *100,1)</f>
        <v>2260300</v>
      </c>
      <c r="G2736" s="13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ref="L2736" si="2819">(((J2736/60)/60)/24)+DATE(1970,1,1)</f>
        <v>42656.915972222225</v>
      </c>
      <c r="M2736" s="16">
        <f t="shared" si="2772"/>
        <v>42626.668888888889</v>
      </c>
      <c r="N2736" t="b">
        <v>0</v>
      </c>
      <c r="O2736">
        <v>163</v>
      </c>
      <c r="P2736" t="b">
        <v>1</v>
      </c>
      <c r="Q2736" t="s">
        <v>8293</v>
      </c>
      <c r="R2736">
        <f t="shared" si="2773"/>
        <v>138.66999999999999</v>
      </c>
      <c r="S2736" s="13" t="s">
        <v>8317</v>
      </c>
      <c r="T2736" t="s">
        <v>8347</v>
      </c>
      <c r="U2736">
        <f>YEAR(Table1[[#This Row],[Date Created Conversion]])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>ROUND(Table1[[#This Row],[pledged]]/Table1[[#This Row],[goal]] *100,1)</f>
        <v>978.1</v>
      </c>
      <c r="G2737" s="13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ref="L2737" si="2820">(((J2737/60)/60)/24)+DATE(1970,1,1)</f>
        <v>41346.833333333336</v>
      </c>
      <c r="M2737" s="16">
        <f t="shared" si="2772"/>
        <v>41316.120949074073</v>
      </c>
      <c r="N2737" t="b">
        <v>0</v>
      </c>
      <c r="O2737">
        <v>339</v>
      </c>
      <c r="P2737" t="b">
        <v>1</v>
      </c>
      <c r="Q2737" t="s">
        <v>8293</v>
      </c>
      <c r="R2737">
        <f t="shared" si="2773"/>
        <v>21.64</v>
      </c>
      <c r="S2737" s="13" t="s">
        <v>8317</v>
      </c>
      <c r="T2737" t="s">
        <v>8347</v>
      </c>
      <c r="U2737">
        <f>YEAR(Table1[[#This Row],[Date Created Conversion]])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>ROUND(Table1[[#This Row],[pledged]]/Table1[[#This Row],[goal]] *100,1)</f>
        <v>122.9</v>
      </c>
      <c r="G2738" s="13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ref="L2738" si="2821">(((J2738/60)/60)/24)+DATE(1970,1,1)</f>
        <v>41752.666354166664</v>
      </c>
      <c r="M2738" s="16">
        <f t="shared" si="2772"/>
        <v>41722.666354166664</v>
      </c>
      <c r="N2738" t="b">
        <v>0</v>
      </c>
      <c r="O2738">
        <v>58</v>
      </c>
      <c r="P2738" t="b">
        <v>1</v>
      </c>
      <c r="Q2738" t="s">
        <v>8293</v>
      </c>
      <c r="R2738">
        <f t="shared" si="2773"/>
        <v>169.52</v>
      </c>
      <c r="S2738" s="13" t="s">
        <v>8317</v>
      </c>
      <c r="T2738" t="s">
        <v>8347</v>
      </c>
      <c r="U2738">
        <f>YEAR(Table1[[#This Row],[Date Created Conversion]])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>ROUND(Table1[[#This Row],[pledged]]/Table1[[#This Row],[goal]] *100,1)</f>
        <v>246.1</v>
      </c>
      <c r="G2739" s="13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ref="L2739" si="2822">(((J2739/60)/60)/24)+DATE(1970,1,1)</f>
        <v>41654.791666666664</v>
      </c>
      <c r="M2739" s="16">
        <f t="shared" si="2772"/>
        <v>41611.917673611111</v>
      </c>
      <c r="N2739" t="b">
        <v>0</v>
      </c>
      <c r="O2739">
        <v>456</v>
      </c>
      <c r="P2739" t="b">
        <v>1</v>
      </c>
      <c r="Q2739" t="s">
        <v>8293</v>
      </c>
      <c r="R2739">
        <f t="shared" si="2773"/>
        <v>161.88</v>
      </c>
      <c r="S2739" s="13" t="s">
        <v>8317</v>
      </c>
      <c r="T2739" t="s">
        <v>8347</v>
      </c>
      <c r="U2739">
        <f>YEAR(Table1[[#This Row],[Date Created Conversion]])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>ROUND(Table1[[#This Row],[pledged]]/Table1[[#This Row],[goal]] *100,1)</f>
        <v>147.9</v>
      </c>
      <c r="G2740" s="13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ref="L2740" si="2823">(((J2740/60)/60)/24)+DATE(1970,1,1)</f>
        <v>42680.143564814818</v>
      </c>
      <c r="M2740" s="16">
        <f t="shared" si="2772"/>
        <v>42620.143564814818</v>
      </c>
      <c r="N2740" t="b">
        <v>0</v>
      </c>
      <c r="O2740">
        <v>15</v>
      </c>
      <c r="P2740" t="b">
        <v>1</v>
      </c>
      <c r="Q2740" t="s">
        <v>8293</v>
      </c>
      <c r="R2740">
        <f t="shared" si="2773"/>
        <v>493.13</v>
      </c>
      <c r="S2740" s="13" t="s">
        <v>8317</v>
      </c>
      <c r="T2740" t="s">
        <v>8347</v>
      </c>
      <c r="U2740">
        <f>YEAR(Table1[[#This Row],[Date Created Conversion]])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>ROUND(Table1[[#This Row],[pledged]]/Table1[[#This Row],[goal]] *100,1)</f>
        <v>384.1</v>
      </c>
      <c r="G2741" s="13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ref="L2741" si="2824">(((J2741/60)/60)/24)+DATE(1970,1,1)</f>
        <v>41764.887928240743</v>
      </c>
      <c r="M2741" s="16">
        <f t="shared" si="2772"/>
        <v>41719.887928240743</v>
      </c>
      <c r="N2741" t="b">
        <v>0</v>
      </c>
      <c r="O2741">
        <v>191</v>
      </c>
      <c r="P2741" t="b">
        <v>1</v>
      </c>
      <c r="Q2741" t="s">
        <v>8293</v>
      </c>
      <c r="R2741">
        <f t="shared" si="2773"/>
        <v>22.12</v>
      </c>
      <c r="S2741" s="13" t="s">
        <v>8317</v>
      </c>
      <c r="T2741" t="s">
        <v>8347</v>
      </c>
      <c r="U2741">
        <f>YEAR(Table1[[#This Row],[Date Created Conversion]])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>ROUND(Table1[[#This Row],[pledged]]/Table1[[#This Row],[goal]] *100,1)</f>
        <v>103.3</v>
      </c>
      <c r="G2742" s="13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ref="L2742" si="2825">(((J2742/60)/60)/24)+DATE(1970,1,1)</f>
        <v>42074.99018518519</v>
      </c>
      <c r="M2742" s="16">
        <f t="shared" si="2772"/>
        <v>42045.031851851847</v>
      </c>
      <c r="N2742" t="b">
        <v>0</v>
      </c>
      <c r="O2742">
        <v>17</v>
      </c>
      <c r="P2742" t="b">
        <v>1</v>
      </c>
      <c r="Q2742" t="s">
        <v>8293</v>
      </c>
      <c r="R2742">
        <f t="shared" si="2773"/>
        <v>18.239999999999998</v>
      </c>
      <c r="S2742" s="13" t="s">
        <v>8317</v>
      </c>
      <c r="T2742" t="s">
        <v>8347</v>
      </c>
      <c r="U2742">
        <f>YEAR(Table1[[#This Row],[Date Created Conversion]])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>ROUND(Table1[[#This Row],[pledged]]/Table1[[#This Row],[goal]] *100,1)</f>
        <v>0.4</v>
      </c>
      <c r="G2743" s="1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ref="L2743" si="2826">(((J2743/60)/60)/24)+DATE(1970,1,1)</f>
        <v>41932.088194444441</v>
      </c>
      <c r="M2743" s="16">
        <f t="shared" si="2772"/>
        <v>41911.657430555555</v>
      </c>
      <c r="N2743" t="b">
        <v>0</v>
      </c>
      <c r="O2743">
        <v>4</v>
      </c>
      <c r="P2743" t="b">
        <v>0</v>
      </c>
      <c r="Q2743" t="s">
        <v>8302</v>
      </c>
      <c r="R2743">
        <f t="shared" si="2773"/>
        <v>8.75</v>
      </c>
      <c r="S2743" s="13" t="s">
        <v>8320</v>
      </c>
      <c r="T2743" t="s">
        <v>8356</v>
      </c>
      <c r="U2743">
        <f>YEAR(Table1[[#This Row],[Date Created Conversion]])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>ROUND(Table1[[#This Row],[pledged]]/Table1[[#This Row],[goal]] *100,1)</f>
        <v>29.2</v>
      </c>
      <c r="G2744" s="13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ref="L2744" si="2827">(((J2744/60)/60)/24)+DATE(1970,1,1)</f>
        <v>41044.719756944447</v>
      </c>
      <c r="M2744" s="16">
        <f t="shared" si="2772"/>
        <v>41030.719756944447</v>
      </c>
      <c r="N2744" t="b">
        <v>0</v>
      </c>
      <c r="O2744">
        <v>18</v>
      </c>
      <c r="P2744" t="b">
        <v>0</v>
      </c>
      <c r="Q2744" t="s">
        <v>8302</v>
      </c>
      <c r="R2744">
        <f t="shared" si="2773"/>
        <v>40.61</v>
      </c>
      <c r="S2744" s="13" t="s">
        <v>8320</v>
      </c>
      <c r="T2744" t="s">
        <v>8356</v>
      </c>
      <c r="U2744">
        <f>YEAR(Table1[[#This Row],[Date Created Conversion]])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>ROUND(Table1[[#This Row],[pledged]]/Table1[[#This Row],[goal]] *100,1)</f>
        <v>0</v>
      </c>
      <c r="G2745" s="13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ref="L2745" si="2828">(((J2745/60)/60)/24)+DATE(1970,1,1)</f>
        <v>42662.328784722224</v>
      </c>
      <c r="M2745" s="16">
        <f t="shared" si="2772"/>
        <v>42632.328784722224</v>
      </c>
      <c r="N2745" t="b">
        <v>0</v>
      </c>
      <c r="O2745">
        <v>0</v>
      </c>
      <c r="P2745" t="b">
        <v>0</v>
      </c>
      <c r="Q2745" t="s">
        <v>8302</v>
      </c>
      <c r="R2745">
        <f t="shared" si="2773"/>
        <v>0</v>
      </c>
      <c r="S2745" s="13" t="s">
        <v>8320</v>
      </c>
      <c r="T2745" t="s">
        <v>8356</v>
      </c>
      <c r="U2745">
        <f>YEAR(Table1[[#This Row],[Date Created Conversion]])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>ROUND(Table1[[#This Row],[pledged]]/Table1[[#This Row],[goal]] *100,1)</f>
        <v>5.2</v>
      </c>
      <c r="G2746" s="13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ref="L2746" si="2829">(((J2746/60)/60)/24)+DATE(1970,1,1)</f>
        <v>40968.062476851854</v>
      </c>
      <c r="M2746" s="16">
        <f t="shared" si="2772"/>
        <v>40938.062476851854</v>
      </c>
      <c r="N2746" t="b">
        <v>0</v>
      </c>
      <c r="O2746">
        <v>22</v>
      </c>
      <c r="P2746" t="b">
        <v>0</v>
      </c>
      <c r="Q2746" t="s">
        <v>8302</v>
      </c>
      <c r="R2746">
        <f t="shared" si="2773"/>
        <v>37.950000000000003</v>
      </c>
      <c r="S2746" s="13" t="s">
        <v>8320</v>
      </c>
      <c r="T2746" t="s">
        <v>8356</v>
      </c>
      <c r="U2746">
        <f>YEAR(Table1[[#This Row],[Date Created Conversion]])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>ROUND(Table1[[#This Row],[pledged]]/Table1[[#This Row],[goal]] *100,1)</f>
        <v>21.9</v>
      </c>
      <c r="G2747" s="13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ref="L2747" si="2830">(((J2747/60)/60)/24)+DATE(1970,1,1)</f>
        <v>41104.988055555557</v>
      </c>
      <c r="M2747" s="16">
        <f t="shared" si="2772"/>
        <v>41044.988055555557</v>
      </c>
      <c r="N2747" t="b">
        <v>0</v>
      </c>
      <c r="O2747">
        <v>49</v>
      </c>
      <c r="P2747" t="b">
        <v>0</v>
      </c>
      <c r="Q2747" t="s">
        <v>8302</v>
      </c>
      <c r="R2747">
        <f t="shared" si="2773"/>
        <v>35.729999999999997</v>
      </c>
      <c r="S2747" s="13" t="s">
        <v>8320</v>
      </c>
      <c r="T2747" t="s">
        <v>8356</v>
      </c>
      <c r="U2747">
        <f>YEAR(Table1[[#This Row],[Date Created Conversion]])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>ROUND(Table1[[#This Row],[pledged]]/Table1[[#This Row],[goal]] *100,1)</f>
        <v>26.7</v>
      </c>
      <c r="G2748" s="13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ref="L2748" si="2831">(((J2748/60)/60)/24)+DATE(1970,1,1)</f>
        <v>41880.781377314815</v>
      </c>
      <c r="M2748" s="16">
        <f t="shared" si="2772"/>
        <v>41850.781377314815</v>
      </c>
      <c r="N2748" t="b">
        <v>0</v>
      </c>
      <c r="O2748">
        <v>19</v>
      </c>
      <c r="P2748" t="b">
        <v>0</v>
      </c>
      <c r="Q2748" t="s">
        <v>8302</v>
      </c>
      <c r="R2748">
        <f t="shared" si="2773"/>
        <v>42.16</v>
      </c>
      <c r="S2748" s="13" t="s">
        <v>8320</v>
      </c>
      <c r="T2748" t="s">
        <v>8356</v>
      </c>
      <c r="U2748">
        <f>YEAR(Table1[[#This Row],[Date Created Conversion]])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>ROUND(Table1[[#This Row],[pledged]]/Table1[[#This Row],[goal]] *100,1)</f>
        <v>28</v>
      </c>
      <c r="G2749" s="13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ref="L2749" si="2832">(((J2749/60)/60)/24)+DATE(1970,1,1)</f>
        <v>41076.131944444445</v>
      </c>
      <c r="M2749" s="16">
        <f t="shared" si="2772"/>
        <v>41044.64811342593</v>
      </c>
      <c r="N2749" t="b">
        <v>0</v>
      </c>
      <c r="O2749">
        <v>4</v>
      </c>
      <c r="P2749" t="b">
        <v>0</v>
      </c>
      <c r="Q2749" t="s">
        <v>8302</v>
      </c>
      <c r="R2749">
        <f t="shared" si="2773"/>
        <v>35</v>
      </c>
      <c r="S2749" s="13" t="s">
        <v>8320</v>
      </c>
      <c r="T2749" t="s">
        <v>8356</v>
      </c>
      <c r="U2749">
        <f>YEAR(Table1[[#This Row],[Date Created Conversion]])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>ROUND(Table1[[#This Row],[pledged]]/Table1[[#This Row],[goal]] *100,1)</f>
        <v>1.1000000000000001</v>
      </c>
      <c r="G2750" s="13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ref="L2750" si="2833">(((J2750/60)/60)/24)+DATE(1970,1,1)</f>
        <v>42615.7106712963</v>
      </c>
      <c r="M2750" s="16">
        <f t="shared" si="2772"/>
        <v>42585.7106712963</v>
      </c>
      <c r="N2750" t="b">
        <v>0</v>
      </c>
      <c r="O2750">
        <v>4</v>
      </c>
      <c r="P2750" t="b">
        <v>0</v>
      </c>
      <c r="Q2750" t="s">
        <v>8302</v>
      </c>
      <c r="R2750">
        <f t="shared" si="2773"/>
        <v>13.25</v>
      </c>
      <c r="S2750" s="13" t="s">
        <v>8320</v>
      </c>
      <c r="T2750" t="s">
        <v>8356</v>
      </c>
      <c r="U2750">
        <f>YEAR(Table1[[#This Row],[Date Created Conversion]])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>ROUND(Table1[[#This Row],[pledged]]/Table1[[#This Row],[goal]] *100,1)</f>
        <v>1.1000000000000001</v>
      </c>
      <c r="G2751" s="13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ref="L2751" si="2834">(((J2751/60)/60)/24)+DATE(1970,1,1)</f>
        <v>42098.757372685184</v>
      </c>
      <c r="M2751" s="16">
        <f t="shared" si="2772"/>
        <v>42068.799039351856</v>
      </c>
      <c r="N2751" t="b">
        <v>0</v>
      </c>
      <c r="O2751">
        <v>2</v>
      </c>
      <c r="P2751" t="b">
        <v>0</v>
      </c>
      <c r="Q2751" t="s">
        <v>8302</v>
      </c>
      <c r="R2751">
        <f t="shared" si="2773"/>
        <v>55</v>
      </c>
      <c r="S2751" s="13" t="s">
        <v>8320</v>
      </c>
      <c r="T2751" t="s">
        <v>8356</v>
      </c>
      <c r="U2751">
        <f>YEAR(Table1[[#This Row],[Date Created Conversion]])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>ROUND(Table1[[#This Row],[pledged]]/Table1[[#This Row],[goal]] *100,1)</f>
        <v>0</v>
      </c>
      <c r="G2752" s="13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ref="L2752" si="2835">(((J2752/60)/60)/24)+DATE(1970,1,1)</f>
        <v>41090.833333333336</v>
      </c>
      <c r="M2752" s="16">
        <f t="shared" si="2772"/>
        <v>41078.899826388886</v>
      </c>
      <c r="N2752" t="b">
        <v>0</v>
      </c>
      <c r="O2752">
        <v>0</v>
      </c>
      <c r="P2752" t="b">
        <v>0</v>
      </c>
      <c r="Q2752" t="s">
        <v>8302</v>
      </c>
      <c r="R2752">
        <f t="shared" si="2773"/>
        <v>0</v>
      </c>
      <c r="S2752" s="13" t="s">
        <v>8320</v>
      </c>
      <c r="T2752" t="s">
        <v>8356</v>
      </c>
      <c r="U2752">
        <f>YEAR(Table1[[#This Row],[Date Created Conversion]])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>ROUND(Table1[[#This Row],[pledged]]/Table1[[#This Row],[goal]] *100,1)</f>
        <v>0</v>
      </c>
      <c r="G2753" s="1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ref="L2753" si="2836">(((J2753/60)/60)/24)+DATE(1970,1,1)</f>
        <v>41807.887060185189</v>
      </c>
      <c r="M2753" s="16">
        <f t="shared" si="2772"/>
        <v>41747.887060185189</v>
      </c>
      <c r="N2753" t="b">
        <v>0</v>
      </c>
      <c r="O2753">
        <v>0</v>
      </c>
      <c r="P2753" t="b">
        <v>0</v>
      </c>
      <c r="Q2753" t="s">
        <v>8302</v>
      </c>
      <c r="R2753">
        <f t="shared" si="2773"/>
        <v>0</v>
      </c>
      <c r="S2753" s="13" t="s">
        <v>8320</v>
      </c>
      <c r="T2753" t="s">
        <v>8356</v>
      </c>
      <c r="U2753">
        <f>YEAR(Table1[[#This Row],[Date Created Conversion]])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>ROUND(Table1[[#This Row],[pledged]]/Table1[[#This Row],[goal]] *100,1)</f>
        <v>11.5</v>
      </c>
      <c r="G2754" s="13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ref="L2754" si="2837">(((J2754/60)/60)/24)+DATE(1970,1,1)</f>
        <v>40895.765092592592</v>
      </c>
      <c r="M2754" s="16">
        <f t="shared" ref="M2754:M2817" si="2838">(((K2754/60)/60)/24)+DATE(1970,1,1)</f>
        <v>40855.765092592592</v>
      </c>
      <c r="N2754" t="b">
        <v>0</v>
      </c>
      <c r="O2754">
        <v>14</v>
      </c>
      <c r="P2754" t="b">
        <v>0</v>
      </c>
      <c r="Q2754" t="s">
        <v>8302</v>
      </c>
      <c r="R2754">
        <f t="shared" ref="R2754:R2817" si="2839">IFERROR(ROUND(E2754/O2754,2),0)</f>
        <v>39.29</v>
      </c>
      <c r="S2754" s="13" t="s">
        <v>8320</v>
      </c>
      <c r="T2754" t="s">
        <v>8356</v>
      </c>
      <c r="U2754">
        <f>YEAR(Table1[[#This Row],[Date Created Conversion]])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>ROUND(Table1[[#This Row],[pledged]]/Table1[[#This Row],[goal]] *100,1)</f>
        <v>19</v>
      </c>
      <c r="G2755" s="13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" si="2840">(((J2755/60)/60)/24)+DATE(1970,1,1)</f>
        <v>41147.900729166664</v>
      </c>
      <c r="M2755" s="16">
        <f t="shared" si="2838"/>
        <v>41117.900729166664</v>
      </c>
      <c r="N2755" t="b">
        <v>0</v>
      </c>
      <c r="O2755">
        <v>8</v>
      </c>
      <c r="P2755" t="b">
        <v>0</v>
      </c>
      <c r="Q2755" t="s">
        <v>8302</v>
      </c>
      <c r="R2755">
        <f t="shared" si="2839"/>
        <v>47.5</v>
      </c>
      <c r="S2755" s="13" t="s">
        <v>8320</v>
      </c>
      <c r="T2755" t="s">
        <v>8356</v>
      </c>
      <c r="U2755">
        <f>YEAR(Table1[[#This Row],[Date Created Conversion]])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>ROUND(Table1[[#This Row],[pledged]]/Table1[[#This Row],[goal]] *100,1)</f>
        <v>0</v>
      </c>
      <c r="G2756" s="13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ref="L2756" si="2841">(((J2756/60)/60)/24)+DATE(1970,1,1)</f>
        <v>41893.636006944449</v>
      </c>
      <c r="M2756" s="16">
        <f t="shared" si="2838"/>
        <v>41863.636006944449</v>
      </c>
      <c r="N2756" t="b">
        <v>0</v>
      </c>
      <c r="O2756">
        <v>0</v>
      </c>
      <c r="P2756" t="b">
        <v>0</v>
      </c>
      <c r="Q2756" t="s">
        <v>8302</v>
      </c>
      <c r="R2756">
        <f t="shared" si="2839"/>
        <v>0</v>
      </c>
      <c r="S2756" s="13" t="s">
        <v>8320</v>
      </c>
      <c r="T2756" t="s">
        <v>8356</v>
      </c>
      <c r="U2756">
        <f>YEAR(Table1[[#This Row],[Date Created Conversion]])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>ROUND(Table1[[#This Row],[pledged]]/Table1[[#This Row],[goal]] *100,1)</f>
        <v>52</v>
      </c>
      <c r="G2757" s="13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ref="L2757" si="2842">(((J2757/60)/60)/24)+DATE(1970,1,1)</f>
        <v>42102.790821759263</v>
      </c>
      <c r="M2757" s="16">
        <f t="shared" si="2838"/>
        <v>42072.790821759263</v>
      </c>
      <c r="N2757" t="b">
        <v>0</v>
      </c>
      <c r="O2757">
        <v>15</v>
      </c>
      <c r="P2757" t="b">
        <v>0</v>
      </c>
      <c r="Q2757" t="s">
        <v>8302</v>
      </c>
      <c r="R2757">
        <f t="shared" si="2839"/>
        <v>17.329999999999998</v>
      </c>
      <c r="S2757" s="13" t="s">
        <v>8320</v>
      </c>
      <c r="T2757" t="s">
        <v>8356</v>
      </c>
      <c r="U2757">
        <f>YEAR(Table1[[#This Row],[Date Created Conversion]])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>ROUND(Table1[[#This Row],[pledged]]/Table1[[#This Row],[goal]] *100,1)</f>
        <v>10.5</v>
      </c>
      <c r="G2758" s="13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ref="L2758" si="2843">(((J2758/60)/60)/24)+DATE(1970,1,1)</f>
        <v>41650.90047453704</v>
      </c>
      <c r="M2758" s="16">
        <f t="shared" si="2838"/>
        <v>41620.90047453704</v>
      </c>
      <c r="N2758" t="b">
        <v>0</v>
      </c>
      <c r="O2758">
        <v>33</v>
      </c>
      <c r="P2758" t="b">
        <v>0</v>
      </c>
      <c r="Q2758" t="s">
        <v>8302</v>
      </c>
      <c r="R2758">
        <f t="shared" si="2839"/>
        <v>31.76</v>
      </c>
      <c r="S2758" s="13" t="s">
        <v>8320</v>
      </c>
      <c r="T2758" t="s">
        <v>8356</v>
      </c>
      <c r="U2758">
        <f>YEAR(Table1[[#This Row],[Date Created Conversion]])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>ROUND(Table1[[#This Row],[pledged]]/Table1[[#This Row],[goal]] *100,1)</f>
        <v>0.7</v>
      </c>
      <c r="G2759" s="13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ref="L2759" si="2844">(((J2759/60)/60)/24)+DATE(1970,1,1)</f>
        <v>42588.65662037037</v>
      </c>
      <c r="M2759" s="16">
        <f t="shared" si="2838"/>
        <v>42573.65662037037</v>
      </c>
      <c r="N2759" t="b">
        <v>0</v>
      </c>
      <c r="O2759">
        <v>2</v>
      </c>
      <c r="P2759" t="b">
        <v>0</v>
      </c>
      <c r="Q2759" t="s">
        <v>8302</v>
      </c>
      <c r="R2759">
        <f t="shared" si="2839"/>
        <v>5</v>
      </c>
      <c r="S2759" s="13" t="s">
        <v>8320</v>
      </c>
      <c r="T2759" t="s">
        <v>8356</v>
      </c>
      <c r="U2759">
        <f>YEAR(Table1[[#This Row],[Date Created Conversion]])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>ROUND(Table1[[#This Row],[pledged]]/Table1[[#This Row],[goal]] *100,1)</f>
        <v>11.7</v>
      </c>
      <c r="G2760" s="13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ref="L2760" si="2845">(((J2760/60)/60)/24)+DATE(1970,1,1)</f>
        <v>42653.441932870366</v>
      </c>
      <c r="M2760" s="16">
        <f t="shared" si="2838"/>
        <v>42639.441932870366</v>
      </c>
      <c r="N2760" t="b">
        <v>0</v>
      </c>
      <c r="O2760">
        <v>6</v>
      </c>
      <c r="P2760" t="b">
        <v>0</v>
      </c>
      <c r="Q2760" t="s">
        <v>8302</v>
      </c>
      <c r="R2760">
        <f t="shared" si="2839"/>
        <v>39</v>
      </c>
      <c r="S2760" s="13" t="s">
        <v>8320</v>
      </c>
      <c r="T2760" t="s">
        <v>8356</v>
      </c>
      <c r="U2760">
        <f>YEAR(Table1[[#This Row],[Date Created Conversion]])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>ROUND(Table1[[#This Row],[pledged]]/Table1[[#This Row],[goal]] *100,1)</f>
        <v>10.5</v>
      </c>
      <c r="G2761" s="13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ref="L2761" si="2846">(((J2761/60)/60)/24)+DATE(1970,1,1)</f>
        <v>42567.36650462963</v>
      </c>
      <c r="M2761" s="16">
        <f t="shared" si="2838"/>
        <v>42524.36650462963</v>
      </c>
      <c r="N2761" t="b">
        <v>0</v>
      </c>
      <c r="O2761">
        <v>2</v>
      </c>
      <c r="P2761" t="b">
        <v>0</v>
      </c>
      <c r="Q2761" t="s">
        <v>8302</v>
      </c>
      <c r="R2761">
        <f t="shared" si="2839"/>
        <v>52.5</v>
      </c>
      <c r="S2761" s="13" t="s">
        <v>8320</v>
      </c>
      <c r="T2761" t="s">
        <v>8356</v>
      </c>
      <c r="U2761">
        <f>YEAR(Table1[[#This Row],[Date Created Conversion]])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>ROUND(Table1[[#This Row],[pledged]]/Table1[[#This Row],[goal]] *100,1)</f>
        <v>0</v>
      </c>
      <c r="G2762" s="13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ref="L2762" si="2847">(((J2762/60)/60)/24)+DATE(1970,1,1)</f>
        <v>41445.461319444446</v>
      </c>
      <c r="M2762" s="16">
        <f t="shared" si="2838"/>
        <v>41415.461319444446</v>
      </c>
      <c r="N2762" t="b">
        <v>0</v>
      </c>
      <c r="O2762">
        <v>0</v>
      </c>
      <c r="P2762" t="b">
        <v>0</v>
      </c>
      <c r="Q2762" t="s">
        <v>8302</v>
      </c>
      <c r="R2762">
        <f t="shared" si="2839"/>
        <v>0</v>
      </c>
      <c r="S2762" s="13" t="s">
        <v>8320</v>
      </c>
      <c r="T2762" t="s">
        <v>8356</v>
      </c>
      <c r="U2762">
        <f>YEAR(Table1[[#This Row],[Date Created Conversion]])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>ROUND(Table1[[#This Row],[pledged]]/Table1[[#This Row],[goal]] *100,1)</f>
        <v>0.7</v>
      </c>
      <c r="G2763" s="1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ref="L2763" si="2848">(((J2763/60)/60)/24)+DATE(1970,1,1)</f>
        <v>41277.063576388886</v>
      </c>
      <c r="M2763" s="16">
        <f t="shared" si="2838"/>
        <v>41247.063576388886</v>
      </c>
      <c r="N2763" t="b">
        <v>0</v>
      </c>
      <c r="O2763">
        <v>4</v>
      </c>
      <c r="P2763" t="b">
        <v>0</v>
      </c>
      <c r="Q2763" t="s">
        <v>8302</v>
      </c>
      <c r="R2763">
        <f t="shared" si="2839"/>
        <v>9</v>
      </c>
      <c r="S2763" s="13" t="s">
        <v>8320</v>
      </c>
      <c r="T2763" t="s">
        <v>8356</v>
      </c>
      <c r="U2763">
        <f>YEAR(Table1[[#This Row],[Date Created Conversion]])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>ROUND(Table1[[#This Row],[pledged]]/Table1[[#This Row],[goal]] *100,1)</f>
        <v>0.8</v>
      </c>
      <c r="G2764" s="13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ref="L2764" si="2849">(((J2764/60)/60)/24)+DATE(1970,1,1)</f>
        <v>40986.995312500003</v>
      </c>
      <c r="M2764" s="16">
        <f t="shared" si="2838"/>
        <v>40927.036979166667</v>
      </c>
      <c r="N2764" t="b">
        <v>0</v>
      </c>
      <c r="O2764">
        <v>1</v>
      </c>
      <c r="P2764" t="b">
        <v>0</v>
      </c>
      <c r="Q2764" t="s">
        <v>8302</v>
      </c>
      <c r="R2764">
        <f t="shared" si="2839"/>
        <v>25</v>
      </c>
      <c r="S2764" s="13" t="s">
        <v>8320</v>
      </c>
      <c r="T2764" t="s">
        <v>8356</v>
      </c>
      <c r="U2764">
        <f>YEAR(Table1[[#This Row],[Date Created Conversion]])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>ROUND(Table1[[#This Row],[pledged]]/Table1[[#This Row],[goal]] *100,1)</f>
        <v>0.2</v>
      </c>
      <c r="G2765" s="13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ref="L2765" si="2850">(((J2765/60)/60)/24)+DATE(1970,1,1)</f>
        <v>41418.579675925925</v>
      </c>
      <c r="M2765" s="16">
        <f t="shared" si="2838"/>
        <v>41373.579675925925</v>
      </c>
      <c r="N2765" t="b">
        <v>0</v>
      </c>
      <c r="O2765">
        <v>3</v>
      </c>
      <c r="P2765" t="b">
        <v>0</v>
      </c>
      <c r="Q2765" t="s">
        <v>8302</v>
      </c>
      <c r="R2765">
        <f t="shared" si="2839"/>
        <v>30</v>
      </c>
      <c r="S2765" s="13" t="s">
        <v>8320</v>
      </c>
      <c r="T2765" t="s">
        <v>8356</v>
      </c>
      <c r="U2765">
        <f>YEAR(Table1[[#This Row],[Date Created Conversion]])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>ROUND(Table1[[#This Row],[pledged]]/Table1[[#This Row],[goal]] *100,1)</f>
        <v>1.1000000000000001</v>
      </c>
      <c r="G2766" s="13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ref="L2766" si="2851">(((J2766/60)/60)/24)+DATE(1970,1,1)</f>
        <v>41059.791666666664</v>
      </c>
      <c r="M2766" s="16">
        <f t="shared" si="2838"/>
        <v>41030.292025462964</v>
      </c>
      <c r="N2766" t="b">
        <v>0</v>
      </c>
      <c r="O2766">
        <v>4</v>
      </c>
      <c r="P2766" t="b">
        <v>0</v>
      </c>
      <c r="Q2766" t="s">
        <v>8302</v>
      </c>
      <c r="R2766">
        <f t="shared" si="2839"/>
        <v>11.25</v>
      </c>
      <c r="S2766" s="13" t="s">
        <v>8320</v>
      </c>
      <c r="T2766" t="s">
        <v>8356</v>
      </c>
      <c r="U2766">
        <f>YEAR(Table1[[#This Row],[Date Created Conversion]])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>ROUND(Table1[[#This Row],[pledged]]/Table1[[#This Row],[goal]] *100,1)</f>
        <v>0</v>
      </c>
      <c r="G2767" s="13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ref="L2767" si="2852">(((J2767/60)/60)/24)+DATE(1970,1,1)</f>
        <v>41210.579027777778</v>
      </c>
      <c r="M2767" s="16">
        <f t="shared" si="2838"/>
        <v>41194.579027777778</v>
      </c>
      <c r="N2767" t="b">
        <v>0</v>
      </c>
      <c r="O2767">
        <v>0</v>
      </c>
      <c r="P2767" t="b">
        <v>0</v>
      </c>
      <c r="Q2767" t="s">
        <v>8302</v>
      </c>
      <c r="R2767">
        <f t="shared" si="2839"/>
        <v>0</v>
      </c>
      <c r="S2767" s="13" t="s">
        <v>8320</v>
      </c>
      <c r="T2767" t="s">
        <v>8356</v>
      </c>
      <c r="U2767">
        <f>YEAR(Table1[[#This Row],[Date Created Conversion]])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>ROUND(Table1[[#This Row],[pledged]]/Table1[[#This Row],[goal]] *100,1)</f>
        <v>2</v>
      </c>
      <c r="G2768" s="13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ref="L2768" si="2853">(((J2768/60)/60)/24)+DATE(1970,1,1)</f>
        <v>40766.668032407404</v>
      </c>
      <c r="M2768" s="16">
        <f t="shared" si="2838"/>
        <v>40736.668032407404</v>
      </c>
      <c r="N2768" t="b">
        <v>0</v>
      </c>
      <c r="O2768">
        <v>4</v>
      </c>
      <c r="P2768" t="b">
        <v>0</v>
      </c>
      <c r="Q2768" t="s">
        <v>8302</v>
      </c>
      <c r="R2768">
        <f t="shared" si="2839"/>
        <v>25</v>
      </c>
      <c r="S2768" s="13" t="s">
        <v>8320</v>
      </c>
      <c r="T2768" t="s">
        <v>8356</v>
      </c>
      <c r="U2768">
        <f>YEAR(Table1[[#This Row],[Date Created Conversion]])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>ROUND(Table1[[#This Row],[pledged]]/Table1[[#This Row],[goal]] *100,1)</f>
        <v>0.9</v>
      </c>
      <c r="G2769" s="13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ref="L2769" si="2854">(((J2769/60)/60)/24)+DATE(1970,1,1)</f>
        <v>42232.958912037036</v>
      </c>
      <c r="M2769" s="16">
        <f t="shared" si="2838"/>
        <v>42172.958912037036</v>
      </c>
      <c r="N2769" t="b">
        <v>0</v>
      </c>
      <c r="O2769">
        <v>3</v>
      </c>
      <c r="P2769" t="b">
        <v>0</v>
      </c>
      <c r="Q2769" t="s">
        <v>8302</v>
      </c>
      <c r="R2769">
        <f t="shared" si="2839"/>
        <v>11.33</v>
      </c>
      <c r="S2769" s="13" t="s">
        <v>8320</v>
      </c>
      <c r="T2769" t="s">
        <v>8356</v>
      </c>
      <c r="U2769">
        <f>YEAR(Table1[[#This Row],[Date Created Conversion]])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>ROUND(Table1[[#This Row],[pledged]]/Table1[[#This Row],[goal]] *100,1)</f>
        <v>14.3</v>
      </c>
      <c r="G2770" s="13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ref="L2770" si="2855">(((J2770/60)/60)/24)+DATE(1970,1,1)</f>
        <v>40997.573182870372</v>
      </c>
      <c r="M2770" s="16">
        <f t="shared" si="2838"/>
        <v>40967.614849537036</v>
      </c>
      <c r="N2770" t="b">
        <v>0</v>
      </c>
      <c r="O2770">
        <v>34</v>
      </c>
      <c r="P2770" t="b">
        <v>0</v>
      </c>
      <c r="Q2770" t="s">
        <v>8302</v>
      </c>
      <c r="R2770">
        <f t="shared" si="2839"/>
        <v>29.47</v>
      </c>
      <c r="S2770" s="13" t="s">
        <v>8320</v>
      </c>
      <c r="T2770" t="s">
        <v>8356</v>
      </c>
      <c r="U2770">
        <f>YEAR(Table1[[#This Row],[Date Created Conversion]])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>ROUND(Table1[[#This Row],[pledged]]/Table1[[#This Row],[goal]] *100,1)</f>
        <v>0.3</v>
      </c>
      <c r="G2771" s="13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ref="L2771" si="2856">(((J2771/60)/60)/24)+DATE(1970,1,1)</f>
        <v>41795.826273148145</v>
      </c>
      <c r="M2771" s="16">
        <f t="shared" si="2838"/>
        <v>41745.826273148145</v>
      </c>
      <c r="N2771" t="b">
        <v>0</v>
      </c>
      <c r="O2771">
        <v>2</v>
      </c>
      <c r="P2771" t="b">
        <v>0</v>
      </c>
      <c r="Q2771" t="s">
        <v>8302</v>
      </c>
      <c r="R2771">
        <f t="shared" si="2839"/>
        <v>1</v>
      </c>
      <c r="S2771" s="13" t="s">
        <v>8320</v>
      </c>
      <c r="T2771" t="s">
        <v>8356</v>
      </c>
      <c r="U2771">
        <f>YEAR(Table1[[#This Row],[Date Created Conversion]])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>ROUND(Table1[[#This Row],[pledged]]/Table1[[#This Row],[goal]] *100,1)</f>
        <v>10.4</v>
      </c>
      <c r="G2772" s="13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ref="L2772" si="2857">(((J2772/60)/60)/24)+DATE(1970,1,1)</f>
        <v>41716.663541666669</v>
      </c>
      <c r="M2772" s="16">
        <f t="shared" si="2838"/>
        <v>41686.705208333333</v>
      </c>
      <c r="N2772" t="b">
        <v>0</v>
      </c>
      <c r="O2772">
        <v>33</v>
      </c>
      <c r="P2772" t="b">
        <v>0</v>
      </c>
      <c r="Q2772" t="s">
        <v>8302</v>
      </c>
      <c r="R2772">
        <f t="shared" si="2839"/>
        <v>63.1</v>
      </c>
      <c r="S2772" s="13" t="s">
        <v>8320</v>
      </c>
      <c r="T2772" t="s">
        <v>8356</v>
      </c>
      <c r="U2772">
        <f>YEAR(Table1[[#This Row],[Date Created Conversion]])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>ROUND(Table1[[#This Row],[pledged]]/Table1[[#This Row],[goal]] *100,1)</f>
        <v>0</v>
      </c>
      <c r="G2773" s="1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ref="L2773" si="2858">(((J2773/60)/60)/24)+DATE(1970,1,1)</f>
        <v>41306.708333333336</v>
      </c>
      <c r="M2773" s="16">
        <f t="shared" si="2838"/>
        <v>41257.531712962962</v>
      </c>
      <c r="N2773" t="b">
        <v>0</v>
      </c>
      <c r="O2773">
        <v>0</v>
      </c>
      <c r="P2773" t="b">
        <v>0</v>
      </c>
      <c r="Q2773" t="s">
        <v>8302</v>
      </c>
      <c r="R2773">
        <f t="shared" si="2839"/>
        <v>0</v>
      </c>
      <c r="S2773" s="13" t="s">
        <v>8320</v>
      </c>
      <c r="T2773" t="s">
        <v>8356</v>
      </c>
      <c r="U2773">
        <f>YEAR(Table1[[#This Row],[Date Created Conversion]])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>ROUND(Table1[[#This Row],[pledged]]/Table1[[#This Row],[goal]] *100,1)</f>
        <v>0</v>
      </c>
      <c r="G2774" s="13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ref="L2774" si="2859">(((J2774/60)/60)/24)+DATE(1970,1,1)</f>
        <v>41552.869143518517</v>
      </c>
      <c r="M2774" s="16">
        <f t="shared" si="2838"/>
        <v>41537.869143518517</v>
      </c>
      <c r="N2774" t="b">
        <v>0</v>
      </c>
      <c r="O2774">
        <v>0</v>
      </c>
      <c r="P2774" t="b">
        <v>0</v>
      </c>
      <c r="Q2774" t="s">
        <v>8302</v>
      </c>
      <c r="R2774">
        <f t="shared" si="2839"/>
        <v>0</v>
      </c>
      <c r="S2774" s="13" t="s">
        <v>8320</v>
      </c>
      <c r="T2774" t="s">
        <v>8356</v>
      </c>
      <c r="U2774">
        <f>YEAR(Table1[[#This Row],[Date Created Conversion]])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>ROUND(Table1[[#This Row],[pledged]]/Table1[[#This Row],[goal]] *100,1)</f>
        <v>0.2</v>
      </c>
      <c r="G2775" s="13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ref="L2775" si="2860">(((J2775/60)/60)/24)+DATE(1970,1,1)</f>
        <v>42484.86482638889</v>
      </c>
      <c r="M2775" s="16">
        <f t="shared" si="2838"/>
        <v>42474.86482638889</v>
      </c>
      <c r="N2775" t="b">
        <v>0</v>
      </c>
      <c r="O2775">
        <v>1</v>
      </c>
      <c r="P2775" t="b">
        <v>0</v>
      </c>
      <c r="Q2775" t="s">
        <v>8302</v>
      </c>
      <c r="R2775">
        <f t="shared" si="2839"/>
        <v>1</v>
      </c>
      <c r="S2775" s="13" t="s">
        <v>8320</v>
      </c>
      <c r="T2775" t="s">
        <v>8356</v>
      </c>
      <c r="U2775">
        <f>YEAR(Table1[[#This Row],[Date Created Conversion]])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>ROUND(Table1[[#This Row],[pledged]]/Table1[[#This Row],[goal]] *100,1)</f>
        <v>14.3</v>
      </c>
      <c r="G2776" s="13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ref="L2776" si="2861">(((J2776/60)/60)/24)+DATE(1970,1,1)</f>
        <v>41341.126481481479</v>
      </c>
      <c r="M2776" s="16">
        <f t="shared" si="2838"/>
        <v>41311.126481481479</v>
      </c>
      <c r="N2776" t="b">
        <v>0</v>
      </c>
      <c r="O2776">
        <v>13</v>
      </c>
      <c r="P2776" t="b">
        <v>0</v>
      </c>
      <c r="Q2776" t="s">
        <v>8302</v>
      </c>
      <c r="R2776">
        <f t="shared" si="2839"/>
        <v>43.85</v>
      </c>
      <c r="S2776" s="13" t="s">
        <v>8320</v>
      </c>
      <c r="T2776" t="s">
        <v>8356</v>
      </c>
      <c r="U2776">
        <f>YEAR(Table1[[#This Row],[Date Created Conversion]])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>ROUND(Table1[[#This Row],[pledged]]/Table1[[#This Row],[goal]] *100,1)</f>
        <v>3</v>
      </c>
      <c r="G2777" s="13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ref="L2777" si="2862">(((J2777/60)/60)/24)+DATE(1970,1,1)</f>
        <v>40893.013356481482</v>
      </c>
      <c r="M2777" s="16">
        <f t="shared" si="2838"/>
        <v>40863.013356481482</v>
      </c>
      <c r="N2777" t="b">
        <v>0</v>
      </c>
      <c r="O2777">
        <v>2</v>
      </c>
      <c r="P2777" t="b">
        <v>0</v>
      </c>
      <c r="Q2777" t="s">
        <v>8302</v>
      </c>
      <c r="R2777">
        <f t="shared" si="2839"/>
        <v>75</v>
      </c>
      <c r="S2777" s="13" t="s">
        <v>8320</v>
      </c>
      <c r="T2777" t="s">
        <v>8356</v>
      </c>
      <c r="U2777">
        <f>YEAR(Table1[[#This Row],[Date Created Conversion]])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>ROUND(Table1[[#This Row],[pledged]]/Table1[[#This Row],[goal]] *100,1)</f>
        <v>7.9</v>
      </c>
      <c r="G2778" s="13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ref="L2778" si="2863">(((J2778/60)/60)/24)+DATE(1970,1,1)</f>
        <v>42167.297175925924</v>
      </c>
      <c r="M2778" s="16">
        <f t="shared" si="2838"/>
        <v>42136.297175925924</v>
      </c>
      <c r="N2778" t="b">
        <v>0</v>
      </c>
      <c r="O2778">
        <v>36</v>
      </c>
      <c r="P2778" t="b">
        <v>0</v>
      </c>
      <c r="Q2778" t="s">
        <v>8302</v>
      </c>
      <c r="R2778">
        <f t="shared" si="2839"/>
        <v>45.97</v>
      </c>
      <c r="S2778" s="13" t="s">
        <v>8320</v>
      </c>
      <c r="T2778" t="s">
        <v>8356</v>
      </c>
      <c r="U2778">
        <f>YEAR(Table1[[#This Row],[Date Created Conversion]])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>ROUND(Table1[[#This Row],[pledged]]/Table1[[#This Row],[goal]] *100,1)</f>
        <v>0.3</v>
      </c>
      <c r="G2779" s="13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ref="L2779" si="2864">(((J2779/60)/60)/24)+DATE(1970,1,1)</f>
        <v>42202.669027777782</v>
      </c>
      <c r="M2779" s="16">
        <f t="shared" si="2838"/>
        <v>42172.669027777782</v>
      </c>
      <c r="N2779" t="b">
        <v>0</v>
      </c>
      <c r="O2779">
        <v>1</v>
      </c>
      <c r="P2779" t="b">
        <v>0</v>
      </c>
      <c r="Q2779" t="s">
        <v>8302</v>
      </c>
      <c r="R2779">
        <f t="shared" si="2839"/>
        <v>10</v>
      </c>
      <c r="S2779" s="13" t="s">
        <v>8320</v>
      </c>
      <c r="T2779" t="s">
        <v>8356</v>
      </c>
      <c r="U2779">
        <f>YEAR(Table1[[#This Row],[Date Created Conversion]])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>ROUND(Table1[[#This Row],[pledged]]/Table1[[#This Row],[goal]] *100,1)</f>
        <v>25.5</v>
      </c>
      <c r="G2780" s="13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ref="L2780" si="2865">(((J2780/60)/60)/24)+DATE(1970,1,1)</f>
        <v>41876.978078703702</v>
      </c>
      <c r="M2780" s="16">
        <f t="shared" si="2838"/>
        <v>41846.978078703702</v>
      </c>
      <c r="N2780" t="b">
        <v>0</v>
      </c>
      <c r="O2780">
        <v>15</v>
      </c>
      <c r="P2780" t="b">
        <v>0</v>
      </c>
      <c r="Q2780" t="s">
        <v>8302</v>
      </c>
      <c r="R2780">
        <f t="shared" si="2839"/>
        <v>93.67</v>
      </c>
      <c r="S2780" s="13" t="s">
        <v>8320</v>
      </c>
      <c r="T2780" t="s">
        <v>8356</v>
      </c>
      <c r="U2780">
        <f>YEAR(Table1[[#This Row],[Date Created Conversion]])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>ROUND(Table1[[#This Row],[pledged]]/Table1[[#This Row],[goal]] *100,1)</f>
        <v>2.1</v>
      </c>
      <c r="G2781" s="13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ref="L2781" si="2866">(((J2781/60)/60)/24)+DATE(1970,1,1)</f>
        <v>42330.627557870372</v>
      </c>
      <c r="M2781" s="16">
        <f t="shared" si="2838"/>
        <v>42300.585891203707</v>
      </c>
      <c r="N2781" t="b">
        <v>0</v>
      </c>
      <c r="O2781">
        <v>1</v>
      </c>
      <c r="P2781" t="b">
        <v>0</v>
      </c>
      <c r="Q2781" t="s">
        <v>8302</v>
      </c>
      <c r="R2781">
        <f t="shared" si="2839"/>
        <v>53</v>
      </c>
      <c r="S2781" s="13" t="s">
        <v>8320</v>
      </c>
      <c r="T2781" t="s">
        <v>8356</v>
      </c>
      <c r="U2781">
        <f>YEAR(Table1[[#This Row],[Date Created Conversion]])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>ROUND(Table1[[#This Row],[pledged]]/Table1[[#This Row],[goal]] *100,1)</f>
        <v>0</v>
      </c>
      <c r="G2782" s="13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ref="L2782" si="2867">(((J2782/60)/60)/24)+DATE(1970,1,1)</f>
        <v>42804.447777777779</v>
      </c>
      <c r="M2782" s="16">
        <f t="shared" si="2838"/>
        <v>42774.447777777779</v>
      </c>
      <c r="N2782" t="b">
        <v>0</v>
      </c>
      <c r="O2782">
        <v>0</v>
      </c>
      <c r="P2782" t="b">
        <v>0</v>
      </c>
      <c r="Q2782" t="s">
        <v>8302</v>
      </c>
      <c r="R2782">
        <f t="shared" si="2839"/>
        <v>0</v>
      </c>
      <c r="S2782" s="13" t="s">
        <v>8320</v>
      </c>
      <c r="T2782" t="s">
        <v>8356</v>
      </c>
      <c r="U2782">
        <f>YEAR(Table1[[#This Row],[Date Created Conversion]])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>
        <f>ROUND(Table1[[#This Row],[pledged]]/Table1[[#This Row],[goal]] *100,1)</f>
        <v>105.3</v>
      </c>
      <c r="G2783" s="1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ref="L2783" si="2868">(((J2783/60)/60)/24)+DATE(1970,1,1)</f>
        <v>42047.291666666672</v>
      </c>
      <c r="M2783" s="16">
        <f t="shared" si="2838"/>
        <v>42018.94159722222</v>
      </c>
      <c r="N2783" t="b">
        <v>0</v>
      </c>
      <c r="O2783">
        <v>28</v>
      </c>
      <c r="P2783" t="b">
        <v>1</v>
      </c>
      <c r="Q2783" t="s">
        <v>8269</v>
      </c>
      <c r="R2783">
        <f t="shared" si="2839"/>
        <v>47</v>
      </c>
      <c r="S2783" s="13" t="s">
        <v>8315</v>
      </c>
      <c r="T2783" t="s">
        <v>8316</v>
      </c>
      <c r="U2783">
        <f>YEAR(Table1[[#This Row],[Date Created Conversion]])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>
        <f>ROUND(Table1[[#This Row],[pledged]]/Table1[[#This Row],[goal]] *100,1)</f>
        <v>120</v>
      </c>
      <c r="G2784" s="13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ref="L2784" si="2869">(((J2784/60)/60)/24)+DATE(1970,1,1)</f>
        <v>42052.207638888889</v>
      </c>
      <c r="M2784" s="16">
        <f t="shared" si="2838"/>
        <v>42026.924976851849</v>
      </c>
      <c r="N2784" t="b">
        <v>0</v>
      </c>
      <c r="O2784">
        <v>18</v>
      </c>
      <c r="P2784" t="b">
        <v>1</v>
      </c>
      <c r="Q2784" t="s">
        <v>8269</v>
      </c>
      <c r="R2784">
        <f t="shared" si="2839"/>
        <v>66.67</v>
      </c>
      <c r="S2784" s="13" t="s">
        <v>8315</v>
      </c>
      <c r="T2784" t="s">
        <v>8316</v>
      </c>
      <c r="U2784">
        <f>YEAR(Table1[[#This Row],[Date Created Conversion]])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>
        <f>ROUND(Table1[[#This Row],[pledged]]/Table1[[#This Row],[goal]] *100,1)</f>
        <v>114.5</v>
      </c>
      <c r="G2785" s="13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ref="L2785" si="2870">(((J2785/60)/60)/24)+DATE(1970,1,1)</f>
        <v>42117.535254629634</v>
      </c>
      <c r="M2785" s="16">
        <f t="shared" si="2838"/>
        <v>42103.535254629634</v>
      </c>
      <c r="N2785" t="b">
        <v>0</v>
      </c>
      <c r="O2785">
        <v>61</v>
      </c>
      <c r="P2785" t="b">
        <v>1</v>
      </c>
      <c r="Q2785" t="s">
        <v>8269</v>
      </c>
      <c r="R2785">
        <f t="shared" si="2839"/>
        <v>18.77</v>
      </c>
      <c r="S2785" s="13" t="s">
        <v>8315</v>
      </c>
      <c r="T2785" t="s">
        <v>8316</v>
      </c>
      <c r="U2785">
        <f>YEAR(Table1[[#This Row],[Date Created Conversion]])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>
        <f>ROUND(Table1[[#This Row],[pledged]]/Table1[[#This Row],[goal]] *100,1)</f>
        <v>119</v>
      </c>
      <c r="G2786" s="13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ref="L2786" si="2871">(((J2786/60)/60)/24)+DATE(1970,1,1)</f>
        <v>41941.787534722222</v>
      </c>
      <c r="M2786" s="16">
        <f t="shared" si="2838"/>
        <v>41920.787534722222</v>
      </c>
      <c r="N2786" t="b">
        <v>0</v>
      </c>
      <c r="O2786">
        <v>108</v>
      </c>
      <c r="P2786" t="b">
        <v>1</v>
      </c>
      <c r="Q2786" t="s">
        <v>8269</v>
      </c>
      <c r="R2786">
        <f t="shared" si="2839"/>
        <v>66.11</v>
      </c>
      <c r="S2786" s="13" t="s">
        <v>8315</v>
      </c>
      <c r="T2786" t="s">
        <v>8316</v>
      </c>
      <c r="U2786">
        <f>YEAR(Table1[[#This Row],[Date Created Conversion]])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>
        <f>ROUND(Table1[[#This Row],[pledged]]/Table1[[#This Row],[goal]] *100,1)</f>
        <v>104.7</v>
      </c>
      <c r="G2787" s="13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ref="L2787" si="2872">(((J2787/60)/60)/24)+DATE(1970,1,1)</f>
        <v>42587.875</v>
      </c>
      <c r="M2787" s="16">
        <f t="shared" si="2838"/>
        <v>42558.189432870371</v>
      </c>
      <c r="N2787" t="b">
        <v>0</v>
      </c>
      <c r="O2787">
        <v>142</v>
      </c>
      <c r="P2787" t="b">
        <v>1</v>
      </c>
      <c r="Q2787" t="s">
        <v>8269</v>
      </c>
      <c r="R2787">
        <f t="shared" si="2839"/>
        <v>36.86</v>
      </c>
      <c r="S2787" s="13" t="s">
        <v>8315</v>
      </c>
      <c r="T2787" t="s">
        <v>8316</v>
      </c>
      <c r="U2787">
        <f>YEAR(Table1[[#This Row],[Date Created Conversion]])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>
        <f>ROUND(Table1[[#This Row],[pledged]]/Table1[[#This Row],[goal]] *100,1)</f>
        <v>117.8</v>
      </c>
      <c r="G2788" s="13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ref="L2788" si="2873">(((J2788/60)/60)/24)+DATE(1970,1,1)</f>
        <v>41829.569212962961</v>
      </c>
      <c r="M2788" s="16">
        <f t="shared" si="2838"/>
        <v>41815.569212962961</v>
      </c>
      <c r="N2788" t="b">
        <v>0</v>
      </c>
      <c r="O2788">
        <v>74</v>
      </c>
      <c r="P2788" t="b">
        <v>1</v>
      </c>
      <c r="Q2788" t="s">
        <v>8269</v>
      </c>
      <c r="R2788">
        <f t="shared" si="2839"/>
        <v>39.81</v>
      </c>
      <c r="S2788" s="13" t="s">
        <v>8315</v>
      </c>
      <c r="T2788" t="s">
        <v>8316</v>
      </c>
      <c r="U2788">
        <f>YEAR(Table1[[#This Row],[Date Created Conversion]])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>
        <f>ROUND(Table1[[#This Row],[pledged]]/Table1[[#This Row],[goal]] *100,1)</f>
        <v>119.7</v>
      </c>
      <c r="G2789" s="13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ref="L2789" si="2874">(((J2789/60)/60)/24)+DATE(1970,1,1)</f>
        <v>41838.198518518519</v>
      </c>
      <c r="M2789" s="16">
        <f t="shared" si="2838"/>
        <v>41808.198518518519</v>
      </c>
      <c r="N2789" t="b">
        <v>0</v>
      </c>
      <c r="O2789">
        <v>38</v>
      </c>
      <c r="P2789" t="b">
        <v>1</v>
      </c>
      <c r="Q2789" t="s">
        <v>8269</v>
      </c>
      <c r="R2789">
        <f t="shared" si="2839"/>
        <v>31.5</v>
      </c>
      <c r="S2789" s="13" t="s">
        <v>8315</v>
      </c>
      <c r="T2789" t="s">
        <v>8316</v>
      </c>
      <c r="U2789">
        <f>YEAR(Table1[[#This Row],[Date Created Conversion]])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>
        <f>ROUND(Table1[[#This Row],[pledged]]/Table1[[#This Row],[goal]] *100,1)</f>
        <v>102.5</v>
      </c>
      <c r="G2790" s="13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ref="L2790" si="2875">(((J2790/60)/60)/24)+DATE(1970,1,1)</f>
        <v>42580.701886574068</v>
      </c>
      <c r="M2790" s="16">
        <f t="shared" si="2838"/>
        <v>42550.701886574068</v>
      </c>
      <c r="N2790" t="b">
        <v>0</v>
      </c>
      <c r="O2790">
        <v>20</v>
      </c>
      <c r="P2790" t="b">
        <v>1</v>
      </c>
      <c r="Q2790" t="s">
        <v>8269</v>
      </c>
      <c r="R2790">
        <f t="shared" si="2839"/>
        <v>102.5</v>
      </c>
      <c r="S2790" s="13" t="s">
        <v>8315</v>
      </c>
      <c r="T2790" t="s">
        <v>8316</v>
      </c>
      <c r="U2790">
        <f>YEAR(Table1[[#This Row],[Date Created Conversion]])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>
        <f>ROUND(Table1[[#This Row],[pledged]]/Table1[[#This Row],[goal]] *100,1)</f>
        <v>101.2</v>
      </c>
      <c r="G2791" s="13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ref="L2791" si="2876">(((J2791/60)/60)/24)+DATE(1970,1,1)</f>
        <v>42075.166666666672</v>
      </c>
      <c r="M2791" s="16">
        <f t="shared" si="2838"/>
        <v>42056.013124999998</v>
      </c>
      <c r="N2791" t="b">
        <v>0</v>
      </c>
      <c r="O2791">
        <v>24</v>
      </c>
      <c r="P2791" t="b">
        <v>1</v>
      </c>
      <c r="Q2791" t="s">
        <v>8269</v>
      </c>
      <c r="R2791">
        <f t="shared" si="2839"/>
        <v>126.46</v>
      </c>
      <c r="S2791" s="13" t="s">
        <v>8315</v>
      </c>
      <c r="T2791" t="s">
        <v>8316</v>
      </c>
      <c r="U2791">
        <f>YEAR(Table1[[#This Row],[Date Created Conversion]])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>
        <f>ROUND(Table1[[#This Row],[pledged]]/Table1[[#This Row],[goal]] *100,1)</f>
        <v>105.3</v>
      </c>
      <c r="G2792" s="13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ref="L2792" si="2877">(((J2792/60)/60)/24)+DATE(1970,1,1)</f>
        <v>42046.938692129625</v>
      </c>
      <c r="M2792" s="16">
        <f t="shared" si="2838"/>
        <v>42016.938692129625</v>
      </c>
      <c r="N2792" t="b">
        <v>0</v>
      </c>
      <c r="O2792">
        <v>66</v>
      </c>
      <c r="P2792" t="b">
        <v>1</v>
      </c>
      <c r="Q2792" t="s">
        <v>8269</v>
      </c>
      <c r="R2792">
        <f t="shared" si="2839"/>
        <v>47.88</v>
      </c>
      <c r="S2792" s="13" t="s">
        <v>8315</v>
      </c>
      <c r="T2792" t="s">
        <v>8316</v>
      </c>
      <c r="U2792">
        <f>YEAR(Table1[[#This Row],[Date Created Conversion]])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>
        <f>ROUND(Table1[[#This Row],[pledged]]/Table1[[#This Row],[goal]] *100,1)</f>
        <v>102.5</v>
      </c>
      <c r="G2793" s="1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ref="L2793" si="2878">(((J2793/60)/60)/24)+DATE(1970,1,1)</f>
        <v>42622.166666666672</v>
      </c>
      <c r="M2793" s="16">
        <f t="shared" si="2838"/>
        <v>42591.899988425925</v>
      </c>
      <c r="N2793" t="b">
        <v>0</v>
      </c>
      <c r="O2793">
        <v>28</v>
      </c>
      <c r="P2793" t="b">
        <v>1</v>
      </c>
      <c r="Q2793" t="s">
        <v>8269</v>
      </c>
      <c r="R2793">
        <f t="shared" si="2839"/>
        <v>73.209999999999994</v>
      </c>
      <c r="S2793" s="13" t="s">
        <v>8315</v>
      </c>
      <c r="T2793" t="s">
        <v>8316</v>
      </c>
      <c r="U2793">
        <f>YEAR(Table1[[#This Row],[Date Created Conversion]])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>
        <f>ROUND(Table1[[#This Row],[pledged]]/Table1[[#This Row],[goal]] *100,1)</f>
        <v>107.6</v>
      </c>
      <c r="G2794" s="13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ref="L2794" si="2879">(((J2794/60)/60)/24)+DATE(1970,1,1)</f>
        <v>42228.231006944443</v>
      </c>
      <c r="M2794" s="16">
        <f t="shared" si="2838"/>
        <v>42183.231006944443</v>
      </c>
      <c r="N2794" t="b">
        <v>0</v>
      </c>
      <c r="O2794">
        <v>24</v>
      </c>
      <c r="P2794" t="b">
        <v>1</v>
      </c>
      <c r="Q2794" t="s">
        <v>8269</v>
      </c>
      <c r="R2794">
        <f t="shared" si="2839"/>
        <v>89.67</v>
      </c>
      <c r="S2794" s="13" t="s">
        <v>8315</v>
      </c>
      <c r="T2794" t="s">
        <v>8316</v>
      </c>
      <c r="U2794">
        <f>YEAR(Table1[[#This Row],[Date Created Conversion]])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>
        <f>ROUND(Table1[[#This Row],[pledged]]/Table1[[#This Row],[goal]] *100,1)</f>
        <v>110.6</v>
      </c>
      <c r="G2795" s="13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ref="L2795" si="2880">(((J2795/60)/60)/24)+DATE(1970,1,1)</f>
        <v>42206.419039351851</v>
      </c>
      <c r="M2795" s="16">
        <f t="shared" si="2838"/>
        <v>42176.419039351851</v>
      </c>
      <c r="N2795" t="b">
        <v>0</v>
      </c>
      <c r="O2795">
        <v>73</v>
      </c>
      <c r="P2795" t="b">
        <v>1</v>
      </c>
      <c r="Q2795" t="s">
        <v>8269</v>
      </c>
      <c r="R2795">
        <f t="shared" si="2839"/>
        <v>151.46</v>
      </c>
      <c r="S2795" s="13" t="s">
        <v>8315</v>
      </c>
      <c r="T2795" t="s">
        <v>8316</v>
      </c>
      <c r="U2795">
        <f>YEAR(Table1[[#This Row],[Date Created Conversion]])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>
        <f>ROUND(Table1[[#This Row],[pledged]]/Table1[[#This Row],[goal]] *100,1)</f>
        <v>150</v>
      </c>
      <c r="G2796" s="13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ref="L2796" si="2881">(((J2796/60)/60)/24)+DATE(1970,1,1)</f>
        <v>42432.791666666672</v>
      </c>
      <c r="M2796" s="16">
        <f t="shared" si="2838"/>
        <v>42416.691655092596</v>
      </c>
      <c r="N2796" t="b">
        <v>0</v>
      </c>
      <c r="O2796">
        <v>3</v>
      </c>
      <c r="P2796" t="b">
        <v>1</v>
      </c>
      <c r="Q2796" t="s">
        <v>8269</v>
      </c>
      <c r="R2796">
        <f t="shared" si="2839"/>
        <v>25</v>
      </c>
      <c r="S2796" s="13" t="s">
        <v>8315</v>
      </c>
      <c r="T2796" t="s">
        <v>8316</v>
      </c>
      <c r="U2796">
        <f>YEAR(Table1[[#This Row],[Date Created Conversion]])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>
        <f>ROUND(Table1[[#This Row],[pledged]]/Table1[[#This Row],[goal]] *100,1)</f>
        <v>104.3</v>
      </c>
      <c r="G2797" s="13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ref="L2797" si="2882">(((J2797/60)/60)/24)+DATE(1970,1,1)</f>
        <v>41796.958333333336</v>
      </c>
      <c r="M2797" s="16">
        <f t="shared" si="2838"/>
        <v>41780.525937500002</v>
      </c>
      <c r="N2797" t="b">
        <v>0</v>
      </c>
      <c r="O2797">
        <v>20</v>
      </c>
      <c r="P2797" t="b">
        <v>1</v>
      </c>
      <c r="Q2797" t="s">
        <v>8269</v>
      </c>
      <c r="R2797">
        <f t="shared" si="2839"/>
        <v>36.5</v>
      </c>
      <c r="S2797" s="13" t="s">
        <v>8315</v>
      </c>
      <c r="T2797" t="s">
        <v>8316</v>
      </c>
      <c r="U2797">
        <f>YEAR(Table1[[#This Row],[Date Created Conversion]])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>
        <f>ROUND(Table1[[#This Row],[pledged]]/Table1[[#This Row],[goal]] *100,1)</f>
        <v>115.5</v>
      </c>
      <c r="G2798" s="13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ref="L2798" si="2883">(((J2798/60)/60)/24)+DATE(1970,1,1)</f>
        <v>41825.528101851851</v>
      </c>
      <c r="M2798" s="16">
        <f t="shared" si="2838"/>
        <v>41795.528101851851</v>
      </c>
      <c r="N2798" t="b">
        <v>0</v>
      </c>
      <c r="O2798">
        <v>21</v>
      </c>
      <c r="P2798" t="b">
        <v>1</v>
      </c>
      <c r="Q2798" t="s">
        <v>8269</v>
      </c>
      <c r="R2798">
        <f t="shared" si="2839"/>
        <v>44</v>
      </c>
      <c r="S2798" s="13" t="s">
        <v>8315</v>
      </c>
      <c r="T2798" t="s">
        <v>8316</v>
      </c>
      <c r="U2798">
        <f>YEAR(Table1[[#This Row],[Date Created Conversion]])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>
        <f>ROUND(Table1[[#This Row],[pledged]]/Table1[[#This Row],[goal]] *100,1)</f>
        <v>102.6</v>
      </c>
      <c r="G2799" s="13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ref="L2799" si="2884">(((J2799/60)/60)/24)+DATE(1970,1,1)</f>
        <v>41828.94027777778</v>
      </c>
      <c r="M2799" s="16">
        <f t="shared" si="2838"/>
        <v>41798.94027777778</v>
      </c>
      <c r="N2799" t="b">
        <v>0</v>
      </c>
      <c r="O2799">
        <v>94</v>
      </c>
      <c r="P2799" t="b">
        <v>1</v>
      </c>
      <c r="Q2799" t="s">
        <v>8269</v>
      </c>
      <c r="R2799">
        <f t="shared" si="2839"/>
        <v>87.36</v>
      </c>
      <c r="S2799" s="13" t="s">
        <v>8315</v>
      </c>
      <c r="T2799" t="s">
        <v>8316</v>
      </c>
      <c r="U2799">
        <f>YEAR(Table1[[#This Row],[Date Created Conversion]])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>
        <f>ROUND(Table1[[#This Row],[pledged]]/Table1[[#This Row],[goal]] *100,1)</f>
        <v>101.4</v>
      </c>
      <c r="G2800" s="13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ref="L2800" si="2885">(((J2800/60)/60)/24)+DATE(1970,1,1)</f>
        <v>42216.666666666672</v>
      </c>
      <c r="M2800" s="16">
        <f t="shared" si="2838"/>
        <v>42201.675011574072</v>
      </c>
      <c r="N2800" t="b">
        <v>0</v>
      </c>
      <c r="O2800">
        <v>139</v>
      </c>
      <c r="P2800" t="b">
        <v>1</v>
      </c>
      <c r="Q2800" t="s">
        <v>8269</v>
      </c>
      <c r="R2800">
        <f t="shared" si="2839"/>
        <v>36.47</v>
      </c>
      <c r="S2800" s="13" t="s">
        <v>8315</v>
      </c>
      <c r="T2800" t="s">
        <v>8316</v>
      </c>
      <c r="U2800">
        <f>YEAR(Table1[[#This Row],[Date Created Conversion]])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>
        <f>ROUND(Table1[[#This Row],[pledged]]/Table1[[#This Row],[goal]] *100,1)</f>
        <v>116.6</v>
      </c>
      <c r="G2801" s="13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ref="L2801" si="2886">(((J2801/60)/60)/24)+DATE(1970,1,1)</f>
        <v>42538.666666666672</v>
      </c>
      <c r="M2801" s="16">
        <f t="shared" si="2838"/>
        <v>42507.264699074076</v>
      </c>
      <c r="N2801" t="b">
        <v>0</v>
      </c>
      <c r="O2801">
        <v>130</v>
      </c>
      <c r="P2801" t="b">
        <v>1</v>
      </c>
      <c r="Q2801" t="s">
        <v>8269</v>
      </c>
      <c r="R2801">
        <f t="shared" si="2839"/>
        <v>44.86</v>
      </c>
      <c r="S2801" s="13" t="s">
        <v>8315</v>
      </c>
      <c r="T2801" t="s">
        <v>8316</v>
      </c>
      <c r="U2801">
        <f>YEAR(Table1[[#This Row],[Date Created Conversion]])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>
        <f>ROUND(Table1[[#This Row],[pledged]]/Table1[[#This Row],[goal]] *100,1)</f>
        <v>133</v>
      </c>
      <c r="G2802" s="13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ref="L2802" si="2887">(((J2802/60)/60)/24)+DATE(1970,1,1)</f>
        <v>42008.552847222221</v>
      </c>
      <c r="M2802" s="16">
        <f t="shared" si="2838"/>
        <v>41948.552847222221</v>
      </c>
      <c r="N2802" t="b">
        <v>0</v>
      </c>
      <c r="O2802">
        <v>31</v>
      </c>
      <c r="P2802" t="b">
        <v>1</v>
      </c>
      <c r="Q2802" t="s">
        <v>8269</v>
      </c>
      <c r="R2802">
        <f t="shared" si="2839"/>
        <v>42.9</v>
      </c>
      <c r="S2802" s="13" t="s">
        <v>8315</v>
      </c>
      <c r="T2802" t="s">
        <v>8316</v>
      </c>
      <c r="U2802">
        <f>YEAR(Table1[[#This Row],[Date Created Conversion]])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>
        <f>ROUND(Table1[[#This Row],[pledged]]/Table1[[#This Row],[goal]] *100,1)</f>
        <v>133.19999999999999</v>
      </c>
      <c r="G2803" s="1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ref="L2803" si="2888">(((J2803/60)/60)/24)+DATE(1970,1,1)</f>
        <v>41922.458333333336</v>
      </c>
      <c r="M2803" s="16">
        <f t="shared" si="2838"/>
        <v>41900.243159722224</v>
      </c>
      <c r="N2803" t="b">
        <v>0</v>
      </c>
      <c r="O2803">
        <v>13</v>
      </c>
      <c r="P2803" t="b">
        <v>1</v>
      </c>
      <c r="Q2803" t="s">
        <v>8269</v>
      </c>
      <c r="R2803">
        <f t="shared" si="2839"/>
        <v>51.23</v>
      </c>
      <c r="S2803" s="13" t="s">
        <v>8315</v>
      </c>
      <c r="T2803" t="s">
        <v>8316</v>
      </c>
      <c r="U2803">
        <f>YEAR(Table1[[#This Row],[Date Created Conversion]])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>
        <f>ROUND(Table1[[#This Row],[pledged]]/Table1[[#This Row],[goal]] *100,1)</f>
        <v>101.8</v>
      </c>
      <c r="G2804" s="13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ref="L2804" si="2889">(((J2804/60)/60)/24)+DATE(1970,1,1)</f>
        <v>42222.64707175926</v>
      </c>
      <c r="M2804" s="16">
        <f t="shared" si="2838"/>
        <v>42192.64707175926</v>
      </c>
      <c r="N2804" t="b">
        <v>0</v>
      </c>
      <c r="O2804">
        <v>90</v>
      </c>
      <c r="P2804" t="b">
        <v>1</v>
      </c>
      <c r="Q2804" t="s">
        <v>8269</v>
      </c>
      <c r="R2804">
        <f t="shared" si="2839"/>
        <v>33.94</v>
      </c>
      <c r="S2804" s="13" t="s">
        <v>8315</v>
      </c>
      <c r="T2804" t="s">
        <v>8316</v>
      </c>
      <c r="U2804">
        <f>YEAR(Table1[[#This Row],[Date Created Conversion]])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>
        <f>ROUND(Table1[[#This Row],[pledged]]/Table1[[#This Row],[goal]] *100,1)</f>
        <v>128</v>
      </c>
      <c r="G2805" s="13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ref="L2805" si="2890">(((J2805/60)/60)/24)+DATE(1970,1,1)</f>
        <v>42201</v>
      </c>
      <c r="M2805" s="16">
        <f t="shared" si="2838"/>
        <v>42158.065694444449</v>
      </c>
      <c r="N2805" t="b">
        <v>0</v>
      </c>
      <c r="O2805">
        <v>141</v>
      </c>
      <c r="P2805" t="b">
        <v>1</v>
      </c>
      <c r="Q2805" t="s">
        <v>8269</v>
      </c>
      <c r="R2805">
        <f t="shared" si="2839"/>
        <v>90.74</v>
      </c>
      <c r="S2805" s="13" t="s">
        <v>8315</v>
      </c>
      <c r="T2805" t="s">
        <v>8316</v>
      </c>
      <c r="U2805">
        <f>YEAR(Table1[[#This Row],[Date Created Conversion]])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>
        <f>ROUND(Table1[[#This Row],[pledged]]/Table1[[#This Row],[goal]] *100,1)</f>
        <v>115</v>
      </c>
      <c r="G2806" s="13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ref="L2806" si="2891">(((J2806/60)/60)/24)+DATE(1970,1,1)</f>
        <v>41911.453587962962</v>
      </c>
      <c r="M2806" s="16">
        <f t="shared" si="2838"/>
        <v>41881.453587962962</v>
      </c>
      <c r="N2806" t="b">
        <v>0</v>
      </c>
      <c r="O2806">
        <v>23</v>
      </c>
      <c r="P2806" t="b">
        <v>1</v>
      </c>
      <c r="Q2806" t="s">
        <v>8269</v>
      </c>
      <c r="R2806">
        <f t="shared" si="2839"/>
        <v>50</v>
      </c>
      <c r="S2806" s="13" t="s">
        <v>8315</v>
      </c>
      <c r="T2806" t="s">
        <v>8316</v>
      </c>
      <c r="U2806">
        <f>YEAR(Table1[[#This Row],[Date Created Conversion]])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>
        <f>ROUND(Table1[[#This Row],[pledged]]/Table1[[#This Row],[goal]] *100,1)</f>
        <v>110</v>
      </c>
      <c r="G2807" s="13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ref="L2807" si="2892">(((J2807/60)/60)/24)+DATE(1970,1,1)</f>
        <v>42238.505474537036</v>
      </c>
      <c r="M2807" s="16">
        <f t="shared" si="2838"/>
        <v>42213.505474537036</v>
      </c>
      <c r="N2807" t="b">
        <v>0</v>
      </c>
      <c r="O2807">
        <v>18</v>
      </c>
      <c r="P2807" t="b">
        <v>1</v>
      </c>
      <c r="Q2807" t="s">
        <v>8269</v>
      </c>
      <c r="R2807">
        <f t="shared" si="2839"/>
        <v>24.44</v>
      </c>
      <c r="S2807" s="13" t="s">
        <v>8315</v>
      </c>
      <c r="T2807" t="s">
        <v>8316</v>
      </c>
      <c r="U2807">
        <f>YEAR(Table1[[#This Row],[Date Created Conversion]])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>
        <f>ROUND(Table1[[#This Row],[pledged]]/Table1[[#This Row],[goal]] *100,1)</f>
        <v>112.1</v>
      </c>
      <c r="G2808" s="13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ref="L2808" si="2893">(((J2808/60)/60)/24)+DATE(1970,1,1)</f>
        <v>42221.458333333328</v>
      </c>
      <c r="M2808" s="16">
        <f t="shared" si="2838"/>
        <v>42185.267245370371</v>
      </c>
      <c r="N2808" t="b">
        <v>0</v>
      </c>
      <c r="O2808">
        <v>76</v>
      </c>
      <c r="P2808" t="b">
        <v>1</v>
      </c>
      <c r="Q2808" t="s">
        <v>8269</v>
      </c>
      <c r="R2808">
        <f t="shared" si="2839"/>
        <v>44.25</v>
      </c>
      <c r="S2808" s="13" t="s">
        <v>8315</v>
      </c>
      <c r="T2808" t="s">
        <v>8316</v>
      </c>
      <c r="U2808">
        <f>YEAR(Table1[[#This Row],[Date Created Conversion]])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>
        <f>ROUND(Table1[[#This Row],[pledged]]/Table1[[#This Row],[goal]] *100,1)</f>
        <v>126</v>
      </c>
      <c r="G2809" s="13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ref="L2809" si="2894">(((J2809/60)/60)/24)+DATE(1970,1,1)</f>
        <v>42184.873124999998</v>
      </c>
      <c r="M2809" s="16">
        <f t="shared" si="2838"/>
        <v>42154.873124999998</v>
      </c>
      <c r="N2809" t="b">
        <v>0</v>
      </c>
      <c r="O2809">
        <v>93</v>
      </c>
      <c r="P2809" t="b">
        <v>1</v>
      </c>
      <c r="Q2809" t="s">
        <v>8269</v>
      </c>
      <c r="R2809">
        <f t="shared" si="2839"/>
        <v>67.739999999999995</v>
      </c>
      <c r="S2809" s="13" t="s">
        <v>8315</v>
      </c>
      <c r="T2809" t="s">
        <v>8316</v>
      </c>
      <c r="U2809">
        <f>YEAR(Table1[[#This Row],[Date Created Conversion]])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>
        <f>ROUND(Table1[[#This Row],[pledged]]/Table1[[#This Row],[goal]] *100,1)</f>
        <v>100.2</v>
      </c>
      <c r="G2810" s="13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ref="L2810" si="2895">(((J2810/60)/60)/24)+DATE(1970,1,1)</f>
        <v>42238.84646990741</v>
      </c>
      <c r="M2810" s="16">
        <f t="shared" si="2838"/>
        <v>42208.84646990741</v>
      </c>
      <c r="N2810" t="b">
        <v>0</v>
      </c>
      <c r="O2810">
        <v>69</v>
      </c>
      <c r="P2810" t="b">
        <v>1</v>
      </c>
      <c r="Q2810" t="s">
        <v>8269</v>
      </c>
      <c r="R2810">
        <f t="shared" si="2839"/>
        <v>65.38</v>
      </c>
      <c r="S2810" s="13" t="s">
        <v>8315</v>
      </c>
      <c r="T2810" t="s">
        <v>8316</v>
      </c>
      <c r="U2810">
        <f>YEAR(Table1[[#This Row],[Date Created Conversion]])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>
        <f>ROUND(Table1[[#This Row],[pledged]]/Table1[[#This Row],[goal]] *100,1)</f>
        <v>102.4</v>
      </c>
      <c r="G2811" s="13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ref="L2811" si="2896">(((J2811/60)/60)/24)+DATE(1970,1,1)</f>
        <v>42459.610416666663</v>
      </c>
      <c r="M2811" s="16">
        <f t="shared" si="2838"/>
        <v>42451.496817129635</v>
      </c>
      <c r="N2811" t="b">
        <v>0</v>
      </c>
      <c r="O2811">
        <v>21</v>
      </c>
      <c r="P2811" t="b">
        <v>1</v>
      </c>
      <c r="Q2811" t="s">
        <v>8269</v>
      </c>
      <c r="R2811">
        <f t="shared" si="2839"/>
        <v>121.9</v>
      </c>
      <c r="S2811" s="13" t="s">
        <v>8315</v>
      </c>
      <c r="T2811" t="s">
        <v>8316</v>
      </c>
      <c r="U2811">
        <f>YEAR(Table1[[#This Row],[Date Created Conversion]])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>
        <f>ROUND(Table1[[#This Row],[pledged]]/Table1[[#This Row],[goal]] *100,1)</f>
        <v>108.2</v>
      </c>
      <c r="G2812" s="13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ref="L2812" si="2897">(((J2812/60)/60)/24)+DATE(1970,1,1)</f>
        <v>41791.165972222225</v>
      </c>
      <c r="M2812" s="16">
        <f t="shared" si="2838"/>
        <v>41759.13962962963</v>
      </c>
      <c r="N2812" t="b">
        <v>0</v>
      </c>
      <c r="O2812">
        <v>57</v>
      </c>
      <c r="P2812" t="b">
        <v>1</v>
      </c>
      <c r="Q2812" t="s">
        <v>8269</v>
      </c>
      <c r="R2812">
        <f t="shared" si="2839"/>
        <v>47.46</v>
      </c>
      <c r="S2812" s="13" t="s">
        <v>8315</v>
      </c>
      <c r="T2812" t="s">
        <v>8316</v>
      </c>
      <c r="U2812">
        <f>YEAR(Table1[[#This Row],[Date Created Conversion]])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>
        <f>ROUND(Table1[[#This Row],[pledged]]/Table1[[#This Row],[goal]] *100,1)</f>
        <v>100.3</v>
      </c>
      <c r="G2813" s="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ref="L2813" si="2898">(((J2813/60)/60)/24)+DATE(1970,1,1)</f>
        <v>42058.496562500004</v>
      </c>
      <c r="M2813" s="16">
        <f t="shared" si="2838"/>
        <v>42028.496562500004</v>
      </c>
      <c r="N2813" t="b">
        <v>0</v>
      </c>
      <c r="O2813">
        <v>108</v>
      </c>
      <c r="P2813" t="b">
        <v>1</v>
      </c>
      <c r="Q2813" t="s">
        <v>8269</v>
      </c>
      <c r="R2813">
        <f t="shared" si="2839"/>
        <v>92.84</v>
      </c>
      <c r="S2813" s="13" t="s">
        <v>8315</v>
      </c>
      <c r="T2813" t="s">
        <v>8316</v>
      </c>
      <c r="U2813">
        <f>YEAR(Table1[[#This Row],[Date Created Conversion]])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>
        <f>ROUND(Table1[[#This Row],[pledged]]/Table1[[#This Row],[goal]] *100,1)</f>
        <v>113.3</v>
      </c>
      <c r="G2814" s="13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ref="L2814" si="2899">(((J2814/60)/60)/24)+DATE(1970,1,1)</f>
        <v>42100.166666666672</v>
      </c>
      <c r="M2814" s="16">
        <f t="shared" si="2838"/>
        <v>42054.74418981481</v>
      </c>
      <c r="N2814" t="b">
        <v>0</v>
      </c>
      <c r="O2814">
        <v>83</v>
      </c>
      <c r="P2814" t="b">
        <v>1</v>
      </c>
      <c r="Q2814" t="s">
        <v>8269</v>
      </c>
      <c r="R2814">
        <f t="shared" si="2839"/>
        <v>68.25</v>
      </c>
      <c r="S2814" s="13" t="s">
        <v>8315</v>
      </c>
      <c r="T2814" t="s">
        <v>8316</v>
      </c>
      <c r="U2814">
        <f>YEAR(Table1[[#This Row],[Date Created Conversion]])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>
        <f>ROUND(Table1[[#This Row],[pledged]]/Table1[[#This Row],[goal]] *100,1)</f>
        <v>127.6</v>
      </c>
      <c r="G2815" s="13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ref="L2815" si="2900">(((J2815/60)/60)/24)+DATE(1970,1,1)</f>
        <v>42718.742604166662</v>
      </c>
      <c r="M2815" s="16">
        <f t="shared" si="2838"/>
        <v>42693.742604166662</v>
      </c>
      <c r="N2815" t="b">
        <v>0</v>
      </c>
      <c r="O2815">
        <v>96</v>
      </c>
      <c r="P2815" t="b">
        <v>1</v>
      </c>
      <c r="Q2815" t="s">
        <v>8269</v>
      </c>
      <c r="R2815">
        <f t="shared" si="2839"/>
        <v>37.21</v>
      </c>
      <c r="S2815" s="13" t="s">
        <v>8315</v>
      </c>
      <c r="T2815" t="s">
        <v>8316</v>
      </c>
      <c r="U2815">
        <f>YEAR(Table1[[#This Row],[Date Created Conversion]])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>
        <f>ROUND(Table1[[#This Row],[pledged]]/Table1[[#This Row],[goal]] *100,1)</f>
        <v>107.7</v>
      </c>
      <c r="G2816" s="13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ref="L2816" si="2901">(((J2816/60)/60)/24)+DATE(1970,1,1)</f>
        <v>42133.399479166663</v>
      </c>
      <c r="M2816" s="16">
        <f t="shared" si="2838"/>
        <v>42103.399479166663</v>
      </c>
      <c r="N2816" t="b">
        <v>0</v>
      </c>
      <c r="O2816">
        <v>64</v>
      </c>
      <c r="P2816" t="b">
        <v>1</v>
      </c>
      <c r="Q2816" t="s">
        <v>8269</v>
      </c>
      <c r="R2816">
        <f t="shared" si="2839"/>
        <v>25.25</v>
      </c>
      <c r="S2816" s="13" t="s">
        <v>8315</v>
      </c>
      <c r="T2816" t="s">
        <v>8316</v>
      </c>
      <c r="U2816">
        <f>YEAR(Table1[[#This Row],[Date Created Conversion]])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>
        <f>ROUND(Table1[[#This Row],[pledged]]/Table1[[#This Row],[goal]] *100,1)</f>
        <v>242</v>
      </c>
      <c r="G2817" s="13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ref="L2817" si="2902">(((J2817/60)/60)/24)+DATE(1970,1,1)</f>
        <v>42589.776724537034</v>
      </c>
      <c r="M2817" s="16">
        <f t="shared" si="2838"/>
        <v>42559.776724537034</v>
      </c>
      <c r="N2817" t="b">
        <v>0</v>
      </c>
      <c r="O2817">
        <v>14</v>
      </c>
      <c r="P2817" t="b">
        <v>1</v>
      </c>
      <c r="Q2817" t="s">
        <v>8269</v>
      </c>
      <c r="R2817">
        <f t="shared" si="2839"/>
        <v>43.21</v>
      </c>
      <c r="S2817" s="13" t="s">
        <v>8315</v>
      </c>
      <c r="T2817" t="s">
        <v>8316</v>
      </c>
      <c r="U2817">
        <f>YEAR(Table1[[#This Row],[Date Created Conversion]])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>
        <f>ROUND(Table1[[#This Row],[pledged]]/Table1[[#This Row],[goal]] *100,1)</f>
        <v>141.6</v>
      </c>
      <c r="G2818" s="13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ref="L2818" si="2903">(((J2818/60)/60)/24)+DATE(1970,1,1)</f>
        <v>42218.666666666672</v>
      </c>
      <c r="M2818" s="16">
        <f t="shared" ref="M2818:M2881" si="2904">(((K2818/60)/60)/24)+DATE(1970,1,1)</f>
        <v>42188.467499999999</v>
      </c>
      <c r="N2818" t="b">
        <v>0</v>
      </c>
      <c r="O2818">
        <v>169</v>
      </c>
      <c r="P2818" t="b">
        <v>1</v>
      </c>
      <c r="Q2818" t="s">
        <v>8269</v>
      </c>
      <c r="R2818">
        <f t="shared" ref="R2818:R2881" si="2905">IFERROR(ROUND(E2818/O2818,2),0)</f>
        <v>25.13</v>
      </c>
      <c r="S2818" s="13" t="s">
        <v>8315</v>
      </c>
      <c r="T2818" t="s">
        <v>8316</v>
      </c>
      <c r="U2818">
        <f>YEAR(Table1[[#This Row],[Date Created Conversion]])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>
        <f>ROUND(Table1[[#This Row],[pledged]]/Table1[[#This Row],[goal]] *100,1)</f>
        <v>130</v>
      </c>
      <c r="G2819" s="13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" si="2906">(((J2819/60)/60)/24)+DATE(1970,1,1)</f>
        <v>42063.634976851856</v>
      </c>
      <c r="M2819" s="16">
        <f t="shared" si="2904"/>
        <v>42023.634976851856</v>
      </c>
      <c r="N2819" t="b">
        <v>0</v>
      </c>
      <c r="O2819">
        <v>33</v>
      </c>
      <c r="P2819" t="b">
        <v>1</v>
      </c>
      <c r="Q2819" t="s">
        <v>8269</v>
      </c>
      <c r="R2819">
        <f t="shared" si="2905"/>
        <v>23.64</v>
      </c>
      <c r="S2819" s="13" t="s">
        <v>8315</v>
      </c>
      <c r="T2819" t="s">
        <v>8316</v>
      </c>
      <c r="U2819">
        <f>YEAR(Table1[[#This Row],[Date Created Conversion]])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>
        <f>ROUND(Table1[[#This Row],[pledged]]/Table1[[#This Row],[goal]] *100,1)</f>
        <v>106</v>
      </c>
      <c r="G2820" s="13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ref="L2820" si="2907">(((J2820/60)/60)/24)+DATE(1970,1,1)</f>
        <v>42270.598217592589</v>
      </c>
      <c r="M2820" s="16">
        <f t="shared" si="2904"/>
        <v>42250.598217592589</v>
      </c>
      <c r="N2820" t="b">
        <v>0</v>
      </c>
      <c r="O2820">
        <v>102</v>
      </c>
      <c r="P2820" t="b">
        <v>1</v>
      </c>
      <c r="Q2820" t="s">
        <v>8269</v>
      </c>
      <c r="R2820">
        <f t="shared" si="2905"/>
        <v>103.95</v>
      </c>
      <c r="S2820" s="13" t="s">
        <v>8315</v>
      </c>
      <c r="T2820" t="s">
        <v>8316</v>
      </c>
      <c r="U2820">
        <f>YEAR(Table1[[#This Row],[Date Created Conversion]])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>
        <f>ROUND(Table1[[#This Row],[pledged]]/Table1[[#This Row],[goal]] *100,1)</f>
        <v>104.8</v>
      </c>
      <c r="G2821" s="13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ref="L2821" si="2908">(((J2821/60)/60)/24)+DATE(1970,1,1)</f>
        <v>42169.525567129633</v>
      </c>
      <c r="M2821" s="16">
        <f t="shared" si="2904"/>
        <v>42139.525567129633</v>
      </c>
      <c r="N2821" t="b">
        <v>0</v>
      </c>
      <c r="O2821">
        <v>104</v>
      </c>
      <c r="P2821" t="b">
        <v>1</v>
      </c>
      <c r="Q2821" t="s">
        <v>8269</v>
      </c>
      <c r="R2821">
        <f t="shared" si="2905"/>
        <v>50.38</v>
      </c>
      <c r="S2821" s="13" t="s">
        <v>8315</v>
      </c>
      <c r="T2821" t="s">
        <v>8316</v>
      </c>
      <c r="U2821">
        <f>YEAR(Table1[[#This Row],[Date Created Conversion]])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>
        <f>ROUND(Table1[[#This Row],[pledged]]/Table1[[#This Row],[goal]] *100,1)</f>
        <v>136</v>
      </c>
      <c r="G2822" s="13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ref="L2822" si="2909">(((J2822/60)/60)/24)+DATE(1970,1,1)</f>
        <v>42426</v>
      </c>
      <c r="M2822" s="16">
        <f t="shared" si="2904"/>
        <v>42401.610983796301</v>
      </c>
      <c r="N2822" t="b">
        <v>0</v>
      </c>
      <c r="O2822">
        <v>20</v>
      </c>
      <c r="P2822" t="b">
        <v>1</v>
      </c>
      <c r="Q2822" t="s">
        <v>8269</v>
      </c>
      <c r="R2822">
        <f t="shared" si="2905"/>
        <v>13.6</v>
      </c>
      <c r="S2822" s="13" t="s">
        <v>8315</v>
      </c>
      <c r="T2822" t="s">
        <v>8316</v>
      </c>
      <c r="U2822">
        <f>YEAR(Table1[[#This Row],[Date Created Conversion]])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>
        <f>ROUND(Table1[[#This Row],[pledged]]/Table1[[#This Row],[goal]] *100,1)</f>
        <v>100</v>
      </c>
      <c r="G2823" s="1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ref="L2823" si="2910">(((J2823/60)/60)/24)+DATE(1970,1,1)</f>
        <v>41905.922858796301</v>
      </c>
      <c r="M2823" s="16">
        <f t="shared" si="2904"/>
        <v>41875.922858796301</v>
      </c>
      <c r="N2823" t="b">
        <v>0</v>
      </c>
      <c r="O2823">
        <v>35</v>
      </c>
      <c r="P2823" t="b">
        <v>1</v>
      </c>
      <c r="Q2823" t="s">
        <v>8269</v>
      </c>
      <c r="R2823">
        <f t="shared" si="2905"/>
        <v>28.57</v>
      </c>
      <c r="S2823" s="13" t="s">
        <v>8315</v>
      </c>
      <c r="T2823" t="s">
        <v>8316</v>
      </c>
      <c r="U2823">
        <f>YEAR(Table1[[#This Row],[Date Created Conversion]])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>
        <f>ROUND(Table1[[#This Row],[pledged]]/Table1[[#This Row],[goal]] *100,1)</f>
        <v>100</v>
      </c>
      <c r="G2824" s="13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ref="L2824" si="2911">(((J2824/60)/60)/24)+DATE(1970,1,1)</f>
        <v>42090.642268518524</v>
      </c>
      <c r="M2824" s="16">
        <f t="shared" si="2904"/>
        <v>42060.683935185181</v>
      </c>
      <c r="N2824" t="b">
        <v>0</v>
      </c>
      <c r="O2824">
        <v>94</v>
      </c>
      <c r="P2824" t="b">
        <v>1</v>
      </c>
      <c r="Q2824" t="s">
        <v>8269</v>
      </c>
      <c r="R2824">
        <f t="shared" si="2905"/>
        <v>63.83</v>
      </c>
      <c r="S2824" s="13" t="s">
        <v>8315</v>
      </c>
      <c r="T2824" t="s">
        <v>8316</v>
      </c>
      <c r="U2824">
        <f>YEAR(Table1[[#This Row],[Date Created Conversion]])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>
        <f>ROUND(Table1[[#This Row],[pledged]]/Table1[[#This Row],[goal]] *100,1)</f>
        <v>124</v>
      </c>
      <c r="G2825" s="13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ref="L2825" si="2912">(((J2825/60)/60)/24)+DATE(1970,1,1)</f>
        <v>42094.957638888889</v>
      </c>
      <c r="M2825" s="16">
        <f t="shared" si="2904"/>
        <v>42067.011643518519</v>
      </c>
      <c r="N2825" t="b">
        <v>0</v>
      </c>
      <c r="O2825">
        <v>14</v>
      </c>
      <c r="P2825" t="b">
        <v>1</v>
      </c>
      <c r="Q2825" t="s">
        <v>8269</v>
      </c>
      <c r="R2825">
        <f t="shared" si="2905"/>
        <v>8.86</v>
      </c>
      <c r="S2825" s="13" t="s">
        <v>8315</v>
      </c>
      <c r="T2825" t="s">
        <v>8316</v>
      </c>
      <c r="U2825">
        <f>YEAR(Table1[[#This Row],[Date Created Conversion]])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>
        <f>ROUND(Table1[[#This Row],[pledged]]/Table1[[#This Row],[goal]] *100,1)</f>
        <v>116.9</v>
      </c>
      <c r="G2826" s="13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ref="L2826" si="2913">(((J2826/60)/60)/24)+DATE(1970,1,1)</f>
        <v>42168.071527777778</v>
      </c>
      <c r="M2826" s="16">
        <f t="shared" si="2904"/>
        <v>42136.270787037036</v>
      </c>
      <c r="N2826" t="b">
        <v>0</v>
      </c>
      <c r="O2826">
        <v>15</v>
      </c>
      <c r="P2826" t="b">
        <v>1</v>
      </c>
      <c r="Q2826" t="s">
        <v>8269</v>
      </c>
      <c r="R2826">
        <f t="shared" si="2905"/>
        <v>50.67</v>
      </c>
      <c r="S2826" s="13" t="s">
        <v>8315</v>
      </c>
      <c r="T2826" t="s">
        <v>8316</v>
      </c>
      <c r="U2826">
        <f>YEAR(Table1[[#This Row],[Date Created Conversion]])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>
        <f>ROUND(Table1[[#This Row],[pledged]]/Table1[[#This Row],[goal]] *100,1)</f>
        <v>103.3</v>
      </c>
      <c r="G2827" s="13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ref="L2827" si="2914">(((J2827/60)/60)/24)+DATE(1970,1,1)</f>
        <v>42342.792662037042</v>
      </c>
      <c r="M2827" s="16">
        <f t="shared" si="2904"/>
        <v>42312.792662037042</v>
      </c>
      <c r="N2827" t="b">
        <v>0</v>
      </c>
      <c r="O2827">
        <v>51</v>
      </c>
      <c r="P2827" t="b">
        <v>1</v>
      </c>
      <c r="Q2827" t="s">
        <v>8269</v>
      </c>
      <c r="R2827">
        <f t="shared" si="2905"/>
        <v>60.78</v>
      </c>
      <c r="S2827" s="13" t="s">
        <v>8315</v>
      </c>
      <c r="T2827" t="s">
        <v>8316</v>
      </c>
      <c r="U2827">
        <f>YEAR(Table1[[#This Row],[Date Created Conversion]])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>
        <f>ROUND(Table1[[#This Row],[pledged]]/Table1[[#This Row],[goal]] *100,1)</f>
        <v>107.8</v>
      </c>
      <c r="G2828" s="13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ref="L2828" si="2915">(((J2828/60)/60)/24)+DATE(1970,1,1)</f>
        <v>42195.291666666672</v>
      </c>
      <c r="M2828" s="16">
        <f t="shared" si="2904"/>
        <v>42171.034861111111</v>
      </c>
      <c r="N2828" t="b">
        <v>0</v>
      </c>
      <c r="O2828">
        <v>19</v>
      </c>
      <c r="P2828" t="b">
        <v>1</v>
      </c>
      <c r="Q2828" t="s">
        <v>8269</v>
      </c>
      <c r="R2828">
        <f t="shared" si="2905"/>
        <v>113.42</v>
      </c>
      <c r="S2828" s="13" t="s">
        <v>8315</v>
      </c>
      <c r="T2828" t="s">
        <v>8316</v>
      </c>
      <c r="U2828">
        <f>YEAR(Table1[[#This Row],[Date Created Conversion]])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>
        <f>ROUND(Table1[[#This Row],[pledged]]/Table1[[#This Row],[goal]] *100,1)</f>
        <v>120.3</v>
      </c>
      <c r="G2829" s="13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ref="L2829" si="2916">(((J2829/60)/60)/24)+DATE(1970,1,1)</f>
        <v>42524.6875</v>
      </c>
      <c r="M2829" s="16">
        <f t="shared" si="2904"/>
        <v>42494.683634259258</v>
      </c>
      <c r="N2829" t="b">
        <v>0</v>
      </c>
      <c r="O2829">
        <v>23</v>
      </c>
      <c r="P2829" t="b">
        <v>1</v>
      </c>
      <c r="Q2829" t="s">
        <v>8269</v>
      </c>
      <c r="R2829">
        <f t="shared" si="2905"/>
        <v>104.57</v>
      </c>
      <c r="S2829" s="13" t="s">
        <v>8315</v>
      </c>
      <c r="T2829" t="s">
        <v>8316</v>
      </c>
      <c r="U2829">
        <f>YEAR(Table1[[#This Row],[Date Created Conversion]])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>
        <f>ROUND(Table1[[#This Row],[pledged]]/Table1[[#This Row],[goal]] *100,1)</f>
        <v>100.4</v>
      </c>
      <c r="G2830" s="13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ref="L2830" si="2917">(((J2830/60)/60)/24)+DATE(1970,1,1)</f>
        <v>42279.958333333328</v>
      </c>
      <c r="M2830" s="16">
        <f t="shared" si="2904"/>
        <v>42254.264687499999</v>
      </c>
      <c r="N2830" t="b">
        <v>0</v>
      </c>
      <c r="O2830">
        <v>97</v>
      </c>
      <c r="P2830" t="b">
        <v>1</v>
      </c>
      <c r="Q2830" t="s">
        <v>8269</v>
      </c>
      <c r="R2830">
        <f t="shared" si="2905"/>
        <v>98.31</v>
      </c>
      <c r="S2830" s="13" t="s">
        <v>8315</v>
      </c>
      <c r="T2830" t="s">
        <v>8316</v>
      </c>
      <c r="U2830">
        <f>YEAR(Table1[[#This Row],[Date Created Conversion]])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>
        <f>ROUND(Table1[[#This Row],[pledged]]/Table1[[#This Row],[goal]] *100,1)</f>
        <v>106.5</v>
      </c>
      <c r="G2831" s="13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ref="L2831" si="2918">(((J2831/60)/60)/24)+DATE(1970,1,1)</f>
        <v>42523.434236111112</v>
      </c>
      <c r="M2831" s="16">
        <f t="shared" si="2904"/>
        <v>42495.434236111112</v>
      </c>
      <c r="N2831" t="b">
        <v>0</v>
      </c>
      <c r="O2831">
        <v>76</v>
      </c>
      <c r="P2831" t="b">
        <v>1</v>
      </c>
      <c r="Q2831" t="s">
        <v>8269</v>
      </c>
      <c r="R2831">
        <f t="shared" si="2905"/>
        <v>35.04</v>
      </c>
      <c r="S2831" s="13" t="s">
        <v>8315</v>
      </c>
      <c r="T2831" t="s">
        <v>8316</v>
      </c>
      <c r="U2831">
        <f>YEAR(Table1[[#This Row],[Date Created Conversion]])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>
        <f>ROUND(Table1[[#This Row],[pledged]]/Table1[[#This Row],[goal]] *100,1)</f>
        <v>100</v>
      </c>
      <c r="G2832" s="13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ref="L2832" si="2919">(((J2832/60)/60)/24)+DATE(1970,1,1)</f>
        <v>41771.165972222225</v>
      </c>
      <c r="M2832" s="16">
        <f t="shared" si="2904"/>
        <v>41758.839675925927</v>
      </c>
      <c r="N2832" t="b">
        <v>0</v>
      </c>
      <c r="O2832">
        <v>11</v>
      </c>
      <c r="P2832" t="b">
        <v>1</v>
      </c>
      <c r="Q2832" t="s">
        <v>8269</v>
      </c>
      <c r="R2832">
        <f t="shared" si="2905"/>
        <v>272.73</v>
      </c>
      <c r="S2832" s="13" t="s">
        <v>8315</v>
      </c>
      <c r="T2832" t="s">
        <v>8316</v>
      </c>
      <c r="U2832">
        <f>YEAR(Table1[[#This Row],[Date Created Conversion]])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>
        <f>ROUND(Table1[[#This Row],[pledged]]/Table1[[#This Row],[goal]] *100,1)</f>
        <v>110.7</v>
      </c>
      <c r="G2833" s="1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ref="L2833" si="2920">(((J2833/60)/60)/24)+DATE(1970,1,1)</f>
        <v>42201.824884259258</v>
      </c>
      <c r="M2833" s="16">
        <f t="shared" si="2904"/>
        <v>42171.824884259258</v>
      </c>
      <c r="N2833" t="b">
        <v>0</v>
      </c>
      <c r="O2833">
        <v>52</v>
      </c>
      <c r="P2833" t="b">
        <v>1</v>
      </c>
      <c r="Q2833" t="s">
        <v>8269</v>
      </c>
      <c r="R2833">
        <f t="shared" si="2905"/>
        <v>63.85</v>
      </c>
      <c r="S2833" s="13" t="s">
        <v>8315</v>
      </c>
      <c r="T2833" t="s">
        <v>8316</v>
      </c>
      <c r="U2833">
        <f>YEAR(Table1[[#This Row],[Date Created Conversion]])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>
        <f>ROUND(Table1[[#This Row],[pledged]]/Table1[[#This Row],[goal]] *100,1)</f>
        <v>114.7</v>
      </c>
      <c r="G2834" s="13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ref="L2834" si="2921">(((J2834/60)/60)/24)+DATE(1970,1,1)</f>
        <v>41966.916666666672</v>
      </c>
      <c r="M2834" s="16">
        <f t="shared" si="2904"/>
        <v>41938.709421296298</v>
      </c>
      <c r="N2834" t="b">
        <v>0</v>
      </c>
      <c r="O2834">
        <v>95</v>
      </c>
      <c r="P2834" t="b">
        <v>1</v>
      </c>
      <c r="Q2834" t="s">
        <v>8269</v>
      </c>
      <c r="R2834">
        <f t="shared" si="2905"/>
        <v>30.19</v>
      </c>
      <c r="S2834" s="13" t="s">
        <v>8315</v>
      </c>
      <c r="T2834" t="s">
        <v>8316</v>
      </c>
      <c r="U2834">
        <f>YEAR(Table1[[#This Row],[Date Created Conversion]])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>
        <f>ROUND(Table1[[#This Row],[pledged]]/Table1[[#This Row],[goal]] *100,1)</f>
        <v>108.3</v>
      </c>
      <c r="G2835" s="13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ref="L2835" si="2922">(((J2835/60)/60)/24)+DATE(1970,1,1)</f>
        <v>42288.083333333328</v>
      </c>
      <c r="M2835" s="16">
        <f t="shared" si="2904"/>
        <v>42268.127696759257</v>
      </c>
      <c r="N2835" t="b">
        <v>0</v>
      </c>
      <c r="O2835">
        <v>35</v>
      </c>
      <c r="P2835" t="b">
        <v>1</v>
      </c>
      <c r="Q2835" t="s">
        <v>8269</v>
      </c>
      <c r="R2835">
        <f t="shared" si="2905"/>
        <v>83.51</v>
      </c>
      <c r="S2835" s="13" t="s">
        <v>8315</v>
      </c>
      <c r="T2835" t="s">
        <v>8316</v>
      </c>
      <c r="U2835">
        <f>YEAR(Table1[[#This Row],[Date Created Conversion]])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>
        <f>ROUND(Table1[[#This Row],[pledged]]/Table1[[#This Row],[goal]] *100,1)</f>
        <v>170</v>
      </c>
      <c r="G2836" s="13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ref="L2836" si="2923">(((J2836/60)/60)/24)+DATE(1970,1,1)</f>
        <v>42034.959837962961</v>
      </c>
      <c r="M2836" s="16">
        <f t="shared" si="2904"/>
        <v>42019.959837962961</v>
      </c>
      <c r="N2836" t="b">
        <v>0</v>
      </c>
      <c r="O2836">
        <v>21</v>
      </c>
      <c r="P2836" t="b">
        <v>1</v>
      </c>
      <c r="Q2836" t="s">
        <v>8269</v>
      </c>
      <c r="R2836">
        <f t="shared" si="2905"/>
        <v>64.760000000000005</v>
      </c>
      <c r="S2836" s="13" t="s">
        <v>8315</v>
      </c>
      <c r="T2836" t="s">
        <v>8316</v>
      </c>
      <c r="U2836">
        <f>YEAR(Table1[[#This Row],[Date Created Conversion]])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>
        <f>ROUND(Table1[[#This Row],[pledged]]/Table1[[#This Row],[goal]] *100,1)</f>
        <v>187.1</v>
      </c>
      <c r="G2837" s="13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ref="L2837" si="2924">(((J2837/60)/60)/24)+DATE(1970,1,1)</f>
        <v>42343</v>
      </c>
      <c r="M2837" s="16">
        <f t="shared" si="2904"/>
        <v>42313.703900462962</v>
      </c>
      <c r="N2837" t="b">
        <v>0</v>
      </c>
      <c r="O2837">
        <v>93</v>
      </c>
      <c r="P2837" t="b">
        <v>1</v>
      </c>
      <c r="Q2837" t="s">
        <v>8269</v>
      </c>
      <c r="R2837">
        <f t="shared" si="2905"/>
        <v>20.12</v>
      </c>
      <c r="S2837" s="13" t="s">
        <v>8315</v>
      </c>
      <c r="T2837" t="s">
        <v>8316</v>
      </c>
      <c r="U2837">
        <f>YEAR(Table1[[#This Row],[Date Created Conversion]])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>
        <f>ROUND(Table1[[#This Row],[pledged]]/Table1[[#This Row],[goal]] *100,1)</f>
        <v>107.8</v>
      </c>
      <c r="G2838" s="13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ref="L2838" si="2925">(((J2838/60)/60)/24)+DATE(1970,1,1)</f>
        <v>42784.207638888889</v>
      </c>
      <c r="M2838" s="16">
        <f t="shared" si="2904"/>
        <v>42746.261782407411</v>
      </c>
      <c r="N2838" t="b">
        <v>0</v>
      </c>
      <c r="O2838">
        <v>11</v>
      </c>
      <c r="P2838" t="b">
        <v>1</v>
      </c>
      <c r="Q2838" t="s">
        <v>8269</v>
      </c>
      <c r="R2838">
        <f t="shared" si="2905"/>
        <v>44.09</v>
      </c>
      <c r="S2838" s="13" t="s">
        <v>8315</v>
      </c>
      <c r="T2838" t="s">
        <v>8316</v>
      </c>
      <c r="U2838">
        <f>YEAR(Table1[[#This Row],[Date Created Conversion]])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>
        <f>ROUND(Table1[[#This Row],[pledged]]/Table1[[#This Row],[goal]] *100,1)</f>
        <v>100</v>
      </c>
      <c r="G2839" s="13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ref="L2839" si="2926">(((J2839/60)/60)/24)+DATE(1970,1,1)</f>
        <v>42347.950046296297</v>
      </c>
      <c r="M2839" s="16">
        <f t="shared" si="2904"/>
        <v>42307.908379629633</v>
      </c>
      <c r="N2839" t="b">
        <v>0</v>
      </c>
      <c r="O2839">
        <v>21</v>
      </c>
      <c r="P2839" t="b">
        <v>1</v>
      </c>
      <c r="Q2839" t="s">
        <v>8269</v>
      </c>
      <c r="R2839">
        <f t="shared" si="2905"/>
        <v>40.479999999999997</v>
      </c>
      <c r="S2839" s="13" t="s">
        <v>8315</v>
      </c>
      <c r="T2839" t="s">
        <v>8316</v>
      </c>
      <c r="U2839">
        <f>YEAR(Table1[[#This Row],[Date Created Conversion]])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>
        <f>ROUND(Table1[[#This Row],[pledged]]/Table1[[#This Row],[goal]] *100,1)</f>
        <v>120.3</v>
      </c>
      <c r="G2840" s="13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ref="L2840" si="2927">(((J2840/60)/60)/24)+DATE(1970,1,1)</f>
        <v>41864.916666666664</v>
      </c>
      <c r="M2840" s="16">
        <f t="shared" si="2904"/>
        <v>41842.607592592591</v>
      </c>
      <c r="N2840" t="b">
        <v>0</v>
      </c>
      <c r="O2840">
        <v>54</v>
      </c>
      <c r="P2840" t="b">
        <v>1</v>
      </c>
      <c r="Q2840" t="s">
        <v>8269</v>
      </c>
      <c r="R2840">
        <f t="shared" si="2905"/>
        <v>44.54</v>
      </c>
      <c r="S2840" s="13" t="s">
        <v>8315</v>
      </c>
      <c r="T2840" t="s">
        <v>8316</v>
      </c>
      <c r="U2840">
        <f>YEAR(Table1[[#This Row],[Date Created Conversion]])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>
        <f>ROUND(Table1[[#This Row],[pledged]]/Table1[[#This Row],[goal]] *100,1)</f>
        <v>111.4</v>
      </c>
      <c r="G2841" s="13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ref="L2841" si="2928">(((J2841/60)/60)/24)+DATE(1970,1,1)</f>
        <v>41876.207638888889</v>
      </c>
      <c r="M2841" s="16">
        <f t="shared" si="2904"/>
        <v>41853.240208333329</v>
      </c>
      <c r="N2841" t="b">
        <v>0</v>
      </c>
      <c r="O2841">
        <v>31</v>
      </c>
      <c r="P2841" t="b">
        <v>1</v>
      </c>
      <c r="Q2841" t="s">
        <v>8269</v>
      </c>
      <c r="R2841">
        <f t="shared" si="2905"/>
        <v>125.81</v>
      </c>
      <c r="S2841" s="13" t="s">
        <v>8315</v>
      </c>
      <c r="T2841" t="s">
        <v>8316</v>
      </c>
      <c r="U2841">
        <f>YEAR(Table1[[#This Row],[Date Created Conversion]])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>
        <f>ROUND(Table1[[#This Row],[pledged]]/Table1[[#This Row],[goal]] *100,1)</f>
        <v>104</v>
      </c>
      <c r="G2842" s="13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ref="L2842" si="2929">(((J2842/60)/60)/24)+DATE(1970,1,1)</f>
        <v>42081.708333333328</v>
      </c>
      <c r="M2842" s="16">
        <f t="shared" si="2904"/>
        <v>42060.035636574074</v>
      </c>
      <c r="N2842" t="b">
        <v>0</v>
      </c>
      <c r="O2842">
        <v>132</v>
      </c>
      <c r="P2842" t="b">
        <v>1</v>
      </c>
      <c r="Q2842" t="s">
        <v>8269</v>
      </c>
      <c r="R2842">
        <f t="shared" si="2905"/>
        <v>19.7</v>
      </c>
      <c r="S2842" s="13" t="s">
        <v>8315</v>
      </c>
      <c r="T2842" t="s">
        <v>8316</v>
      </c>
      <c r="U2842">
        <f>YEAR(Table1[[#This Row],[Date Created Conversion]])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>
        <f>ROUND(Table1[[#This Row],[pledged]]/Table1[[#This Row],[goal]] *100,1)</f>
        <v>1</v>
      </c>
      <c r="G2843" s="1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ref="L2843" si="2930">(((J2843/60)/60)/24)+DATE(1970,1,1)</f>
        <v>42351.781215277777</v>
      </c>
      <c r="M2843" s="16">
        <f t="shared" si="2904"/>
        <v>42291.739548611105</v>
      </c>
      <c r="N2843" t="b">
        <v>0</v>
      </c>
      <c r="O2843">
        <v>1</v>
      </c>
      <c r="P2843" t="b">
        <v>0</v>
      </c>
      <c r="Q2843" t="s">
        <v>8269</v>
      </c>
      <c r="R2843">
        <f t="shared" si="2905"/>
        <v>10</v>
      </c>
      <c r="S2843" s="13" t="s">
        <v>8315</v>
      </c>
      <c r="T2843" t="s">
        <v>8316</v>
      </c>
      <c r="U2843">
        <f>YEAR(Table1[[#This Row],[Date Created Conversion]])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>
        <f>ROUND(Table1[[#This Row],[pledged]]/Table1[[#This Row],[goal]] *100,1)</f>
        <v>0</v>
      </c>
      <c r="G2844" s="13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ref="L2844" si="2931">(((J2844/60)/60)/24)+DATE(1970,1,1)</f>
        <v>41811.458333333336</v>
      </c>
      <c r="M2844" s="16">
        <f t="shared" si="2904"/>
        <v>41784.952488425923</v>
      </c>
      <c r="N2844" t="b">
        <v>0</v>
      </c>
      <c r="O2844">
        <v>0</v>
      </c>
      <c r="P2844" t="b">
        <v>0</v>
      </c>
      <c r="Q2844" t="s">
        <v>8269</v>
      </c>
      <c r="R2844">
        <f t="shared" si="2905"/>
        <v>0</v>
      </c>
      <c r="S2844" s="13" t="s">
        <v>8315</v>
      </c>
      <c r="T2844" t="s">
        <v>8316</v>
      </c>
      <c r="U2844">
        <f>YEAR(Table1[[#This Row],[Date Created Conversion]])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>
        <f>ROUND(Table1[[#This Row],[pledged]]/Table1[[#This Row],[goal]] *100,1)</f>
        <v>0</v>
      </c>
      <c r="G2845" s="13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ref="L2845" si="2932">(((J2845/60)/60)/24)+DATE(1970,1,1)</f>
        <v>42534.166666666672</v>
      </c>
      <c r="M2845" s="16">
        <f t="shared" si="2904"/>
        <v>42492.737847222219</v>
      </c>
      <c r="N2845" t="b">
        <v>0</v>
      </c>
      <c r="O2845">
        <v>0</v>
      </c>
      <c r="P2845" t="b">
        <v>0</v>
      </c>
      <c r="Q2845" t="s">
        <v>8269</v>
      </c>
      <c r="R2845">
        <f t="shared" si="2905"/>
        <v>0</v>
      </c>
      <c r="S2845" s="13" t="s">
        <v>8315</v>
      </c>
      <c r="T2845" t="s">
        <v>8316</v>
      </c>
      <c r="U2845">
        <f>YEAR(Table1[[#This Row],[Date Created Conversion]])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>
        <f>ROUND(Table1[[#This Row],[pledged]]/Table1[[#This Row],[goal]] *100,1)</f>
        <v>5.5</v>
      </c>
      <c r="G2846" s="13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ref="L2846" si="2933">(((J2846/60)/60)/24)+DATE(1970,1,1)</f>
        <v>42739.546064814815</v>
      </c>
      <c r="M2846" s="16">
        <f t="shared" si="2904"/>
        <v>42709.546064814815</v>
      </c>
      <c r="N2846" t="b">
        <v>0</v>
      </c>
      <c r="O2846">
        <v>1</v>
      </c>
      <c r="P2846" t="b">
        <v>0</v>
      </c>
      <c r="Q2846" t="s">
        <v>8269</v>
      </c>
      <c r="R2846">
        <f t="shared" si="2905"/>
        <v>30</v>
      </c>
      <c r="S2846" s="13" t="s">
        <v>8315</v>
      </c>
      <c r="T2846" t="s">
        <v>8316</v>
      </c>
      <c r="U2846">
        <f>YEAR(Table1[[#This Row],[Date Created Conversion]])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>
        <f>ROUND(Table1[[#This Row],[pledged]]/Table1[[#This Row],[goal]] *100,1)</f>
        <v>31.5</v>
      </c>
      <c r="G2847" s="13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ref="L2847" si="2934">(((J2847/60)/60)/24)+DATE(1970,1,1)</f>
        <v>42163.016585648147</v>
      </c>
      <c r="M2847" s="16">
        <f t="shared" si="2904"/>
        <v>42103.016585648147</v>
      </c>
      <c r="N2847" t="b">
        <v>0</v>
      </c>
      <c r="O2847">
        <v>39</v>
      </c>
      <c r="P2847" t="b">
        <v>0</v>
      </c>
      <c r="Q2847" t="s">
        <v>8269</v>
      </c>
      <c r="R2847">
        <f t="shared" si="2905"/>
        <v>60.67</v>
      </c>
      <c r="S2847" s="13" t="s">
        <v>8315</v>
      </c>
      <c r="T2847" t="s">
        <v>8316</v>
      </c>
      <c r="U2847">
        <f>YEAR(Table1[[#This Row],[Date Created Conversion]])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>
        <f>ROUND(Table1[[#This Row],[pledged]]/Table1[[#This Row],[goal]] *100,1)</f>
        <v>0</v>
      </c>
      <c r="G2848" s="13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ref="L2848" si="2935">(((J2848/60)/60)/24)+DATE(1970,1,1)</f>
        <v>42153.692060185189</v>
      </c>
      <c r="M2848" s="16">
        <f t="shared" si="2904"/>
        <v>42108.692060185189</v>
      </c>
      <c r="N2848" t="b">
        <v>0</v>
      </c>
      <c r="O2848">
        <v>0</v>
      </c>
      <c r="P2848" t="b">
        <v>0</v>
      </c>
      <c r="Q2848" t="s">
        <v>8269</v>
      </c>
      <c r="R2848">
        <f t="shared" si="2905"/>
        <v>0</v>
      </c>
      <c r="S2848" s="13" t="s">
        <v>8315</v>
      </c>
      <c r="T2848" t="s">
        <v>8316</v>
      </c>
      <c r="U2848">
        <f>YEAR(Table1[[#This Row],[Date Created Conversion]])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>
        <f>ROUND(Table1[[#This Row],[pledged]]/Table1[[#This Row],[goal]] *100,1)</f>
        <v>0</v>
      </c>
      <c r="G2849" s="13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ref="L2849" si="2936">(((J2849/60)/60)/24)+DATE(1970,1,1)</f>
        <v>42513.806307870371</v>
      </c>
      <c r="M2849" s="16">
        <f t="shared" si="2904"/>
        <v>42453.806307870371</v>
      </c>
      <c r="N2849" t="b">
        <v>0</v>
      </c>
      <c r="O2849">
        <v>0</v>
      </c>
      <c r="P2849" t="b">
        <v>0</v>
      </c>
      <c r="Q2849" t="s">
        <v>8269</v>
      </c>
      <c r="R2849">
        <f t="shared" si="2905"/>
        <v>0</v>
      </c>
      <c r="S2849" s="13" t="s">
        <v>8315</v>
      </c>
      <c r="T2849" t="s">
        <v>8316</v>
      </c>
      <c r="U2849">
        <f>YEAR(Table1[[#This Row],[Date Created Conversion]])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>
        <f>ROUND(Table1[[#This Row],[pledged]]/Table1[[#This Row],[goal]] *100,1)</f>
        <v>0.2</v>
      </c>
      <c r="G2850" s="13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ref="L2850" si="2937">(((J2850/60)/60)/24)+DATE(1970,1,1)</f>
        <v>42153.648831018523</v>
      </c>
      <c r="M2850" s="16">
        <f t="shared" si="2904"/>
        <v>42123.648831018523</v>
      </c>
      <c r="N2850" t="b">
        <v>0</v>
      </c>
      <c r="O2850">
        <v>3</v>
      </c>
      <c r="P2850" t="b">
        <v>0</v>
      </c>
      <c r="Q2850" t="s">
        <v>8269</v>
      </c>
      <c r="R2850">
        <f t="shared" si="2905"/>
        <v>23.33</v>
      </c>
      <c r="S2850" s="13" t="s">
        <v>8315</v>
      </c>
      <c r="T2850" t="s">
        <v>8316</v>
      </c>
      <c r="U2850">
        <f>YEAR(Table1[[#This Row],[Date Created Conversion]])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>
        <f>ROUND(Table1[[#This Row],[pledged]]/Table1[[#This Row],[goal]] *100,1)</f>
        <v>1</v>
      </c>
      <c r="G2851" s="13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ref="L2851" si="2938">(((J2851/60)/60)/24)+DATE(1970,1,1)</f>
        <v>42483.428240740745</v>
      </c>
      <c r="M2851" s="16">
        <f t="shared" si="2904"/>
        <v>42453.428240740745</v>
      </c>
      <c r="N2851" t="b">
        <v>0</v>
      </c>
      <c r="O2851">
        <v>1</v>
      </c>
      <c r="P2851" t="b">
        <v>0</v>
      </c>
      <c r="Q2851" t="s">
        <v>8269</v>
      </c>
      <c r="R2851">
        <f t="shared" si="2905"/>
        <v>5</v>
      </c>
      <c r="S2851" s="13" t="s">
        <v>8315</v>
      </c>
      <c r="T2851" t="s">
        <v>8316</v>
      </c>
      <c r="U2851">
        <f>YEAR(Table1[[#This Row],[Date Created Conversion]])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>
        <f>ROUND(Table1[[#This Row],[pledged]]/Table1[[#This Row],[goal]] *100,1)</f>
        <v>3.9</v>
      </c>
      <c r="G2852" s="13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ref="L2852" si="2939">(((J2852/60)/60)/24)+DATE(1970,1,1)</f>
        <v>41888.007071759261</v>
      </c>
      <c r="M2852" s="16">
        <f t="shared" si="2904"/>
        <v>41858.007071759261</v>
      </c>
      <c r="N2852" t="b">
        <v>0</v>
      </c>
      <c r="O2852">
        <v>13</v>
      </c>
      <c r="P2852" t="b">
        <v>0</v>
      </c>
      <c r="Q2852" t="s">
        <v>8269</v>
      </c>
      <c r="R2852">
        <f t="shared" si="2905"/>
        <v>23.92</v>
      </c>
      <c r="S2852" s="13" t="s">
        <v>8315</v>
      </c>
      <c r="T2852" t="s">
        <v>8316</v>
      </c>
      <c r="U2852">
        <f>YEAR(Table1[[#This Row],[Date Created Conversion]])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>
        <f>ROUND(Table1[[#This Row],[pledged]]/Table1[[#This Row],[goal]] *100,1)</f>
        <v>0</v>
      </c>
      <c r="G2853" s="1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ref="L2853" si="2940">(((J2853/60)/60)/24)+DATE(1970,1,1)</f>
        <v>42398.970138888893</v>
      </c>
      <c r="M2853" s="16">
        <f t="shared" si="2904"/>
        <v>42390.002650462964</v>
      </c>
      <c r="N2853" t="b">
        <v>0</v>
      </c>
      <c r="O2853">
        <v>0</v>
      </c>
      <c r="P2853" t="b">
        <v>0</v>
      </c>
      <c r="Q2853" t="s">
        <v>8269</v>
      </c>
      <c r="R2853">
        <f t="shared" si="2905"/>
        <v>0</v>
      </c>
      <c r="S2853" s="13" t="s">
        <v>8315</v>
      </c>
      <c r="T2853" t="s">
        <v>8316</v>
      </c>
      <c r="U2853">
        <f>YEAR(Table1[[#This Row],[Date Created Conversion]])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>
        <f>ROUND(Table1[[#This Row],[pledged]]/Table1[[#This Row],[goal]] *100,1)</f>
        <v>1.9</v>
      </c>
      <c r="G2854" s="13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ref="L2854" si="2941">(((J2854/60)/60)/24)+DATE(1970,1,1)</f>
        <v>41811.045173611114</v>
      </c>
      <c r="M2854" s="16">
        <f t="shared" si="2904"/>
        <v>41781.045173611114</v>
      </c>
      <c r="N2854" t="b">
        <v>0</v>
      </c>
      <c r="O2854">
        <v>6</v>
      </c>
      <c r="P2854" t="b">
        <v>0</v>
      </c>
      <c r="Q2854" t="s">
        <v>8269</v>
      </c>
      <c r="R2854">
        <f t="shared" si="2905"/>
        <v>15.83</v>
      </c>
      <c r="S2854" s="13" t="s">
        <v>8315</v>
      </c>
      <c r="T2854" t="s">
        <v>8316</v>
      </c>
      <c r="U2854">
        <f>YEAR(Table1[[#This Row],[Date Created Conversion]])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>
        <f>ROUND(Table1[[#This Row],[pledged]]/Table1[[#This Row],[goal]] *100,1)</f>
        <v>0</v>
      </c>
      <c r="G2855" s="13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ref="L2855" si="2942">(((J2855/60)/60)/24)+DATE(1970,1,1)</f>
        <v>41896.190937499996</v>
      </c>
      <c r="M2855" s="16">
        <f t="shared" si="2904"/>
        <v>41836.190937499996</v>
      </c>
      <c r="N2855" t="b">
        <v>0</v>
      </c>
      <c r="O2855">
        <v>0</v>
      </c>
      <c r="P2855" t="b">
        <v>0</v>
      </c>
      <c r="Q2855" t="s">
        <v>8269</v>
      </c>
      <c r="R2855">
        <f t="shared" si="2905"/>
        <v>0</v>
      </c>
      <c r="S2855" s="13" t="s">
        <v>8315</v>
      </c>
      <c r="T2855" t="s">
        <v>8316</v>
      </c>
      <c r="U2855">
        <f>YEAR(Table1[[#This Row],[Date Created Conversion]])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>
        <f>ROUND(Table1[[#This Row],[pledged]]/Table1[[#This Row],[goal]] *100,1)</f>
        <v>41.7</v>
      </c>
      <c r="G2856" s="13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ref="L2856" si="2943">(((J2856/60)/60)/24)+DATE(1970,1,1)</f>
        <v>42131.71665509259</v>
      </c>
      <c r="M2856" s="16">
        <f t="shared" si="2904"/>
        <v>42111.71665509259</v>
      </c>
      <c r="N2856" t="b">
        <v>0</v>
      </c>
      <c r="O2856">
        <v>14</v>
      </c>
      <c r="P2856" t="b">
        <v>0</v>
      </c>
      <c r="Q2856" t="s">
        <v>8269</v>
      </c>
      <c r="R2856">
        <f t="shared" si="2905"/>
        <v>29.79</v>
      </c>
      <c r="S2856" s="13" t="s">
        <v>8315</v>
      </c>
      <c r="T2856" t="s">
        <v>8316</v>
      </c>
      <c r="U2856">
        <f>YEAR(Table1[[#This Row],[Date Created Conversion]])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>
        <f>ROUND(Table1[[#This Row],[pledged]]/Table1[[#This Row],[goal]] *100,1)</f>
        <v>50</v>
      </c>
      <c r="G2857" s="13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ref="L2857" si="2944">(((J2857/60)/60)/24)+DATE(1970,1,1)</f>
        <v>42398.981944444444</v>
      </c>
      <c r="M2857" s="16">
        <f t="shared" si="2904"/>
        <v>42370.007766203707</v>
      </c>
      <c r="N2857" t="b">
        <v>0</v>
      </c>
      <c r="O2857">
        <v>5</v>
      </c>
      <c r="P2857" t="b">
        <v>0</v>
      </c>
      <c r="Q2857" t="s">
        <v>8269</v>
      </c>
      <c r="R2857">
        <f t="shared" si="2905"/>
        <v>60</v>
      </c>
      <c r="S2857" s="13" t="s">
        <v>8315</v>
      </c>
      <c r="T2857" t="s">
        <v>8316</v>
      </c>
      <c r="U2857">
        <f>YEAR(Table1[[#This Row],[Date Created Conversion]])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>
        <f>ROUND(Table1[[#This Row],[pledged]]/Table1[[#This Row],[goal]] *100,1)</f>
        <v>4.9000000000000004</v>
      </c>
      <c r="G2858" s="13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ref="L2858" si="2945">(((J2858/60)/60)/24)+DATE(1970,1,1)</f>
        <v>42224.898611111115</v>
      </c>
      <c r="M2858" s="16">
        <f t="shared" si="2904"/>
        <v>42165.037581018521</v>
      </c>
      <c r="N2858" t="b">
        <v>0</v>
      </c>
      <c r="O2858">
        <v>6</v>
      </c>
      <c r="P2858" t="b">
        <v>0</v>
      </c>
      <c r="Q2858" t="s">
        <v>8269</v>
      </c>
      <c r="R2858">
        <f t="shared" si="2905"/>
        <v>24.33</v>
      </c>
      <c r="S2858" s="13" t="s">
        <v>8315</v>
      </c>
      <c r="T2858" t="s">
        <v>8316</v>
      </c>
      <c r="U2858">
        <f>YEAR(Table1[[#This Row],[Date Created Conversion]])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>
        <f>ROUND(Table1[[#This Row],[pledged]]/Table1[[#This Row],[goal]] *100,1)</f>
        <v>19.7</v>
      </c>
      <c r="G2859" s="13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ref="L2859" si="2946">(((J2859/60)/60)/24)+DATE(1970,1,1)</f>
        <v>42786.75</v>
      </c>
      <c r="M2859" s="16">
        <f t="shared" si="2904"/>
        <v>42726.920081018514</v>
      </c>
      <c r="N2859" t="b">
        <v>0</v>
      </c>
      <c r="O2859">
        <v>15</v>
      </c>
      <c r="P2859" t="b">
        <v>0</v>
      </c>
      <c r="Q2859" t="s">
        <v>8269</v>
      </c>
      <c r="R2859">
        <f t="shared" si="2905"/>
        <v>500</v>
      </c>
      <c r="S2859" s="13" t="s">
        <v>8315</v>
      </c>
      <c r="T2859" t="s">
        <v>8316</v>
      </c>
      <c r="U2859">
        <f>YEAR(Table1[[#This Row],[Date Created Conversion]])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>
        <f>ROUND(Table1[[#This Row],[pledged]]/Table1[[#This Row],[goal]] *100,1)</f>
        <v>0</v>
      </c>
      <c r="G2860" s="13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ref="L2860" si="2947">(((J2860/60)/60)/24)+DATE(1970,1,1)</f>
        <v>41978.477777777778</v>
      </c>
      <c r="M2860" s="16">
        <f t="shared" si="2904"/>
        <v>41954.545081018514</v>
      </c>
      <c r="N2860" t="b">
        <v>0</v>
      </c>
      <c r="O2860">
        <v>0</v>
      </c>
      <c r="P2860" t="b">
        <v>0</v>
      </c>
      <c r="Q2860" t="s">
        <v>8269</v>
      </c>
      <c r="R2860">
        <f t="shared" si="2905"/>
        <v>0</v>
      </c>
      <c r="S2860" s="13" t="s">
        <v>8315</v>
      </c>
      <c r="T2860" t="s">
        <v>8316</v>
      </c>
      <c r="U2860">
        <f>YEAR(Table1[[#This Row],[Date Created Conversion]])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>
        <f>ROUND(Table1[[#This Row],[pledged]]/Table1[[#This Row],[goal]] *100,1)</f>
        <v>1.8</v>
      </c>
      <c r="G2861" s="13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ref="L2861" si="2948">(((J2861/60)/60)/24)+DATE(1970,1,1)</f>
        <v>42293.362314814818</v>
      </c>
      <c r="M2861" s="16">
        <f t="shared" si="2904"/>
        <v>42233.362314814818</v>
      </c>
      <c r="N2861" t="b">
        <v>0</v>
      </c>
      <c r="O2861">
        <v>1</v>
      </c>
      <c r="P2861" t="b">
        <v>0</v>
      </c>
      <c r="Q2861" t="s">
        <v>8269</v>
      </c>
      <c r="R2861">
        <f t="shared" si="2905"/>
        <v>35</v>
      </c>
      <c r="S2861" s="13" t="s">
        <v>8315</v>
      </c>
      <c r="T2861" t="s">
        <v>8316</v>
      </c>
      <c r="U2861">
        <f>YEAR(Table1[[#This Row],[Date Created Conversion]])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>
        <f>ROUND(Table1[[#This Row],[pledged]]/Table1[[#This Row],[goal]] *100,1)</f>
        <v>6.7</v>
      </c>
      <c r="G2862" s="13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ref="L2862" si="2949">(((J2862/60)/60)/24)+DATE(1970,1,1)</f>
        <v>42540.800648148142</v>
      </c>
      <c r="M2862" s="16">
        <f t="shared" si="2904"/>
        <v>42480.800648148142</v>
      </c>
      <c r="N2862" t="b">
        <v>0</v>
      </c>
      <c r="O2862">
        <v>9</v>
      </c>
      <c r="P2862" t="b">
        <v>0</v>
      </c>
      <c r="Q2862" t="s">
        <v>8269</v>
      </c>
      <c r="R2862">
        <f t="shared" si="2905"/>
        <v>29.56</v>
      </c>
      <c r="S2862" s="13" t="s">
        <v>8315</v>
      </c>
      <c r="T2862" t="s">
        <v>8316</v>
      </c>
      <c r="U2862">
        <f>YEAR(Table1[[#This Row],[Date Created Conversion]])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>
        <f>ROUND(Table1[[#This Row],[pledged]]/Table1[[#This Row],[goal]] *100,1)</f>
        <v>32</v>
      </c>
      <c r="G2863" s="1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ref="L2863" si="2950">(((J2863/60)/60)/24)+DATE(1970,1,1)</f>
        <v>42271.590833333335</v>
      </c>
      <c r="M2863" s="16">
        <f t="shared" si="2904"/>
        <v>42257.590833333335</v>
      </c>
      <c r="N2863" t="b">
        <v>0</v>
      </c>
      <c r="O2863">
        <v>3</v>
      </c>
      <c r="P2863" t="b">
        <v>0</v>
      </c>
      <c r="Q2863" t="s">
        <v>8269</v>
      </c>
      <c r="R2863">
        <f t="shared" si="2905"/>
        <v>26.67</v>
      </c>
      <c r="S2863" s="13" t="s">
        <v>8315</v>
      </c>
      <c r="T2863" t="s">
        <v>8316</v>
      </c>
      <c r="U2863">
        <f>YEAR(Table1[[#This Row],[Date Created Conversion]])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>
        <f>ROUND(Table1[[#This Row],[pledged]]/Table1[[#This Row],[goal]] *100,1)</f>
        <v>0.4</v>
      </c>
      <c r="G2864" s="13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ref="L2864" si="2951">(((J2864/60)/60)/24)+DATE(1970,1,1)</f>
        <v>41814.789687500001</v>
      </c>
      <c r="M2864" s="16">
        <f t="shared" si="2904"/>
        <v>41784.789687500001</v>
      </c>
      <c r="N2864" t="b">
        <v>0</v>
      </c>
      <c r="O2864">
        <v>3</v>
      </c>
      <c r="P2864" t="b">
        <v>0</v>
      </c>
      <c r="Q2864" t="s">
        <v>8269</v>
      </c>
      <c r="R2864">
        <f t="shared" si="2905"/>
        <v>18.329999999999998</v>
      </c>
      <c r="S2864" s="13" t="s">
        <v>8315</v>
      </c>
      <c r="T2864" t="s">
        <v>8316</v>
      </c>
      <c r="U2864">
        <f>YEAR(Table1[[#This Row],[Date Created Conversion]])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>
        <f>ROUND(Table1[[#This Row],[pledged]]/Table1[[#This Row],[goal]] *100,1)</f>
        <v>0</v>
      </c>
      <c r="G2865" s="13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ref="L2865" si="2952">(((J2865/60)/60)/24)+DATE(1970,1,1)</f>
        <v>41891.675034722226</v>
      </c>
      <c r="M2865" s="16">
        <f t="shared" si="2904"/>
        <v>41831.675034722226</v>
      </c>
      <c r="N2865" t="b">
        <v>0</v>
      </c>
      <c r="O2865">
        <v>1</v>
      </c>
      <c r="P2865" t="b">
        <v>0</v>
      </c>
      <c r="Q2865" t="s">
        <v>8269</v>
      </c>
      <c r="R2865">
        <f t="shared" si="2905"/>
        <v>20</v>
      </c>
      <c r="S2865" s="13" t="s">
        <v>8315</v>
      </c>
      <c r="T2865" t="s">
        <v>8316</v>
      </c>
      <c r="U2865">
        <f>YEAR(Table1[[#This Row],[Date Created Conversion]])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>
        <f>ROUND(Table1[[#This Row],[pledged]]/Table1[[#This Row],[goal]] *100,1)</f>
        <v>1.6</v>
      </c>
      <c r="G2866" s="13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ref="L2866" si="2953">(((J2866/60)/60)/24)+DATE(1970,1,1)</f>
        <v>42202.554166666669</v>
      </c>
      <c r="M2866" s="16">
        <f t="shared" si="2904"/>
        <v>42172.613506944443</v>
      </c>
      <c r="N2866" t="b">
        <v>0</v>
      </c>
      <c r="O2866">
        <v>3</v>
      </c>
      <c r="P2866" t="b">
        <v>0</v>
      </c>
      <c r="Q2866" t="s">
        <v>8269</v>
      </c>
      <c r="R2866">
        <f t="shared" si="2905"/>
        <v>13.33</v>
      </c>
      <c r="S2866" s="13" t="s">
        <v>8315</v>
      </c>
      <c r="T2866" t="s">
        <v>8316</v>
      </c>
      <c r="U2866">
        <f>YEAR(Table1[[#This Row],[Date Created Conversion]])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>
        <f>ROUND(Table1[[#This Row],[pledged]]/Table1[[#This Row],[goal]] *100,1)</f>
        <v>0</v>
      </c>
      <c r="G2867" s="13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ref="L2867" si="2954">(((J2867/60)/60)/24)+DATE(1970,1,1)</f>
        <v>42010.114108796297</v>
      </c>
      <c r="M2867" s="16">
        <f t="shared" si="2904"/>
        <v>41950.114108796297</v>
      </c>
      <c r="N2867" t="b">
        <v>0</v>
      </c>
      <c r="O2867">
        <v>0</v>
      </c>
      <c r="P2867" t="b">
        <v>0</v>
      </c>
      <c r="Q2867" t="s">
        <v>8269</v>
      </c>
      <c r="R2867">
        <f t="shared" si="2905"/>
        <v>0</v>
      </c>
      <c r="S2867" s="13" t="s">
        <v>8315</v>
      </c>
      <c r="T2867" t="s">
        <v>8316</v>
      </c>
      <c r="U2867">
        <f>YEAR(Table1[[#This Row],[Date Created Conversion]])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>
        <f>ROUND(Table1[[#This Row],[pledged]]/Table1[[#This Row],[goal]] *100,1)</f>
        <v>0.9</v>
      </c>
      <c r="G2868" s="13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ref="L2868" si="2955">(((J2868/60)/60)/24)+DATE(1970,1,1)</f>
        <v>42657.916666666672</v>
      </c>
      <c r="M2868" s="16">
        <f t="shared" si="2904"/>
        <v>42627.955104166671</v>
      </c>
      <c r="N2868" t="b">
        <v>0</v>
      </c>
      <c r="O2868">
        <v>2</v>
      </c>
      <c r="P2868" t="b">
        <v>0</v>
      </c>
      <c r="Q2868" t="s">
        <v>8269</v>
      </c>
      <c r="R2868">
        <f t="shared" si="2905"/>
        <v>22.5</v>
      </c>
      <c r="S2868" s="13" t="s">
        <v>8315</v>
      </c>
      <c r="T2868" t="s">
        <v>8316</v>
      </c>
      <c r="U2868">
        <f>YEAR(Table1[[#This Row],[Date Created Conversion]])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>
        <f>ROUND(Table1[[#This Row],[pledged]]/Table1[[#This Row],[goal]] *100,1)</f>
        <v>20.2</v>
      </c>
      <c r="G2869" s="13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ref="L2869" si="2956">(((J2869/60)/60)/24)+DATE(1970,1,1)</f>
        <v>42555.166666666672</v>
      </c>
      <c r="M2869" s="16">
        <f t="shared" si="2904"/>
        <v>42531.195277777777</v>
      </c>
      <c r="N2869" t="b">
        <v>0</v>
      </c>
      <c r="O2869">
        <v>10</v>
      </c>
      <c r="P2869" t="b">
        <v>0</v>
      </c>
      <c r="Q2869" t="s">
        <v>8269</v>
      </c>
      <c r="R2869">
        <f t="shared" si="2905"/>
        <v>50.4</v>
      </c>
      <c r="S2869" s="13" t="s">
        <v>8315</v>
      </c>
      <c r="T2869" t="s">
        <v>8316</v>
      </c>
      <c r="U2869">
        <f>YEAR(Table1[[#This Row],[Date Created Conversion]])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>
        <f>ROUND(Table1[[#This Row],[pledged]]/Table1[[#This Row],[goal]] *100,1)</f>
        <v>42</v>
      </c>
      <c r="G2870" s="13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ref="L2870" si="2957">(((J2870/60)/60)/24)+DATE(1970,1,1)</f>
        <v>42648.827013888891</v>
      </c>
      <c r="M2870" s="16">
        <f t="shared" si="2904"/>
        <v>42618.827013888891</v>
      </c>
      <c r="N2870" t="b">
        <v>0</v>
      </c>
      <c r="O2870">
        <v>60</v>
      </c>
      <c r="P2870" t="b">
        <v>0</v>
      </c>
      <c r="Q2870" t="s">
        <v>8269</v>
      </c>
      <c r="R2870">
        <f t="shared" si="2905"/>
        <v>105.03</v>
      </c>
      <c r="S2870" s="13" t="s">
        <v>8315</v>
      </c>
      <c r="T2870" t="s">
        <v>8316</v>
      </c>
      <c r="U2870">
        <f>YEAR(Table1[[#This Row],[Date Created Conversion]])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>
        <f>ROUND(Table1[[#This Row],[pledged]]/Table1[[#This Row],[goal]] *100,1)</f>
        <v>0.9</v>
      </c>
      <c r="G2871" s="13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ref="L2871" si="2958">(((J2871/60)/60)/24)+DATE(1970,1,1)</f>
        <v>42570.593530092592</v>
      </c>
      <c r="M2871" s="16">
        <f t="shared" si="2904"/>
        <v>42540.593530092592</v>
      </c>
      <c r="N2871" t="b">
        <v>0</v>
      </c>
      <c r="O2871">
        <v>5</v>
      </c>
      <c r="P2871" t="b">
        <v>0</v>
      </c>
      <c r="Q2871" t="s">
        <v>8269</v>
      </c>
      <c r="R2871">
        <f t="shared" si="2905"/>
        <v>35.4</v>
      </c>
      <c r="S2871" s="13" t="s">
        <v>8315</v>
      </c>
      <c r="T2871" t="s">
        <v>8316</v>
      </c>
      <c r="U2871">
        <f>YEAR(Table1[[#This Row],[Date Created Conversion]])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>
        <f>ROUND(Table1[[#This Row],[pledged]]/Table1[[#This Row],[goal]] *100,1)</f>
        <v>15</v>
      </c>
      <c r="G2872" s="13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ref="L2872" si="2959">(((J2872/60)/60)/24)+DATE(1970,1,1)</f>
        <v>41776.189409722225</v>
      </c>
      <c r="M2872" s="16">
        <f t="shared" si="2904"/>
        <v>41746.189409722225</v>
      </c>
      <c r="N2872" t="b">
        <v>0</v>
      </c>
      <c r="O2872">
        <v>9</v>
      </c>
      <c r="P2872" t="b">
        <v>0</v>
      </c>
      <c r="Q2872" t="s">
        <v>8269</v>
      </c>
      <c r="R2872">
        <f t="shared" si="2905"/>
        <v>83.33</v>
      </c>
      <c r="S2872" s="13" t="s">
        <v>8315</v>
      </c>
      <c r="T2872" t="s">
        <v>8316</v>
      </c>
      <c r="U2872">
        <f>YEAR(Table1[[#This Row],[Date Created Conversion]])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>
        <f>ROUND(Table1[[#This Row],[pledged]]/Table1[[#This Row],[goal]] *100,1)</f>
        <v>4.7</v>
      </c>
      <c r="G2873" s="1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ref="L2873" si="2960">(((J2873/60)/60)/24)+DATE(1970,1,1)</f>
        <v>41994.738576388889</v>
      </c>
      <c r="M2873" s="16">
        <f t="shared" si="2904"/>
        <v>41974.738576388889</v>
      </c>
      <c r="N2873" t="b">
        <v>0</v>
      </c>
      <c r="O2873">
        <v>13</v>
      </c>
      <c r="P2873" t="b">
        <v>0</v>
      </c>
      <c r="Q2873" t="s">
        <v>8269</v>
      </c>
      <c r="R2873">
        <f t="shared" si="2905"/>
        <v>35.92</v>
      </c>
      <c r="S2873" s="13" t="s">
        <v>8315</v>
      </c>
      <c r="T2873" t="s">
        <v>8316</v>
      </c>
      <c r="U2873">
        <f>YEAR(Table1[[#This Row],[Date Created Conversion]])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>
        <f>ROUND(Table1[[#This Row],[pledged]]/Table1[[#This Row],[goal]] *100,1)</f>
        <v>0</v>
      </c>
      <c r="G2874" s="13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ref="L2874" si="2961">(((J2874/60)/60)/24)+DATE(1970,1,1)</f>
        <v>42175.11618055556</v>
      </c>
      <c r="M2874" s="16">
        <f t="shared" si="2904"/>
        <v>42115.11618055556</v>
      </c>
      <c r="N2874" t="b">
        <v>0</v>
      </c>
      <c r="O2874">
        <v>0</v>
      </c>
      <c r="P2874" t="b">
        <v>0</v>
      </c>
      <c r="Q2874" t="s">
        <v>8269</v>
      </c>
      <c r="R2874">
        <f t="shared" si="2905"/>
        <v>0</v>
      </c>
      <c r="S2874" s="13" t="s">
        <v>8315</v>
      </c>
      <c r="T2874" t="s">
        <v>8316</v>
      </c>
      <c r="U2874">
        <f>YEAR(Table1[[#This Row],[Date Created Conversion]])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>
        <f>ROUND(Table1[[#This Row],[pledged]]/Table1[[#This Row],[goal]] *100,1)</f>
        <v>38.1</v>
      </c>
      <c r="G2875" s="13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ref="L2875" si="2962">(((J2875/60)/60)/24)+DATE(1970,1,1)</f>
        <v>42032.817488425921</v>
      </c>
      <c r="M2875" s="16">
        <f t="shared" si="2904"/>
        <v>42002.817488425921</v>
      </c>
      <c r="N2875" t="b">
        <v>0</v>
      </c>
      <c r="O2875">
        <v>8</v>
      </c>
      <c r="P2875" t="b">
        <v>0</v>
      </c>
      <c r="Q2875" t="s">
        <v>8269</v>
      </c>
      <c r="R2875">
        <f t="shared" si="2905"/>
        <v>119.13</v>
      </c>
      <c r="S2875" s="13" t="s">
        <v>8315</v>
      </c>
      <c r="T2875" t="s">
        <v>8316</v>
      </c>
      <c r="U2875">
        <f>YEAR(Table1[[#This Row],[Date Created Conversion]])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>
        <f>ROUND(Table1[[#This Row],[pledged]]/Table1[[#This Row],[goal]] *100,1)</f>
        <v>5.4</v>
      </c>
      <c r="G2876" s="13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ref="L2876" si="2963">(((J2876/60)/60)/24)+DATE(1970,1,1)</f>
        <v>42752.84474537037</v>
      </c>
      <c r="M2876" s="16">
        <f t="shared" si="2904"/>
        <v>42722.84474537037</v>
      </c>
      <c r="N2876" t="b">
        <v>0</v>
      </c>
      <c r="O2876">
        <v>3</v>
      </c>
      <c r="P2876" t="b">
        <v>0</v>
      </c>
      <c r="Q2876" t="s">
        <v>8269</v>
      </c>
      <c r="R2876">
        <f t="shared" si="2905"/>
        <v>90.33</v>
      </c>
      <c r="S2876" s="13" t="s">
        <v>8315</v>
      </c>
      <c r="T2876" t="s">
        <v>8316</v>
      </c>
      <c r="U2876">
        <f>YEAR(Table1[[#This Row],[Date Created Conversion]])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>
        <f>ROUND(Table1[[#This Row],[pledged]]/Table1[[#This Row],[goal]] *100,1)</f>
        <v>0</v>
      </c>
      <c r="G2877" s="13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ref="L2877" si="2964">(((J2877/60)/60)/24)+DATE(1970,1,1)</f>
        <v>42495.128391203703</v>
      </c>
      <c r="M2877" s="16">
        <f t="shared" si="2904"/>
        <v>42465.128391203703</v>
      </c>
      <c r="N2877" t="b">
        <v>0</v>
      </c>
      <c r="O2877">
        <v>3</v>
      </c>
      <c r="P2877" t="b">
        <v>0</v>
      </c>
      <c r="Q2877" t="s">
        <v>8269</v>
      </c>
      <c r="R2877">
        <f t="shared" si="2905"/>
        <v>2.33</v>
      </c>
      <c r="S2877" s="13" t="s">
        <v>8315</v>
      </c>
      <c r="T2877" t="s">
        <v>8316</v>
      </c>
      <c r="U2877">
        <f>YEAR(Table1[[#This Row],[Date Created Conversion]])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>
        <f>ROUND(Table1[[#This Row],[pledged]]/Table1[[#This Row],[goal]] *100,1)</f>
        <v>0</v>
      </c>
      <c r="G2878" s="13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ref="L2878" si="2965">(((J2878/60)/60)/24)+DATE(1970,1,1)</f>
        <v>42201.743969907402</v>
      </c>
      <c r="M2878" s="16">
        <f t="shared" si="2904"/>
        <v>42171.743969907402</v>
      </c>
      <c r="N2878" t="b">
        <v>0</v>
      </c>
      <c r="O2878">
        <v>0</v>
      </c>
      <c r="P2878" t="b">
        <v>0</v>
      </c>
      <c r="Q2878" t="s">
        <v>8269</v>
      </c>
      <c r="R2878">
        <f t="shared" si="2905"/>
        <v>0</v>
      </c>
      <c r="S2878" s="13" t="s">
        <v>8315</v>
      </c>
      <c r="T2878" t="s">
        <v>8316</v>
      </c>
      <c r="U2878">
        <f>YEAR(Table1[[#This Row],[Date Created Conversion]])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>
        <f>ROUND(Table1[[#This Row],[pledged]]/Table1[[#This Row],[goal]] *100,1)</f>
        <v>10.8</v>
      </c>
      <c r="G2879" s="13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ref="L2879" si="2966">(((J2879/60)/60)/24)+DATE(1970,1,1)</f>
        <v>42704.708333333328</v>
      </c>
      <c r="M2879" s="16">
        <f t="shared" si="2904"/>
        <v>42672.955138888887</v>
      </c>
      <c r="N2879" t="b">
        <v>0</v>
      </c>
      <c r="O2879">
        <v>6</v>
      </c>
      <c r="P2879" t="b">
        <v>0</v>
      </c>
      <c r="Q2879" t="s">
        <v>8269</v>
      </c>
      <c r="R2879">
        <f t="shared" si="2905"/>
        <v>108.33</v>
      </c>
      <c r="S2879" s="13" t="s">
        <v>8315</v>
      </c>
      <c r="T2879" t="s">
        <v>8316</v>
      </c>
      <c r="U2879">
        <f>YEAR(Table1[[#This Row],[Date Created Conversion]])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>
        <f>ROUND(Table1[[#This Row],[pledged]]/Table1[[#This Row],[goal]] *100,1)</f>
        <v>2.1</v>
      </c>
      <c r="G2880" s="13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ref="L2880" si="2967">(((J2880/60)/60)/24)+DATE(1970,1,1)</f>
        <v>42188.615682870368</v>
      </c>
      <c r="M2880" s="16">
        <f t="shared" si="2904"/>
        <v>42128.615682870368</v>
      </c>
      <c r="N2880" t="b">
        <v>0</v>
      </c>
      <c r="O2880">
        <v>4</v>
      </c>
      <c r="P2880" t="b">
        <v>0</v>
      </c>
      <c r="Q2880" t="s">
        <v>8269</v>
      </c>
      <c r="R2880">
        <f t="shared" si="2905"/>
        <v>15.75</v>
      </c>
      <c r="S2880" s="13" t="s">
        <v>8315</v>
      </c>
      <c r="T2880" t="s">
        <v>8316</v>
      </c>
      <c r="U2880">
        <f>YEAR(Table1[[#This Row],[Date Created Conversion]])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>
        <f>ROUND(Table1[[#This Row],[pledged]]/Table1[[#This Row],[goal]] *100,1)</f>
        <v>0.3</v>
      </c>
      <c r="G2881" s="13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ref="L2881" si="2968">(((J2881/60)/60)/24)+DATE(1970,1,1)</f>
        <v>42389.725243055553</v>
      </c>
      <c r="M2881" s="16">
        <f t="shared" si="2904"/>
        <v>42359.725243055553</v>
      </c>
      <c r="N2881" t="b">
        <v>0</v>
      </c>
      <c r="O2881">
        <v>1</v>
      </c>
      <c r="P2881" t="b">
        <v>0</v>
      </c>
      <c r="Q2881" t="s">
        <v>8269</v>
      </c>
      <c r="R2881">
        <f t="shared" si="2905"/>
        <v>29</v>
      </c>
      <c r="S2881" s="13" t="s">
        <v>8315</v>
      </c>
      <c r="T2881" t="s">
        <v>8316</v>
      </c>
      <c r="U2881">
        <f>YEAR(Table1[[#This Row],[Date Created Conversion]])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>
        <f>ROUND(Table1[[#This Row],[pledged]]/Table1[[#This Row],[goal]] *100,1)</f>
        <v>23.3</v>
      </c>
      <c r="G2882" s="13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ref="L2882" si="2969">(((J2882/60)/60)/24)+DATE(1970,1,1)</f>
        <v>42236.711805555555</v>
      </c>
      <c r="M2882" s="16">
        <f t="shared" ref="M2882:M2945" si="2970">(((K2882/60)/60)/24)+DATE(1970,1,1)</f>
        <v>42192.905694444446</v>
      </c>
      <c r="N2882" t="b">
        <v>0</v>
      </c>
      <c r="O2882">
        <v>29</v>
      </c>
      <c r="P2882" t="b">
        <v>0</v>
      </c>
      <c r="Q2882" t="s">
        <v>8269</v>
      </c>
      <c r="R2882">
        <f t="shared" ref="R2882:R2945" si="2971">IFERROR(ROUND(E2882/O2882,2),0)</f>
        <v>96.55</v>
      </c>
      <c r="S2882" s="13" t="s">
        <v>8315</v>
      </c>
      <c r="T2882" t="s">
        <v>8316</v>
      </c>
      <c r="U2882">
        <f>YEAR(Table1[[#This Row],[Date Created Conversion]])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>
        <f>ROUND(Table1[[#This Row],[pledged]]/Table1[[#This Row],[goal]] *100,1)</f>
        <v>0</v>
      </c>
      <c r="G2883" s="1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" si="2972">(((J2883/60)/60)/24)+DATE(1970,1,1)</f>
        <v>41976.639305555553</v>
      </c>
      <c r="M2883" s="16">
        <f t="shared" si="2970"/>
        <v>41916.597638888888</v>
      </c>
      <c r="N2883" t="b">
        <v>0</v>
      </c>
      <c r="O2883">
        <v>0</v>
      </c>
      <c r="P2883" t="b">
        <v>0</v>
      </c>
      <c r="Q2883" t="s">
        <v>8269</v>
      </c>
      <c r="R2883">
        <f t="shared" si="2971"/>
        <v>0</v>
      </c>
      <c r="S2883" s="13" t="s">
        <v>8315</v>
      </c>
      <c r="T2883" t="s">
        <v>8316</v>
      </c>
      <c r="U2883">
        <f>YEAR(Table1[[#This Row],[Date Created Conversion]])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>
        <f>ROUND(Table1[[#This Row],[pledged]]/Table1[[#This Row],[goal]] *100,1)</f>
        <v>33.6</v>
      </c>
      <c r="G2884" s="13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ref="L2884" si="2973">(((J2884/60)/60)/24)+DATE(1970,1,1)</f>
        <v>42491.596273148149</v>
      </c>
      <c r="M2884" s="16">
        <f t="shared" si="2970"/>
        <v>42461.596273148149</v>
      </c>
      <c r="N2884" t="b">
        <v>0</v>
      </c>
      <c r="O2884">
        <v>4</v>
      </c>
      <c r="P2884" t="b">
        <v>0</v>
      </c>
      <c r="Q2884" t="s">
        <v>8269</v>
      </c>
      <c r="R2884">
        <f t="shared" si="2971"/>
        <v>63</v>
      </c>
      <c r="S2884" s="13" t="s">
        <v>8315</v>
      </c>
      <c r="T2884" t="s">
        <v>8316</v>
      </c>
      <c r="U2884">
        <f>YEAR(Table1[[#This Row],[Date Created Conversion]])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>
        <f>ROUND(Table1[[#This Row],[pledged]]/Table1[[#This Row],[goal]] *100,1)</f>
        <v>19.100000000000001</v>
      </c>
      <c r="G2885" s="13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ref="L2885" si="2974">(((J2885/60)/60)/24)+DATE(1970,1,1)</f>
        <v>42406.207638888889</v>
      </c>
      <c r="M2885" s="16">
        <f t="shared" si="2970"/>
        <v>42370.90320601852</v>
      </c>
      <c r="N2885" t="b">
        <v>0</v>
      </c>
      <c r="O2885">
        <v>5</v>
      </c>
      <c r="P2885" t="b">
        <v>0</v>
      </c>
      <c r="Q2885" t="s">
        <v>8269</v>
      </c>
      <c r="R2885">
        <f t="shared" si="2971"/>
        <v>381.6</v>
      </c>
      <c r="S2885" s="13" t="s">
        <v>8315</v>
      </c>
      <c r="T2885" t="s">
        <v>8316</v>
      </c>
      <c r="U2885">
        <f>YEAR(Table1[[#This Row],[Date Created Conversion]])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>
        <f>ROUND(Table1[[#This Row],[pledged]]/Table1[[#This Row],[goal]] *100,1)</f>
        <v>0.4</v>
      </c>
      <c r="G2886" s="13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ref="L2886" si="2975">(((J2886/60)/60)/24)+DATE(1970,1,1)</f>
        <v>41978.727256944447</v>
      </c>
      <c r="M2886" s="16">
        <f t="shared" si="2970"/>
        <v>41948.727256944447</v>
      </c>
      <c r="N2886" t="b">
        <v>0</v>
      </c>
      <c r="O2886">
        <v>4</v>
      </c>
      <c r="P2886" t="b">
        <v>0</v>
      </c>
      <c r="Q2886" t="s">
        <v>8269</v>
      </c>
      <c r="R2886">
        <f t="shared" si="2971"/>
        <v>46.25</v>
      </c>
      <c r="S2886" s="13" t="s">
        <v>8315</v>
      </c>
      <c r="T2886" t="s">
        <v>8316</v>
      </c>
      <c r="U2886">
        <f>YEAR(Table1[[#This Row],[Date Created Conversion]])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>
        <f>ROUND(Table1[[#This Row],[pledged]]/Table1[[#This Row],[goal]] *100,1)</f>
        <v>32.5</v>
      </c>
      <c r="G2887" s="13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ref="L2887" si="2976">(((J2887/60)/60)/24)+DATE(1970,1,1)</f>
        <v>42077.034733796296</v>
      </c>
      <c r="M2887" s="16">
        <f t="shared" si="2970"/>
        <v>42047.07640046296</v>
      </c>
      <c r="N2887" t="b">
        <v>0</v>
      </c>
      <c r="O2887">
        <v>5</v>
      </c>
      <c r="P2887" t="b">
        <v>0</v>
      </c>
      <c r="Q2887" t="s">
        <v>8269</v>
      </c>
      <c r="R2887">
        <f t="shared" si="2971"/>
        <v>26</v>
      </c>
      <c r="S2887" s="13" t="s">
        <v>8315</v>
      </c>
      <c r="T2887" t="s">
        <v>8316</v>
      </c>
      <c r="U2887">
        <f>YEAR(Table1[[#This Row],[Date Created Conversion]])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>
        <f>ROUND(Table1[[#This Row],[pledged]]/Table1[[#This Row],[goal]] *100,1)</f>
        <v>5</v>
      </c>
      <c r="G2888" s="13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ref="L2888" si="2977">(((J2888/60)/60)/24)+DATE(1970,1,1)</f>
        <v>42266.165972222225</v>
      </c>
      <c r="M2888" s="16">
        <f t="shared" si="2970"/>
        <v>42261.632916666669</v>
      </c>
      <c r="N2888" t="b">
        <v>0</v>
      </c>
      <c r="O2888">
        <v>1</v>
      </c>
      <c r="P2888" t="b">
        <v>0</v>
      </c>
      <c r="Q2888" t="s">
        <v>8269</v>
      </c>
      <c r="R2888">
        <f t="shared" si="2971"/>
        <v>10</v>
      </c>
      <c r="S2888" s="13" t="s">
        <v>8315</v>
      </c>
      <c r="T2888" t="s">
        <v>8316</v>
      </c>
      <c r="U2888">
        <f>YEAR(Table1[[#This Row],[Date Created Conversion]])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>
        <f>ROUND(Table1[[#This Row],[pledged]]/Table1[[#This Row],[goal]] *100,1)</f>
        <v>0.2</v>
      </c>
      <c r="G2889" s="13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ref="L2889" si="2978">(((J2889/60)/60)/24)+DATE(1970,1,1)</f>
        <v>42015.427361111113</v>
      </c>
      <c r="M2889" s="16">
        <f t="shared" si="2970"/>
        <v>41985.427361111113</v>
      </c>
      <c r="N2889" t="b">
        <v>0</v>
      </c>
      <c r="O2889">
        <v>1</v>
      </c>
      <c r="P2889" t="b">
        <v>0</v>
      </c>
      <c r="Q2889" t="s">
        <v>8269</v>
      </c>
      <c r="R2889">
        <f t="shared" si="2971"/>
        <v>5</v>
      </c>
      <c r="S2889" s="13" t="s">
        <v>8315</v>
      </c>
      <c r="T2889" t="s">
        <v>8316</v>
      </c>
      <c r="U2889">
        <f>YEAR(Table1[[#This Row],[Date Created Conversion]])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>
        <f>ROUND(Table1[[#This Row],[pledged]]/Table1[[#This Row],[goal]] *100,1)</f>
        <v>0</v>
      </c>
      <c r="G2890" s="13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ref="L2890" si="2979">(((J2890/60)/60)/24)+DATE(1970,1,1)</f>
        <v>41930.207638888889</v>
      </c>
      <c r="M2890" s="16">
        <f t="shared" si="2970"/>
        <v>41922.535185185188</v>
      </c>
      <c r="N2890" t="b">
        <v>0</v>
      </c>
      <c r="O2890">
        <v>0</v>
      </c>
      <c r="P2890" t="b">
        <v>0</v>
      </c>
      <c r="Q2890" t="s">
        <v>8269</v>
      </c>
      <c r="R2890">
        <f t="shared" si="2971"/>
        <v>0</v>
      </c>
      <c r="S2890" s="13" t="s">
        <v>8315</v>
      </c>
      <c r="T2890" t="s">
        <v>8316</v>
      </c>
      <c r="U2890">
        <f>YEAR(Table1[[#This Row],[Date Created Conversion]])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>
        <f>ROUND(Table1[[#This Row],[pledged]]/Table1[[#This Row],[goal]] *100,1)</f>
        <v>38.1</v>
      </c>
      <c r="G2891" s="13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ref="L2891" si="2980">(((J2891/60)/60)/24)+DATE(1970,1,1)</f>
        <v>41880.863252314812</v>
      </c>
      <c r="M2891" s="16">
        <f t="shared" si="2970"/>
        <v>41850.863252314812</v>
      </c>
      <c r="N2891" t="b">
        <v>0</v>
      </c>
      <c r="O2891">
        <v>14</v>
      </c>
      <c r="P2891" t="b">
        <v>0</v>
      </c>
      <c r="Q2891" t="s">
        <v>8269</v>
      </c>
      <c r="R2891">
        <f t="shared" si="2971"/>
        <v>81.569999999999993</v>
      </c>
      <c r="S2891" s="13" t="s">
        <v>8315</v>
      </c>
      <c r="T2891" t="s">
        <v>8316</v>
      </c>
      <c r="U2891">
        <f>YEAR(Table1[[#This Row],[Date Created Conversion]])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>
        <f>ROUND(Table1[[#This Row],[pledged]]/Table1[[#This Row],[goal]] *100,1)</f>
        <v>1.1000000000000001</v>
      </c>
      <c r="G2892" s="13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ref="L2892" si="2981">(((J2892/60)/60)/24)+DATE(1970,1,1)</f>
        <v>41860.125</v>
      </c>
      <c r="M2892" s="16">
        <f t="shared" si="2970"/>
        <v>41831.742962962962</v>
      </c>
      <c r="N2892" t="b">
        <v>0</v>
      </c>
      <c r="O2892">
        <v>3</v>
      </c>
      <c r="P2892" t="b">
        <v>0</v>
      </c>
      <c r="Q2892" t="s">
        <v>8269</v>
      </c>
      <c r="R2892">
        <f t="shared" si="2971"/>
        <v>7</v>
      </c>
      <c r="S2892" s="13" t="s">
        <v>8315</v>
      </c>
      <c r="T2892" t="s">
        <v>8316</v>
      </c>
      <c r="U2892">
        <f>YEAR(Table1[[#This Row],[Date Created Conversion]])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>
        <f>ROUND(Table1[[#This Row],[pledged]]/Table1[[#This Row],[goal]] *100,1)</f>
        <v>2.7</v>
      </c>
      <c r="G2893" s="1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ref="L2893" si="2982">(((J2893/60)/60)/24)+DATE(1970,1,1)</f>
        <v>42475.84175925926</v>
      </c>
      <c r="M2893" s="16">
        <f t="shared" si="2970"/>
        <v>42415.883425925931</v>
      </c>
      <c r="N2893" t="b">
        <v>0</v>
      </c>
      <c r="O2893">
        <v>10</v>
      </c>
      <c r="P2893" t="b">
        <v>0</v>
      </c>
      <c r="Q2893" t="s">
        <v>8269</v>
      </c>
      <c r="R2893">
        <f t="shared" si="2971"/>
        <v>27.3</v>
      </c>
      <c r="S2893" s="13" t="s">
        <v>8315</v>
      </c>
      <c r="T2893" t="s">
        <v>8316</v>
      </c>
      <c r="U2893">
        <f>YEAR(Table1[[#This Row],[Date Created Conversion]])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>
        <f>ROUND(Table1[[#This Row],[pledged]]/Table1[[#This Row],[goal]] *100,1)</f>
        <v>9.1</v>
      </c>
      <c r="G2894" s="13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ref="L2894" si="2983">(((J2894/60)/60)/24)+DATE(1970,1,1)</f>
        <v>41876.875</v>
      </c>
      <c r="M2894" s="16">
        <f t="shared" si="2970"/>
        <v>41869.714166666665</v>
      </c>
      <c r="N2894" t="b">
        <v>0</v>
      </c>
      <c r="O2894">
        <v>17</v>
      </c>
      <c r="P2894" t="b">
        <v>0</v>
      </c>
      <c r="Q2894" t="s">
        <v>8269</v>
      </c>
      <c r="R2894">
        <f t="shared" si="2971"/>
        <v>29.41</v>
      </c>
      <c r="S2894" s="13" t="s">
        <v>8315</v>
      </c>
      <c r="T2894" t="s">
        <v>8316</v>
      </c>
      <c r="U2894">
        <f>YEAR(Table1[[#This Row],[Date Created Conversion]])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>
        <f>ROUND(Table1[[#This Row],[pledged]]/Table1[[#This Row],[goal]] *100,1)</f>
        <v>0.5</v>
      </c>
      <c r="G2895" s="13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ref="L2895" si="2984">(((J2895/60)/60)/24)+DATE(1970,1,1)</f>
        <v>42013.083333333328</v>
      </c>
      <c r="M2895" s="16">
        <f t="shared" si="2970"/>
        <v>41953.773090277777</v>
      </c>
      <c r="N2895" t="b">
        <v>0</v>
      </c>
      <c r="O2895">
        <v>2</v>
      </c>
      <c r="P2895" t="b">
        <v>0</v>
      </c>
      <c r="Q2895" t="s">
        <v>8269</v>
      </c>
      <c r="R2895">
        <f t="shared" si="2971"/>
        <v>12.5</v>
      </c>
      <c r="S2895" s="13" t="s">
        <v>8315</v>
      </c>
      <c r="T2895" t="s">
        <v>8316</v>
      </c>
      <c r="U2895">
        <f>YEAR(Table1[[#This Row],[Date Created Conversion]])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>
        <f>ROUND(Table1[[#This Row],[pledged]]/Table1[[#This Row],[goal]] *100,1)</f>
        <v>0</v>
      </c>
      <c r="G2896" s="13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ref="L2896" si="2985">(((J2896/60)/60)/24)+DATE(1970,1,1)</f>
        <v>42097.944618055553</v>
      </c>
      <c r="M2896" s="16">
        <f t="shared" si="2970"/>
        <v>42037.986284722225</v>
      </c>
      <c r="N2896" t="b">
        <v>0</v>
      </c>
      <c r="O2896">
        <v>0</v>
      </c>
      <c r="P2896" t="b">
        <v>0</v>
      </c>
      <c r="Q2896" t="s">
        <v>8269</v>
      </c>
      <c r="R2896">
        <f t="shared" si="2971"/>
        <v>0</v>
      </c>
      <c r="S2896" s="13" t="s">
        <v>8315</v>
      </c>
      <c r="T2896" t="s">
        <v>8316</v>
      </c>
      <c r="U2896">
        <f>YEAR(Table1[[#This Row],[Date Created Conversion]])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>
        <f>ROUND(Table1[[#This Row],[pledged]]/Table1[[#This Row],[goal]] *100,1)</f>
        <v>4.5999999999999996</v>
      </c>
      <c r="G2897" s="13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ref="L2897" si="2986">(((J2897/60)/60)/24)+DATE(1970,1,1)</f>
        <v>41812.875</v>
      </c>
      <c r="M2897" s="16">
        <f t="shared" si="2970"/>
        <v>41811.555462962962</v>
      </c>
      <c r="N2897" t="b">
        <v>0</v>
      </c>
      <c r="O2897">
        <v>4</v>
      </c>
      <c r="P2897" t="b">
        <v>0</v>
      </c>
      <c r="Q2897" t="s">
        <v>8269</v>
      </c>
      <c r="R2897">
        <f t="shared" si="2971"/>
        <v>5.75</v>
      </c>
      <c r="S2897" s="13" t="s">
        <v>8315</v>
      </c>
      <c r="T2897" t="s">
        <v>8316</v>
      </c>
      <c r="U2897">
        <f>YEAR(Table1[[#This Row],[Date Created Conversion]])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>
        <f>ROUND(Table1[[#This Row],[pledged]]/Table1[[#This Row],[goal]] *100,1)</f>
        <v>20.8</v>
      </c>
      <c r="G2898" s="13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ref="L2898" si="2987">(((J2898/60)/60)/24)+DATE(1970,1,1)</f>
        <v>42716.25</v>
      </c>
      <c r="M2898" s="16">
        <f t="shared" si="2970"/>
        <v>42701.908807870372</v>
      </c>
      <c r="N2898" t="b">
        <v>0</v>
      </c>
      <c r="O2898">
        <v>12</v>
      </c>
      <c r="P2898" t="b">
        <v>0</v>
      </c>
      <c r="Q2898" t="s">
        <v>8269</v>
      </c>
      <c r="R2898">
        <f t="shared" si="2971"/>
        <v>52.08</v>
      </c>
      <c r="S2898" s="13" t="s">
        <v>8315</v>
      </c>
      <c r="T2898" t="s">
        <v>8316</v>
      </c>
      <c r="U2898">
        <f>YEAR(Table1[[#This Row],[Date Created Conversion]])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>
        <f>ROUND(Table1[[#This Row],[pledged]]/Table1[[#This Row],[goal]] *100,1)</f>
        <v>4.5999999999999996</v>
      </c>
      <c r="G2899" s="13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ref="L2899" si="2988">(((J2899/60)/60)/24)+DATE(1970,1,1)</f>
        <v>42288.645196759258</v>
      </c>
      <c r="M2899" s="16">
        <f t="shared" si="2970"/>
        <v>42258.646504629629</v>
      </c>
      <c r="N2899" t="b">
        <v>0</v>
      </c>
      <c r="O2899">
        <v>3</v>
      </c>
      <c r="P2899" t="b">
        <v>0</v>
      </c>
      <c r="Q2899" t="s">
        <v>8269</v>
      </c>
      <c r="R2899">
        <f t="shared" si="2971"/>
        <v>183.33</v>
      </c>
      <c r="S2899" s="13" t="s">
        <v>8315</v>
      </c>
      <c r="T2899" t="s">
        <v>8316</v>
      </c>
      <c r="U2899">
        <f>YEAR(Table1[[#This Row],[Date Created Conversion]])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>
        <f>ROUND(Table1[[#This Row],[pledged]]/Table1[[#This Row],[goal]] *100,1)</f>
        <v>4.2</v>
      </c>
      <c r="G2900" s="13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ref="L2900" si="2989">(((J2900/60)/60)/24)+DATE(1970,1,1)</f>
        <v>42308.664965277778</v>
      </c>
      <c r="M2900" s="16">
        <f t="shared" si="2970"/>
        <v>42278.664965277778</v>
      </c>
      <c r="N2900" t="b">
        <v>0</v>
      </c>
      <c r="O2900">
        <v>12</v>
      </c>
      <c r="P2900" t="b">
        <v>0</v>
      </c>
      <c r="Q2900" t="s">
        <v>8269</v>
      </c>
      <c r="R2900">
        <f t="shared" si="2971"/>
        <v>26.33</v>
      </c>
      <c r="S2900" s="13" t="s">
        <v>8315</v>
      </c>
      <c r="T2900" t="s">
        <v>8316</v>
      </c>
      <c r="U2900">
        <f>YEAR(Table1[[#This Row],[Date Created Conversion]])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>
        <f>ROUND(Table1[[#This Row],[pledged]]/Table1[[#This Row],[goal]] *100,1)</f>
        <v>0</v>
      </c>
      <c r="G2901" s="13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ref="L2901" si="2990">(((J2901/60)/60)/24)+DATE(1970,1,1)</f>
        <v>42575.078217592592</v>
      </c>
      <c r="M2901" s="16">
        <f t="shared" si="2970"/>
        <v>42515.078217592592</v>
      </c>
      <c r="N2901" t="b">
        <v>0</v>
      </c>
      <c r="O2901">
        <v>0</v>
      </c>
      <c r="P2901" t="b">
        <v>0</v>
      </c>
      <c r="Q2901" t="s">
        <v>8269</v>
      </c>
      <c r="R2901">
        <f t="shared" si="2971"/>
        <v>0</v>
      </c>
      <c r="S2901" s="13" t="s">
        <v>8315</v>
      </c>
      <c r="T2901" t="s">
        <v>8316</v>
      </c>
      <c r="U2901">
        <f>YEAR(Table1[[#This Row],[Date Created Conversion]])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>
        <f>ROUND(Table1[[#This Row],[pledged]]/Table1[[#This Row],[goal]] *100,1)</f>
        <v>61.9</v>
      </c>
      <c r="G2902" s="13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ref="L2902" si="2991">(((J2902/60)/60)/24)+DATE(1970,1,1)</f>
        <v>41860.234166666669</v>
      </c>
      <c r="M2902" s="16">
        <f t="shared" si="2970"/>
        <v>41830.234166666669</v>
      </c>
      <c r="N2902" t="b">
        <v>0</v>
      </c>
      <c r="O2902">
        <v>7</v>
      </c>
      <c r="P2902" t="b">
        <v>0</v>
      </c>
      <c r="Q2902" t="s">
        <v>8269</v>
      </c>
      <c r="R2902">
        <f t="shared" si="2971"/>
        <v>486.43</v>
      </c>
      <c r="S2902" s="13" t="s">
        <v>8315</v>
      </c>
      <c r="T2902" t="s">
        <v>8316</v>
      </c>
      <c r="U2902">
        <f>YEAR(Table1[[#This Row],[Date Created Conversion]])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>
        <f>ROUND(Table1[[#This Row],[pledged]]/Table1[[#This Row],[goal]] *100,1)</f>
        <v>0.8</v>
      </c>
      <c r="G2903" s="1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ref="L2903" si="2992">(((J2903/60)/60)/24)+DATE(1970,1,1)</f>
        <v>42042.904386574075</v>
      </c>
      <c r="M2903" s="16">
        <f t="shared" si="2970"/>
        <v>41982.904386574075</v>
      </c>
      <c r="N2903" t="b">
        <v>0</v>
      </c>
      <c r="O2903">
        <v>2</v>
      </c>
      <c r="P2903" t="b">
        <v>0</v>
      </c>
      <c r="Q2903" t="s">
        <v>8269</v>
      </c>
      <c r="R2903">
        <f t="shared" si="2971"/>
        <v>3</v>
      </c>
      <c r="S2903" s="13" t="s">
        <v>8315</v>
      </c>
      <c r="T2903" t="s">
        <v>8316</v>
      </c>
      <c r="U2903">
        <f>YEAR(Table1[[#This Row],[Date Created Conversion]])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>
        <f>ROUND(Table1[[#This Row],[pledged]]/Table1[[#This Row],[goal]] *100,1)</f>
        <v>0</v>
      </c>
      <c r="G2904" s="13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ref="L2904" si="2993">(((J2904/60)/60)/24)+DATE(1970,1,1)</f>
        <v>42240.439768518518</v>
      </c>
      <c r="M2904" s="16">
        <f t="shared" si="2970"/>
        <v>42210.439768518518</v>
      </c>
      <c r="N2904" t="b">
        <v>0</v>
      </c>
      <c r="O2904">
        <v>1</v>
      </c>
      <c r="P2904" t="b">
        <v>0</v>
      </c>
      <c r="Q2904" t="s">
        <v>8269</v>
      </c>
      <c r="R2904">
        <f t="shared" si="2971"/>
        <v>25</v>
      </c>
      <c r="S2904" s="13" t="s">
        <v>8315</v>
      </c>
      <c r="T2904" t="s">
        <v>8316</v>
      </c>
      <c r="U2904">
        <f>YEAR(Table1[[#This Row],[Date Created Conversion]])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>
        <f>ROUND(Table1[[#This Row],[pledged]]/Table1[[#This Row],[goal]] *100,1)</f>
        <v>0.8</v>
      </c>
      <c r="G2905" s="13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ref="L2905" si="2994">(((J2905/60)/60)/24)+DATE(1970,1,1)</f>
        <v>42256.166874999995</v>
      </c>
      <c r="M2905" s="16">
        <f t="shared" si="2970"/>
        <v>42196.166874999995</v>
      </c>
      <c r="N2905" t="b">
        <v>0</v>
      </c>
      <c r="O2905">
        <v>4</v>
      </c>
      <c r="P2905" t="b">
        <v>0</v>
      </c>
      <c r="Q2905" t="s">
        <v>8269</v>
      </c>
      <c r="R2905">
        <f t="shared" si="2971"/>
        <v>9.75</v>
      </c>
      <c r="S2905" s="13" t="s">
        <v>8315</v>
      </c>
      <c r="T2905" t="s">
        <v>8316</v>
      </c>
      <c r="U2905">
        <f>YEAR(Table1[[#This Row],[Date Created Conversion]])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>
        <f>ROUND(Table1[[#This Row],[pledged]]/Table1[[#This Row],[goal]] *100,1)</f>
        <v>5</v>
      </c>
      <c r="G2906" s="13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ref="L2906" si="2995">(((J2906/60)/60)/24)+DATE(1970,1,1)</f>
        <v>41952.5</v>
      </c>
      <c r="M2906" s="16">
        <f t="shared" si="2970"/>
        <v>41940.967951388891</v>
      </c>
      <c r="N2906" t="b">
        <v>0</v>
      </c>
      <c r="O2906">
        <v>4</v>
      </c>
      <c r="P2906" t="b">
        <v>0</v>
      </c>
      <c r="Q2906" t="s">
        <v>8269</v>
      </c>
      <c r="R2906">
        <f t="shared" si="2971"/>
        <v>18.75</v>
      </c>
      <c r="S2906" s="13" t="s">
        <v>8315</v>
      </c>
      <c r="T2906" t="s">
        <v>8316</v>
      </c>
      <c r="U2906">
        <f>YEAR(Table1[[#This Row],[Date Created Conversion]])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>
        <f>ROUND(Table1[[#This Row],[pledged]]/Table1[[#This Row],[goal]] *100,1)</f>
        <v>17.8</v>
      </c>
      <c r="G2907" s="13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ref="L2907" si="2996">(((J2907/60)/60)/24)+DATE(1970,1,1)</f>
        <v>42620.056863425925</v>
      </c>
      <c r="M2907" s="16">
        <f t="shared" si="2970"/>
        <v>42606.056863425925</v>
      </c>
      <c r="N2907" t="b">
        <v>0</v>
      </c>
      <c r="O2907">
        <v>17</v>
      </c>
      <c r="P2907" t="b">
        <v>0</v>
      </c>
      <c r="Q2907" t="s">
        <v>8269</v>
      </c>
      <c r="R2907">
        <f t="shared" si="2971"/>
        <v>36.590000000000003</v>
      </c>
      <c r="S2907" s="13" t="s">
        <v>8315</v>
      </c>
      <c r="T2907" t="s">
        <v>8316</v>
      </c>
      <c r="U2907">
        <f>YEAR(Table1[[#This Row],[Date Created Conversion]])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>
        <f>ROUND(Table1[[#This Row],[pledged]]/Table1[[#This Row],[goal]] *100,1)</f>
        <v>9.4</v>
      </c>
      <c r="G2908" s="13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ref="L2908" si="2997">(((J2908/60)/60)/24)+DATE(1970,1,1)</f>
        <v>42217.041666666672</v>
      </c>
      <c r="M2908" s="16">
        <f t="shared" si="2970"/>
        <v>42199.648912037039</v>
      </c>
      <c r="N2908" t="b">
        <v>0</v>
      </c>
      <c r="O2908">
        <v>7</v>
      </c>
      <c r="P2908" t="b">
        <v>0</v>
      </c>
      <c r="Q2908" t="s">
        <v>8269</v>
      </c>
      <c r="R2908">
        <f t="shared" si="2971"/>
        <v>80.709999999999994</v>
      </c>
      <c r="S2908" s="13" t="s">
        <v>8315</v>
      </c>
      <c r="T2908" t="s">
        <v>8316</v>
      </c>
      <c r="U2908">
        <f>YEAR(Table1[[#This Row],[Date Created Conversion]])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>
        <f>ROUND(Table1[[#This Row],[pledged]]/Table1[[#This Row],[goal]] *100,1)</f>
        <v>0.1</v>
      </c>
      <c r="G2909" s="13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ref="L2909" si="2998">(((J2909/60)/60)/24)+DATE(1970,1,1)</f>
        <v>42504.877743055549</v>
      </c>
      <c r="M2909" s="16">
        <f t="shared" si="2970"/>
        <v>42444.877743055549</v>
      </c>
      <c r="N2909" t="b">
        <v>0</v>
      </c>
      <c r="O2909">
        <v>2</v>
      </c>
      <c r="P2909" t="b">
        <v>0</v>
      </c>
      <c r="Q2909" t="s">
        <v>8269</v>
      </c>
      <c r="R2909">
        <f t="shared" si="2971"/>
        <v>1</v>
      </c>
      <c r="S2909" s="13" t="s">
        <v>8315</v>
      </c>
      <c r="T2909" t="s">
        <v>8316</v>
      </c>
      <c r="U2909">
        <f>YEAR(Table1[[#This Row],[Date Created Conversion]])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>
        <f>ROUND(Table1[[#This Row],[pledged]]/Table1[[#This Row],[goal]] *100,1)</f>
        <v>2.8</v>
      </c>
      <c r="G2910" s="13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ref="L2910" si="2999">(((J2910/60)/60)/24)+DATE(1970,1,1)</f>
        <v>42529.731701388882</v>
      </c>
      <c r="M2910" s="16">
        <f t="shared" si="2970"/>
        <v>42499.731701388882</v>
      </c>
      <c r="N2910" t="b">
        <v>0</v>
      </c>
      <c r="O2910">
        <v>5</v>
      </c>
      <c r="P2910" t="b">
        <v>0</v>
      </c>
      <c r="Q2910" t="s">
        <v>8269</v>
      </c>
      <c r="R2910">
        <f t="shared" si="2971"/>
        <v>52.8</v>
      </c>
      <c r="S2910" s="13" t="s">
        <v>8315</v>
      </c>
      <c r="T2910" t="s">
        <v>8316</v>
      </c>
      <c r="U2910">
        <f>YEAR(Table1[[#This Row],[Date Created Conversion]])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>
        <f>ROUND(Table1[[#This Row],[pledged]]/Table1[[#This Row],[goal]] *100,1)</f>
        <v>0</v>
      </c>
      <c r="G2911" s="13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ref="L2911" si="3000">(((J2911/60)/60)/24)+DATE(1970,1,1)</f>
        <v>41968.823611111111</v>
      </c>
      <c r="M2911" s="16">
        <f t="shared" si="2970"/>
        <v>41929.266215277778</v>
      </c>
      <c r="N2911" t="b">
        <v>0</v>
      </c>
      <c r="O2911">
        <v>1</v>
      </c>
      <c r="P2911" t="b">
        <v>0</v>
      </c>
      <c r="Q2911" t="s">
        <v>8269</v>
      </c>
      <c r="R2911">
        <f t="shared" si="2971"/>
        <v>20</v>
      </c>
      <c r="S2911" s="13" t="s">
        <v>8315</v>
      </c>
      <c r="T2911" t="s">
        <v>8316</v>
      </c>
      <c r="U2911">
        <f>YEAR(Table1[[#This Row],[Date Created Conversion]])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>
        <f>ROUND(Table1[[#This Row],[pledged]]/Table1[[#This Row],[goal]] *100,1)</f>
        <v>0</v>
      </c>
      <c r="G2912" s="13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ref="L2912" si="3001">(((J2912/60)/60)/24)+DATE(1970,1,1)</f>
        <v>42167.841284722221</v>
      </c>
      <c r="M2912" s="16">
        <f t="shared" si="2970"/>
        <v>42107.841284722221</v>
      </c>
      <c r="N2912" t="b">
        <v>0</v>
      </c>
      <c r="O2912">
        <v>1</v>
      </c>
      <c r="P2912" t="b">
        <v>0</v>
      </c>
      <c r="Q2912" t="s">
        <v>8269</v>
      </c>
      <c r="R2912">
        <f t="shared" si="2971"/>
        <v>1</v>
      </c>
      <c r="S2912" s="13" t="s">
        <v>8315</v>
      </c>
      <c r="T2912" t="s">
        <v>8316</v>
      </c>
      <c r="U2912">
        <f>YEAR(Table1[[#This Row],[Date Created Conversion]])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>
        <f>ROUND(Table1[[#This Row],[pledged]]/Table1[[#This Row],[goal]] *100,1)</f>
        <v>36.5</v>
      </c>
      <c r="G2913" s="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ref="L2913" si="3002">(((J2913/60)/60)/24)+DATE(1970,1,1)</f>
        <v>42182.768819444449</v>
      </c>
      <c r="M2913" s="16">
        <f t="shared" si="2970"/>
        <v>42142.768819444449</v>
      </c>
      <c r="N2913" t="b">
        <v>0</v>
      </c>
      <c r="O2913">
        <v>14</v>
      </c>
      <c r="P2913" t="b">
        <v>0</v>
      </c>
      <c r="Q2913" t="s">
        <v>8269</v>
      </c>
      <c r="R2913">
        <f t="shared" si="2971"/>
        <v>46.93</v>
      </c>
      <c r="S2913" s="13" t="s">
        <v>8315</v>
      </c>
      <c r="T2913" t="s">
        <v>8316</v>
      </c>
      <c r="U2913">
        <f>YEAR(Table1[[#This Row],[Date Created Conversion]])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>
        <f>ROUND(Table1[[#This Row],[pledged]]/Table1[[#This Row],[goal]] *100,1)</f>
        <v>14.1</v>
      </c>
      <c r="G2914" s="13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ref="L2914" si="3003">(((J2914/60)/60)/24)+DATE(1970,1,1)</f>
        <v>42384.131643518514</v>
      </c>
      <c r="M2914" s="16">
        <f t="shared" si="2970"/>
        <v>42354.131643518514</v>
      </c>
      <c r="N2914" t="b">
        <v>0</v>
      </c>
      <c r="O2914">
        <v>26</v>
      </c>
      <c r="P2914" t="b">
        <v>0</v>
      </c>
      <c r="Q2914" t="s">
        <v>8269</v>
      </c>
      <c r="R2914">
        <f t="shared" si="2971"/>
        <v>78.08</v>
      </c>
      <c r="S2914" s="13" t="s">
        <v>8315</v>
      </c>
      <c r="T2914" t="s">
        <v>8316</v>
      </c>
      <c r="U2914">
        <f>YEAR(Table1[[#This Row],[Date Created Conversion]])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>
        <f>ROUND(Table1[[#This Row],[pledged]]/Table1[[#This Row],[goal]] *100,1)</f>
        <v>0</v>
      </c>
      <c r="G2915" s="13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ref="L2915" si="3004">(((J2915/60)/60)/24)+DATE(1970,1,1)</f>
        <v>41888.922905092593</v>
      </c>
      <c r="M2915" s="16">
        <f t="shared" si="2970"/>
        <v>41828.922905092593</v>
      </c>
      <c r="N2915" t="b">
        <v>0</v>
      </c>
      <c r="O2915">
        <v>2</v>
      </c>
      <c r="P2915" t="b">
        <v>0</v>
      </c>
      <c r="Q2915" t="s">
        <v>8269</v>
      </c>
      <c r="R2915">
        <f t="shared" si="2971"/>
        <v>1</v>
      </c>
      <c r="S2915" s="13" t="s">
        <v>8315</v>
      </c>
      <c r="T2915" t="s">
        <v>8316</v>
      </c>
      <c r="U2915">
        <f>YEAR(Table1[[#This Row],[Date Created Conversion]])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>
        <f>ROUND(Table1[[#This Row],[pledged]]/Table1[[#This Row],[goal]] *100,1)</f>
        <v>0</v>
      </c>
      <c r="G2916" s="13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ref="L2916" si="3005">(((J2916/60)/60)/24)+DATE(1970,1,1)</f>
        <v>42077.865671296298</v>
      </c>
      <c r="M2916" s="16">
        <f t="shared" si="2970"/>
        <v>42017.907337962963</v>
      </c>
      <c r="N2916" t="b">
        <v>0</v>
      </c>
      <c r="O2916">
        <v>1</v>
      </c>
      <c r="P2916" t="b">
        <v>0</v>
      </c>
      <c r="Q2916" t="s">
        <v>8269</v>
      </c>
      <c r="R2916">
        <f t="shared" si="2971"/>
        <v>1</v>
      </c>
      <c r="S2916" s="13" t="s">
        <v>8315</v>
      </c>
      <c r="T2916" t="s">
        <v>8316</v>
      </c>
      <c r="U2916">
        <f>YEAR(Table1[[#This Row],[Date Created Conversion]])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>
        <f>ROUND(Table1[[#This Row],[pledged]]/Table1[[#This Row],[goal]] *100,1)</f>
        <v>61.1</v>
      </c>
      <c r="G2917" s="13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ref="L2917" si="3006">(((J2917/60)/60)/24)+DATE(1970,1,1)</f>
        <v>42445.356365740736</v>
      </c>
      <c r="M2917" s="16">
        <f t="shared" si="2970"/>
        <v>42415.398032407407</v>
      </c>
      <c r="N2917" t="b">
        <v>0</v>
      </c>
      <c r="O2917">
        <v>3</v>
      </c>
      <c r="P2917" t="b">
        <v>0</v>
      </c>
      <c r="Q2917" t="s">
        <v>8269</v>
      </c>
      <c r="R2917">
        <f t="shared" si="2971"/>
        <v>203.67</v>
      </c>
      <c r="S2917" s="13" t="s">
        <v>8315</v>
      </c>
      <c r="T2917" t="s">
        <v>8316</v>
      </c>
      <c r="U2917">
        <f>YEAR(Table1[[#This Row],[Date Created Conversion]])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>
        <f>ROUND(Table1[[#This Row],[pledged]]/Table1[[#This Row],[goal]] *100,1)</f>
        <v>7.8</v>
      </c>
      <c r="G2918" s="13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ref="L2918" si="3007">(((J2918/60)/60)/24)+DATE(1970,1,1)</f>
        <v>41778.476724537039</v>
      </c>
      <c r="M2918" s="16">
        <f t="shared" si="2970"/>
        <v>41755.476724537039</v>
      </c>
      <c r="N2918" t="b">
        <v>0</v>
      </c>
      <c r="O2918">
        <v>7</v>
      </c>
      <c r="P2918" t="b">
        <v>0</v>
      </c>
      <c r="Q2918" t="s">
        <v>8269</v>
      </c>
      <c r="R2918">
        <f t="shared" si="2971"/>
        <v>20.71</v>
      </c>
      <c r="S2918" s="13" t="s">
        <v>8315</v>
      </c>
      <c r="T2918" t="s">
        <v>8316</v>
      </c>
      <c r="U2918">
        <f>YEAR(Table1[[#This Row],[Date Created Conversion]])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>
        <f>ROUND(Table1[[#This Row],[pledged]]/Table1[[#This Row],[goal]] *100,1)</f>
        <v>21.9</v>
      </c>
      <c r="G2919" s="13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ref="L2919" si="3008">(((J2919/60)/60)/24)+DATE(1970,1,1)</f>
        <v>42263.234340277777</v>
      </c>
      <c r="M2919" s="16">
        <f t="shared" si="2970"/>
        <v>42245.234340277777</v>
      </c>
      <c r="N2919" t="b">
        <v>0</v>
      </c>
      <c r="O2919">
        <v>9</v>
      </c>
      <c r="P2919" t="b">
        <v>0</v>
      </c>
      <c r="Q2919" t="s">
        <v>8269</v>
      </c>
      <c r="R2919">
        <f t="shared" si="2971"/>
        <v>48.56</v>
      </c>
      <c r="S2919" s="13" t="s">
        <v>8315</v>
      </c>
      <c r="T2919" t="s">
        <v>8316</v>
      </c>
      <c r="U2919">
        <f>YEAR(Table1[[#This Row],[Date Created Conversion]])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>
        <f>ROUND(Table1[[#This Row],[pledged]]/Table1[[#This Row],[goal]] *100,1)</f>
        <v>27.2</v>
      </c>
      <c r="G2920" s="13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ref="L2920" si="3009">(((J2920/60)/60)/24)+DATE(1970,1,1)</f>
        <v>42306.629710648151</v>
      </c>
      <c r="M2920" s="16">
        <f t="shared" si="2970"/>
        <v>42278.629710648151</v>
      </c>
      <c r="N2920" t="b">
        <v>0</v>
      </c>
      <c r="O2920">
        <v>20</v>
      </c>
      <c r="P2920" t="b">
        <v>0</v>
      </c>
      <c r="Q2920" t="s">
        <v>8269</v>
      </c>
      <c r="R2920">
        <f t="shared" si="2971"/>
        <v>68.099999999999994</v>
      </c>
      <c r="S2920" s="13" t="s">
        <v>8315</v>
      </c>
      <c r="T2920" t="s">
        <v>8316</v>
      </c>
      <c r="U2920">
        <f>YEAR(Table1[[#This Row],[Date Created Conversion]])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>
        <f>ROUND(Table1[[#This Row],[pledged]]/Table1[[#This Row],[goal]] *100,1)</f>
        <v>8.5</v>
      </c>
      <c r="G2921" s="13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ref="L2921" si="3010">(((J2921/60)/60)/24)+DATE(1970,1,1)</f>
        <v>41856.61954861111</v>
      </c>
      <c r="M2921" s="16">
        <f t="shared" si="2970"/>
        <v>41826.61954861111</v>
      </c>
      <c r="N2921" t="b">
        <v>0</v>
      </c>
      <c r="O2921">
        <v>6</v>
      </c>
      <c r="P2921" t="b">
        <v>0</v>
      </c>
      <c r="Q2921" t="s">
        <v>8269</v>
      </c>
      <c r="R2921">
        <f t="shared" si="2971"/>
        <v>8.5</v>
      </c>
      <c r="S2921" s="13" t="s">
        <v>8315</v>
      </c>
      <c r="T2921" t="s">
        <v>8316</v>
      </c>
      <c r="U2921">
        <f>YEAR(Table1[[#This Row],[Date Created Conversion]])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>
        <f>ROUND(Table1[[#This Row],[pledged]]/Table1[[#This Row],[goal]] *100,1)</f>
        <v>26.8</v>
      </c>
      <c r="G2922" s="13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ref="L2922" si="3011">(((J2922/60)/60)/24)+DATE(1970,1,1)</f>
        <v>42088.750810185185</v>
      </c>
      <c r="M2922" s="16">
        <f t="shared" si="2970"/>
        <v>42058.792476851857</v>
      </c>
      <c r="N2922" t="b">
        <v>0</v>
      </c>
      <c r="O2922">
        <v>13</v>
      </c>
      <c r="P2922" t="b">
        <v>0</v>
      </c>
      <c r="Q2922" t="s">
        <v>8269</v>
      </c>
      <c r="R2922">
        <f t="shared" si="2971"/>
        <v>51.62</v>
      </c>
      <c r="S2922" s="13" t="s">
        <v>8315</v>
      </c>
      <c r="T2922" t="s">
        <v>8316</v>
      </c>
      <c r="U2922">
        <f>YEAR(Table1[[#This Row],[Date Created Conversion]])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>ROUND(Table1[[#This Row],[pledged]]/Table1[[#This Row],[goal]] *100,1)</f>
        <v>129</v>
      </c>
      <c r="G2923" s="1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ref="L2923" si="3012">(((J2923/60)/60)/24)+DATE(1970,1,1)</f>
        <v>41907.886620370373</v>
      </c>
      <c r="M2923" s="16">
        <f t="shared" si="2970"/>
        <v>41877.886620370373</v>
      </c>
      <c r="N2923" t="b">
        <v>0</v>
      </c>
      <c r="O2923">
        <v>3</v>
      </c>
      <c r="P2923" t="b">
        <v>1</v>
      </c>
      <c r="Q2923" t="s">
        <v>8303</v>
      </c>
      <c r="R2923">
        <f t="shared" si="2971"/>
        <v>43</v>
      </c>
      <c r="S2923" s="13" t="s">
        <v>8315</v>
      </c>
      <c r="T2923" t="s">
        <v>8357</v>
      </c>
      <c r="U2923">
        <f>YEAR(Table1[[#This Row],[Date Created Conversion]])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>ROUND(Table1[[#This Row],[pledged]]/Table1[[#This Row],[goal]] *100,1)</f>
        <v>100</v>
      </c>
      <c r="G2924" s="13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ref="L2924" si="3013">(((J2924/60)/60)/24)+DATE(1970,1,1)</f>
        <v>42142.874155092592</v>
      </c>
      <c r="M2924" s="16">
        <f t="shared" si="2970"/>
        <v>42097.874155092592</v>
      </c>
      <c r="N2924" t="b">
        <v>0</v>
      </c>
      <c r="O2924">
        <v>6</v>
      </c>
      <c r="P2924" t="b">
        <v>1</v>
      </c>
      <c r="Q2924" t="s">
        <v>8303</v>
      </c>
      <c r="R2924">
        <f t="shared" si="2971"/>
        <v>83.33</v>
      </c>
      <c r="S2924" s="13" t="s">
        <v>8315</v>
      </c>
      <c r="T2924" t="s">
        <v>8357</v>
      </c>
      <c r="U2924">
        <f>YEAR(Table1[[#This Row],[Date Created Conversion]])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>ROUND(Table1[[#This Row],[pledged]]/Table1[[#This Row],[goal]] *100,1)</f>
        <v>100</v>
      </c>
      <c r="G2925" s="13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ref="L2925" si="3014">(((J2925/60)/60)/24)+DATE(1970,1,1)</f>
        <v>42028.125</v>
      </c>
      <c r="M2925" s="16">
        <f t="shared" si="2970"/>
        <v>42013.15253472222</v>
      </c>
      <c r="N2925" t="b">
        <v>0</v>
      </c>
      <c r="O2925">
        <v>10</v>
      </c>
      <c r="P2925" t="b">
        <v>1</v>
      </c>
      <c r="Q2925" t="s">
        <v>8303</v>
      </c>
      <c r="R2925">
        <f t="shared" si="2971"/>
        <v>30</v>
      </c>
      <c r="S2925" s="13" t="s">
        <v>8315</v>
      </c>
      <c r="T2925" t="s">
        <v>8357</v>
      </c>
      <c r="U2925">
        <f>YEAR(Table1[[#This Row],[Date Created Conversion]])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>ROUND(Table1[[#This Row],[pledged]]/Table1[[#This Row],[goal]] *100,1)</f>
        <v>103.2</v>
      </c>
      <c r="G2926" s="13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ref="L2926" si="3015">(((J2926/60)/60)/24)+DATE(1970,1,1)</f>
        <v>42133.165972222225</v>
      </c>
      <c r="M2926" s="16">
        <f t="shared" si="2970"/>
        <v>42103.556828703702</v>
      </c>
      <c r="N2926" t="b">
        <v>0</v>
      </c>
      <c r="O2926">
        <v>147</v>
      </c>
      <c r="P2926" t="b">
        <v>1</v>
      </c>
      <c r="Q2926" t="s">
        <v>8303</v>
      </c>
      <c r="R2926">
        <f t="shared" si="2971"/>
        <v>175.51</v>
      </c>
      <c r="S2926" s="13" t="s">
        <v>8315</v>
      </c>
      <c r="T2926" t="s">
        <v>8357</v>
      </c>
      <c r="U2926">
        <f>YEAR(Table1[[#This Row],[Date Created Conversion]])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>ROUND(Table1[[#This Row],[pledged]]/Table1[[#This Row],[goal]] *100,1)</f>
        <v>102.4</v>
      </c>
      <c r="G2927" s="13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ref="L2927" si="3016">(((J2927/60)/60)/24)+DATE(1970,1,1)</f>
        <v>41893.584120370368</v>
      </c>
      <c r="M2927" s="16">
        <f t="shared" si="2970"/>
        <v>41863.584120370368</v>
      </c>
      <c r="N2927" t="b">
        <v>0</v>
      </c>
      <c r="O2927">
        <v>199</v>
      </c>
      <c r="P2927" t="b">
        <v>1</v>
      </c>
      <c r="Q2927" t="s">
        <v>8303</v>
      </c>
      <c r="R2927">
        <f t="shared" si="2971"/>
        <v>231.66</v>
      </c>
      <c r="S2927" s="13" t="s">
        <v>8315</v>
      </c>
      <c r="T2927" t="s">
        <v>8357</v>
      </c>
      <c r="U2927">
        <f>YEAR(Table1[[#This Row],[Date Created Conversion]])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>ROUND(Table1[[#This Row],[pledged]]/Table1[[#This Row],[goal]] *100,1)</f>
        <v>125</v>
      </c>
      <c r="G2928" s="13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ref="L2928" si="3017">(((J2928/60)/60)/24)+DATE(1970,1,1)</f>
        <v>42058.765960648147</v>
      </c>
      <c r="M2928" s="16">
        <f t="shared" si="2970"/>
        <v>42044.765960648147</v>
      </c>
      <c r="N2928" t="b">
        <v>0</v>
      </c>
      <c r="O2928">
        <v>50</v>
      </c>
      <c r="P2928" t="b">
        <v>1</v>
      </c>
      <c r="Q2928" t="s">
        <v>8303</v>
      </c>
      <c r="R2928">
        <f t="shared" si="2971"/>
        <v>75</v>
      </c>
      <c r="S2928" s="13" t="s">
        <v>8315</v>
      </c>
      <c r="T2928" t="s">
        <v>8357</v>
      </c>
      <c r="U2928">
        <f>YEAR(Table1[[#This Row],[Date Created Conversion]])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>ROUND(Table1[[#This Row],[pledged]]/Table1[[#This Row],[goal]] *100,1)</f>
        <v>130.80000000000001</v>
      </c>
      <c r="G2929" s="13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ref="L2929" si="3018">(((J2929/60)/60)/24)+DATE(1970,1,1)</f>
        <v>41835.208333333336</v>
      </c>
      <c r="M2929" s="16">
        <f t="shared" si="2970"/>
        <v>41806.669317129628</v>
      </c>
      <c r="N2929" t="b">
        <v>0</v>
      </c>
      <c r="O2929">
        <v>21</v>
      </c>
      <c r="P2929" t="b">
        <v>1</v>
      </c>
      <c r="Q2929" t="s">
        <v>8303</v>
      </c>
      <c r="R2929">
        <f t="shared" si="2971"/>
        <v>112.14</v>
      </c>
      <c r="S2929" s="13" t="s">
        <v>8315</v>
      </c>
      <c r="T2929" t="s">
        <v>8357</v>
      </c>
      <c r="U2929">
        <f>YEAR(Table1[[#This Row],[Date Created Conversion]])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>ROUND(Table1[[#This Row],[pledged]]/Table1[[#This Row],[goal]] *100,1)</f>
        <v>100</v>
      </c>
      <c r="G2930" s="13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ref="L2930" si="3019">(((J2930/60)/60)/24)+DATE(1970,1,1)</f>
        <v>42433.998217592598</v>
      </c>
      <c r="M2930" s="16">
        <f t="shared" si="2970"/>
        <v>42403.998217592598</v>
      </c>
      <c r="N2930" t="b">
        <v>0</v>
      </c>
      <c r="O2930">
        <v>24</v>
      </c>
      <c r="P2930" t="b">
        <v>1</v>
      </c>
      <c r="Q2930" t="s">
        <v>8303</v>
      </c>
      <c r="R2930">
        <f t="shared" si="2971"/>
        <v>41.67</v>
      </c>
      <c r="S2930" s="13" t="s">
        <v>8315</v>
      </c>
      <c r="T2930" t="s">
        <v>8357</v>
      </c>
      <c r="U2930">
        <f>YEAR(Table1[[#This Row],[Date Created Conversion]])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>ROUND(Table1[[#This Row],[pledged]]/Table1[[#This Row],[goal]] *100,1)</f>
        <v>102.1</v>
      </c>
      <c r="G2931" s="13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ref="L2931" si="3020">(((J2931/60)/60)/24)+DATE(1970,1,1)</f>
        <v>41784.564328703702</v>
      </c>
      <c r="M2931" s="16">
        <f t="shared" si="2970"/>
        <v>41754.564328703702</v>
      </c>
      <c r="N2931" t="b">
        <v>0</v>
      </c>
      <c r="O2931">
        <v>32</v>
      </c>
      <c r="P2931" t="b">
        <v>1</v>
      </c>
      <c r="Q2931" t="s">
        <v>8303</v>
      </c>
      <c r="R2931">
        <f t="shared" si="2971"/>
        <v>255.17</v>
      </c>
      <c r="S2931" s="13" t="s">
        <v>8315</v>
      </c>
      <c r="T2931" t="s">
        <v>8357</v>
      </c>
      <c r="U2931">
        <f>YEAR(Table1[[#This Row],[Date Created Conversion]])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>ROUND(Table1[[#This Row],[pledged]]/Table1[[#This Row],[goal]] *100,1)</f>
        <v>100.9</v>
      </c>
      <c r="G2932" s="13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ref="L2932" si="3021">(((J2932/60)/60)/24)+DATE(1970,1,1)</f>
        <v>42131.584074074075</v>
      </c>
      <c r="M2932" s="16">
        <f t="shared" si="2970"/>
        <v>42101.584074074075</v>
      </c>
      <c r="N2932" t="b">
        <v>0</v>
      </c>
      <c r="O2932">
        <v>62</v>
      </c>
      <c r="P2932" t="b">
        <v>1</v>
      </c>
      <c r="Q2932" t="s">
        <v>8303</v>
      </c>
      <c r="R2932">
        <f t="shared" si="2971"/>
        <v>162.77000000000001</v>
      </c>
      <c r="S2932" s="13" t="s">
        <v>8315</v>
      </c>
      <c r="T2932" t="s">
        <v>8357</v>
      </c>
      <c r="U2932">
        <f>YEAR(Table1[[#This Row],[Date Created Conversion]])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>ROUND(Table1[[#This Row],[pledged]]/Table1[[#This Row],[goal]] *100,1)</f>
        <v>106</v>
      </c>
      <c r="G2933" s="1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ref="L2933" si="3022">(((J2933/60)/60)/24)+DATE(1970,1,1)</f>
        <v>41897.255555555559</v>
      </c>
      <c r="M2933" s="16">
        <f t="shared" si="2970"/>
        <v>41872.291238425925</v>
      </c>
      <c r="N2933" t="b">
        <v>0</v>
      </c>
      <c r="O2933">
        <v>9</v>
      </c>
      <c r="P2933" t="b">
        <v>1</v>
      </c>
      <c r="Q2933" t="s">
        <v>8303</v>
      </c>
      <c r="R2933">
        <f t="shared" si="2971"/>
        <v>88.33</v>
      </c>
      <c r="S2933" s="13" t="s">
        <v>8315</v>
      </c>
      <c r="T2933" t="s">
        <v>8357</v>
      </c>
      <c r="U2933">
        <f>YEAR(Table1[[#This Row],[Date Created Conversion]])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>ROUND(Table1[[#This Row],[pledged]]/Table1[[#This Row],[goal]] *100,1)</f>
        <v>105.1</v>
      </c>
      <c r="G2934" s="13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ref="L2934" si="3023">(((J2934/60)/60)/24)+DATE(1970,1,1)</f>
        <v>42056.458333333328</v>
      </c>
      <c r="M2934" s="16">
        <f t="shared" si="2970"/>
        <v>42025.164780092593</v>
      </c>
      <c r="N2934" t="b">
        <v>0</v>
      </c>
      <c r="O2934">
        <v>38</v>
      </c>
      <c r="P2934" t="b">
        <v>1</v>
      </c>
      <c r="Q2934" t="s">
        <v>8303</v>
      </c>
      <c r="R2934">
        <f t="shared" si="2971"/>
        <v>85.74</v>
      </c>
      <c r="S2934" s="13" t="s">
        <v>8315</v>
      </c>
      <c r="T2934" t="s">
        <v>8357</v>
      </c>
      <c r="U2934">
        <f>YEAR(Table1[[#This Row],[Date Created Conversion]])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>ROUND(Table1[[#This Row],[pledged]]/Table1[[#This Row],[goal]] *100,1)</f>
        <v>102.8</v>
      </c>
      <c r="G2935" s="13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ref="L2935" si="3024">(((J2935/60)/60)/24)+DATE(1970,1,1)</f>
        <v>42525.956631944442</v>
      </c>
      <c r="M2935" s="16">
        <f t="shared" si="2970"/>
        <v>42495.956631944442</v>
      </c>
      <c r="N2935" t="b">
        <v>0</v>
      </c>
      <c r="O2935">
        <v>54</v>
      </c>
      <c r="P2935" t="b">
        <v>1</v>
      </c>
      <c r="Q2935" t="s">
        <v>8303</v>
      </c>
      <c r="R2935">
        <f t="shared" si="2971"/>
        <v>47.57</v>
      </c>
      <c r="S2935" s="13" t="s">
        <v>8315</v>
      </c>
      <c r="T2935" t="s">
        <v>8357</v>
      </c>
      <c r="U2935">
        <f>YEAR(Table1[[#This Row],[Date Created Conversion]])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>ROUND(Table1[[#This Row],[pledged]]/Table1[[#This Row],[goal]] *100,1)</f>
        <v>108</v>
      </c>
      <c r="G2936" s="13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ref="L2936" si="3025">(((J2936/60)/60)/24)+DATE(1970,1,1)</f>
        <v>41805.636157407411</v>
      </c>
      <c r="M2936" s="16">
        <f t="shared" si="2970"/>
        <v>41775.636157407411</v>
      </c>
      <c r="N2936" t="b">
        <v>0</v>
      </c>
      <c r="O2936">
        <v>37</v>
      </c>
      <c r="P2936" t="b">
        <v>1</v>
      </c>
      <c r="Q2936" t="s">
        <v>8303</v>
      </c>
      <c r="R2936">
        <f t="shared" si="2971"/>
        <v>72.97</v>
      </c>
      <c r="S2936" s="13" t="s">
        <v>8315</v>
      </c>
      <c r="T2936" t="s">
        <v>8357</v>
      </c>
      <c r="U2936">
        <f>YEAR(Table1[[#This Row],[Date Created Conversion]])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>ROUND(Table1[[#This Row],[pledged]]/Table1[[#This Row],[goal]] *100,1)</f>
        <v>100.9</v>
      </c>
      <c r="G2937" s="13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ref="L2937" si="3026">(((J2937/60)/60)/24)+DATE(1970,1,1)</f>
        <v>42611.708333333328</v>
      </c>
      <c r="M2937" s="16">
        <f t="shared" si="2970"/>
        <v>42553.583425925928</v>
      </c>
      <c r="N2937" t="b">
        <v>0</v>
      </c>
      <c r="O2937">
        <v>39</v>
      </c>
      <c r="P2937" t="b">
        <v>1</v>
      </c>
      <c r="Q2937" t="s">
        <v>8303</v>
      </c>
      <c r="R2937">
        <f t="shared" si="2971"/>
        <v>90.54</v>
      </c>
      <c r="S2937" s="13" t="s">
        <v>8315</v>
      </c>
      <c r="T2937" t="s">
        <v>8357</v>
      </c>
      <c r="U2937">
        <f>YEAR(Table1[[#This Row],[Date Created Conversion]])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>ROUND(Table1[[#This Row],[pledged]]/Table1[[#This Row],[goal]] *100,1)</f>
        <v>128</v>
      </c>
      <c r="G2938" s="13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ref="L2938" si="3027">(((J2938/60)/60)/24)+DATE(1970,1,1)</f>
        <v>41925.207638888889</v>
      </c>
      <c r="M2938" s="16">
        <f t="shared" si="2970"/>
        <v>41912.650729166664</v>
      </c>
      <c r="N2938" t="b">
        <v>0</v>
      </c>
      <c r="O2938">
        <v>34</v>
      </c>
      <c r="P2938" t="b">
        <v>1</v>
      </c>
      <c r="Q2938" t="s">
        <v>8303</v>
      </c>
      <c r="R2938">
        <f t="shared" si="2971"/>
        <v>37.65</v>
      </c>
      <c r="S2938" s="13" t="s">
        <v>8315</v>
      </c>
      <c r="T2938" t="s">
        <v>8357</v>
      </c>
      <c r="U2938">
        <f>YEAR(Table1[[#This Row],[Date Created Conversion]])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>ROUND(Table1[[#This Row],[pledged]]/Table1[[#This Row],[goal]] *100,1)</f>
        <v>133.30000000000001</v>
      </c>
      <c r="G2939" s="13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ref="L2939" si="3028">(((J2939/60)/60)/24)+DATE(1970,1,1)</f>
        <v>41833.457326388889</v>
      </c>
      <c r="M2939" s="16">
        <f t="shared" si="2970"/>
        <v>41803.457326388889</v>
      </c>
      <c r="N2939" t="b">
        <v>0</v>
      </c>
      <c r="O2939">
        <v>55</v>
      </c>
      <c r="P2939" t="b">
        <v>1</v>
      </c>
      <c r="Q2939" t="s">
        <v>8303</v>
      </c>
      <c r="R2939">
        <f t="shared" si="2971"/>
        <v>36.36</v>
      </c>
      <c r="S2939" s="13" t="s">
        <v>8315</v>
      </c>
      <c r="T2939" t="s">
        <v>8357</v>
      </c>
      <c r="U2939">
        <f>YEAR(Table1[[#This Row],[Date Created Conversion]])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>ROUND(Table1[[#This Row],[pledged]]/Table1[[#This Row],[goal]] *100,1)</f>
        <v>101.4</v>
      </c>
      <c r="G2940" s="13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ref="L2940" si="3029">(((J2940/60)/60)/24)+DATE(1970,1,1)</f>
        <v>42034.703865740739</v>
      </c>
      <c r="M2940" s="16">
        <f t="shared" si="2970"/>
        <v>42004.703865740739</v>
      </c>
      <c r="N2940" t="b">
        <v>0</v>
      </c>
      <c r="O2940">
        <v>32</v>
      </c>
      <c r="P2940" t="b">
        <v>1</v>
      </c>
      <c r="Q2940" t="s">
        <v>8303</v>
      </c>
      <c r="R2940">
        <f t="shared" si="2971"/>
        <v>126.72</v>
      </c>
      <c r="S2940" s="13" t="s">
        <v>8315</v>
      </c>
      <c r="T2940" t="s">
        <v>8357</v>
      </c>
      <c r="U2940">
        <f>YEAR(Table1[[#This Row],[Date Created Conversion]])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>ROUND(Table1[[#This Row],[pledged]]/Table1[[#This Row],[goal]] *100,1)</f>
        <v>102.9</v>
      </c>
      <c r="G2941" s="13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ref="L2941" si="3030">(((J2941/60)/60)/24)+DATE(1970,1,1)</f>
        <v>41879.041666666664</v>
      </c>
      <c r="M2941" s="16">
        <f t="shared" si="2970"/>
        <v>41845.809166666666</v>
      </c>
      <c r="N2941" t="b">
        <v>0</v>
      </c>
      <c r="O2941">
        <v>25</v>
      </c>
      <c r="P2941" t="b">
        <v>1</v>
      </c>
      <c r="Q2941" t="s">
        <v>8303</v>
      </c>
      <c r="R2941">
        <f t="shared" si="2971"/>
        <v>329.2</v>
      </c>
      <c r="S2941" s="13" t="s">
        <v>8315</v>
      </c>
      <c r="T2941" t="s">
        <v>8357</v>
      </c>
      <c r="U2941">
        <f>YEAR(Table1[[#This Row],[Date Created Conversion]])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>ROUND(Table1[[#This Row],[pledged]]/Table1[[#This Row],[goal]] *100,1)</f>
        <v>107.2</v>
      </c>
      <c r="G2942" s="13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ref="L2942" si="3031">(((J2942/60)/60)/24)+DATE(1970,1,1)</f>
        <v>42022.773356481484</v>
      </c>
      <c r="M2942" s="16">
        <f t="shared" si="2970"/>
        <v>41982.773356481484</v>
      </c>
      <c r="N2942" t="b">
        <v>0</v>
      </c>
      <c r="O2942">
        <v>33</v>
      </c>
      <c r="P2942" t="b">
        <v>1</v>
      </c>
      <c r="Q2942" t="s">
        <v>8303</v>
      </c>
      <c r="R2942">
        <f t="shared" si="2971"/>
        <v>81.239999999999995</v>
      </c>
      <c r="S2942" s="13" t="s">
        <v>8315</v>
      </c>
      <c r="T2942" t="s">
        <v>8357</v>
      </c>
      <c r="U2942">
        <f>YEAR(Table1[[#This Row],[Date Created Conversion]])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>ROUND(Table1[[#This Row],[pledged]]/Table1[[#This Row],[goal]] *100,1)</f>
        <v>0</v>
      </c>
      <c r="G2943" s="1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ref="L2943" si="3032">(((J2943/60)/60)/24)+DATE(1970,1,1)</f>
        <v>42064.960127314815</v>
      </c>
      <c r="M2943" s="16">
        <f t="shared" si="2970"/>
        <v>42034.960127314815</v>
      </c>
      <c r="N2943" t="b">
        <v>0</v>
      </c>
      <c r="O2943">
        <v>1</v>
      </c>
      <c r="P2943" t="b">
        <v>0</v>
      </c>
      <c r="Q2943" t="s">
        <v>8301</v>
      </c>
      <c r="R2943">
        <f t="shared" si="2971"/>
        <v>1</v>
      </c>
      <c r="S2943" s="13" t="s">
        <v>8315</v>
      </c>
      <c r="T2943" t="s">
        <v>8355</v>
      </c>
      <c r="U2943">
        <f>YEAR(Table1[[#This Row],[Date Created Conversion]])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>ROUND(Table1[[#This Row],[pledged]]/Table1[[#This Row],[goal]] *100,1)</f>
        <v>20.399999999999999</v>
      </c>
      <c r="G2944" s="13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ref="L2944" si="3033">(((J2944/60)/60)/24)+DATE(1970,1,1)</f>
        <v>42354.845833333333</v>
      </c>
      <c r="M2944" s="16">
        <f t="shared" si="2970"/>
        <v>42334.803923611107</v>
      </c>
      <c r="N2944" t="b">
        <v>0</v>
      </c>
      <c r="O2944">
        <v>202</v>
      </c>
      <c r="P2944" t="b">
        <v>0</v>
      </c>
      <c r="Q2944" t="s">
        <v>8301</v>
      </c>
      <c r="R2944">
        <f t="shared" si="2971"/>
        <v>202.23</v>
      </c>
      <c r="S2944" s="13" t="s">
        <v>8315</v>
      </c>
      <c r="T2944" t="s">
        <v>8355</v>
      </c>
      <c r="U2944">
        <f>YEAR(Table1[[#This Row],[Date Created Conversion]])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>ROUND(Table1[[#This Row],[pledged]]/Table1[[#This Row],[goal]] *100,1)</f>
        <v>0</v>
      </c>
      <c r="G2945" s="13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ref="L2945" si="3034">(((J2945/60)/60)/24)+DATE(1970,1,1)</f>
        <v>42107.129398148143</v>
      </c>
      <c r="M2945" s="16">
        <f t="shared" si="2970"/>
        <v>42077.129398148143</v>
      </c>
      <c r="N2945" t="b">
        <v>0</v>
      </c>
      <c r="O2945">
        <v>0</v>
      </c>
      <c r="P2945" t="b">
        <v>0</v>
      </c>
      <c r="Q2945" t="s">
        <v>8301</v>
      </c>
      <c r="R2945">
        <f t="shared" si="2971"/>
        <v>0</v>
      </c>
      <c r="S2945" s="13" t="s">
        <v>8315</v>
      </c>
      <c r="T2945" t="s">
        <v>8355</v>
      </c>
      <c r="U2945">
        <f>YEAR(Table1[[#This Row],[Date Created Conversion]])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>ROUND(Table1[[#This Row],[pledged]]/Table1[[#This Row],[goal]] *100,1)</f>
        <v>1</v>
      </c>
      <c r="G2946" s="13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ref="L2946" si="3035">(((J2946/60)/60)/24)+DATE(1970,1,1)</f>
        <v>42162.9143287037</v>
      </c>
      <c r="M2946" s="16">
        <f t="shared" ref="M2946:M3009" si="3036">(((K2946/60)/60)/24)+DATE(1970,1,1)</f>
        <v>42132.9143287037</v>
      </c>
      <c r="N2946" t="b">
        <v>0</v>
      </c>
      <c r="O2946">
        <v>1</v>
      </c>
      <c r="P2946" t="b">
        <v>0</v>
      </c>
      <c r="Q2946" t="s">
        <v>8301</v>
      </c>
      <c r="R2946">
        <f t="shared" ref="R2946:R3009" si="3037">IFERROR(ROUND(E2946/O2946,2),0)</f>
        <v>100</v>
      </c>
      <c r="S2946" s="13" t="s">
        <v>8315</v>
      </c>
      <c r="T2946" t="s">
        <v>8355</v>
      </c>
      <c r="U2946">
        <f>YEAR(Table1[[#This Row],[Date Created Conversion]])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>ROUND(Table1[[#This Row],[pledged]]/Table1[[#This Row],[goal]] *100,1)</f>
        <v>0</v>
      </c>
      <c r="G2947" s="13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" si="3038">(((J2947/60)/60)/24)+DATE(1970,1,1)</f>
        <v>42148.139583333337</v>
      </c>
      <c r="M2947" s="16">
        <f t="shared" si="3036"/>
        <v>42118.139583333337</v>
      </c>
      <c r="N2947" t="b">
        <v>0</v>
      </c>
      <c r="O2947">
        <v>0</v>
      </c>
      <c r="P2947" t="b">
        <v>0</v>
      </c>
      <c r="Q2947" t="s">
        <v>8301</v>
      </c>
      <c r="R2947">
        <f t="shared" si="3037"/>
        <v>0</v>
      </c>
      <c r="S2947" s="13" t="s">
        <v>8315</v>
      </c>
      <c r="T2947" t="s">
        <v>8355</v>
      </c>
      <c r="U2947">
        <f>YEAR(Table1[[#This Row],[Date Created Conversion]])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>ROUND(Table1[[#This Row],[pledged]]/Table1[[#This Row],[goal]] *100,1)</f>
        <v>0.1</v>
      </c>
      <c r="G2948" s="13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ref="L2948" si="3039">(((J2948/60)/60)/24)+DATE(1970,1,1)</f>
        <v>42597.531157407408</v>
      </c>
      <c r="M2948" s="16">
        <f t="shared" si="3036"/>
        <v>42567.531157407408</v>
      </c>
      <c r="N2948" t="b">
        <v>0</v>
      </c>
      <c r="O2948">
        <v>2</v>
      </c>
      <c r="P2948" t="b">
        <v>0</v>
      </c>
      <c r="Q2948" t="s">
        <v>8301</v>
      </c>
      <c r="R2948">
        <f t="shared" si="3037"/>
        <v>1</v>
      </c>
      <c r="S2948" s="13" t="s">
        <v>8315</v>
      </c>
      <c r="T2948" t="s">
        <v>8355</v>
      </c>
      <c r="U2948">
        <f>YEAR(Table1[[#This Row],[Date Created Conversion]])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>ROUND(Table1[[#This Row],[pledged]]/Table1[[#This Row],[goal]] *100,1)</f>
        <v>4.3</v>
      </c>
      <c r="G2949" s="13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ref="L2949" si="3040">(((J2949/60)/60)/24)+DATE(1970,1,1)</f>
        <v>42698.715972222228</v>
      </c>
      <c r="M2949" s="16">
        <f t="shared" si="3036"/>
        <v>42649.562118055561</v>
      </c>
      <c r="N2949" t="b">
        <v>0</v>
      </c>
      <c r="O2949">
        <v>13</v>
      </c>
      <c r="P2949" t="b">
        <v>0</v>
      </c>
      <c r="Q2949" t="s">
        <v>8301</v>
      </c>
      <c r="R2949">
        <f t="shared" si="3037"/>
        <v>82.46</v>
      </c>
      <c r="S2949" s="13" t="s">
        <v>8315</v>
      </c>
      <c r="T2949" t="s">
        <v>8355</v>
      </c>
      <c r="U2949">
        <f>YEAR(Table1[[#This Row],[Date Created Conversion]])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>ROUND(Table1[[#This Row],[pledged]]/Table1[[#This Row],[goal]] *100,1)</f>
        <v>0</v>
      </c>
      <c r="G2950" s="13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ref="L2950" si="3041">(((J2950/60)/60)/24)+DATE(1970,1,1)</f>
        <v>42157.649224537032</v>
      </c>
      <c r="M2950" s="16">
        <f t="shared" si="3036"/>
        <v>42097.649224537032</v>
      </c>
      <c r="N2950" t="b">
        <v>0</v>
      </c>
      <c r="O2950">
        <v>9</v>
      </c>
      <c r="P2950" t="b">
        <v>0</v>
      </c>
      <c r="Q2950" t="s">
        <v>8301</v>
      </c>
      <c r="R2950">
        <f t="shared" si="3037"/>
        <v>2.67</v>
      </c>
      <c r="S2950" s="13" t="s">
        <v>8315</v>
      </c>
      <c r="T2950" t="s">
        <v>8355</v>
      </c>
      <c r="U2950">
        <f>YEAR(Table1[[#This Row],[Date Created Conversion]])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>ROUND(Table1[[#This Row],[pledged]]/Table1[[#This Row],[goal]] *100,1)</f>
        <v>2.5</v>
      </c>
      <c r="G2951" s="13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ref="L2951" si="3042">(((J2951/60)/60)/24)+DATE(1970,1,1)</f>
        <v>42327.864780092597</v>
      </c>
      <c r="M2951" s="16">
        <f t="shared" si="3036"/>
        <v>42297.823113425926</v>
      </c>
      <c r="N2951" t="b">
        <v>0</v>
      </c>
      <c r="O2951">
        <v>2</v>
      </c>
      <c r="P2951" t="b">
        <v>0</v>
      </c>
      <c r="Q2951" t="s">
        <v>8301</v>
      </c>
      <c r="R2951">
        <f t="shared" si="3037"/>
        <v>12.5</v>
      </c>
      <c r="S2951" s="13" t="s">
        <v>8315</v>
      </c>
      <c r="T2951" t="s">
        <v>8355</v>
      </c>
      <c r="U2951">
        <f>YEAR(Table1[[#This Row],[Date Created Conversion]])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>ROUND(Table1[[#This Row],[pledged]]/Table1[[#This Row],[goal]] *100,1)</f>
        <v>0</v>
      </c>
      <c r="G2952" s="13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ref="L2952" si="3043">(((J2952/60)/60)/24)+DATE(1970,1,1)</f>
        <v>42392.36518518519</v>
      </c>
      <c r="M2952" s="16">
        <f t="shared" si="3036"/>
        <v>42362.36518518519</v>
      </c>
      <c r="N2952" t="b">
        <v>0</v>
      </c>
      <c r="O2952">
        <v>0</v>
      </c>
      <c r="P2952" t="b">
        <v>0</v>
      </c>
      <c r="Q2952" t="s">
        <v>8301</v>
      </c>
      <c r="R2952">
        <f t="shared" si="3037"/>
        <v>0</v>
      </c>
      <c r="S2952" s="13" t="s">
        <v>8315</v>
      </c>
      <c r="T2952" t="s">
        <v>8355</v>
      </c>
      <c r="U2952">
        <f>YEAR(Table1[[#This Row],[Date Created Conversion]])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>ROUND(Table1[[#This Row],[pledged]]/Table1[[#This Row],[goal]] *100,1)</f>
        <v>2.2000000000000002</v>
      </c>
      <c r="G2953" s="1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ref="L2953" si="3044">(((J2953/60)/60)/24)+DATE(1970,1,1)</f>
        <v>41917.802928240737</v>
      </c>
      <c r="M2953" s="16">
        <f t="shared" si="3036"/>
        <v>41872.802928240737</v>
      </c>
      <c r="N2953" t="b">
        <v>0</v>
      </c>
      <c r="O2953">
        <v>58</v>
      </c>
      <c r="P2953" t="b">
        <v>0</v>
      </c>
      <c r="Q2953" t="s">
        <v>8301</v>
      </c>
      <c r="R2953">
        <f t="shared" si="3037"/>
        <v>18.899999999999999</v>
      </c>
      <c r="S2953" s="13" t="s">
        <v>8315</v>
      </c>
      <c r="T2953" t="s">
        <v>8355</v>
      </c>
      <c r="U2953">
        <f>YEAR(Table1[[#This Row],[Date Created Conversion]])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>ROUND(Table1[[#This Row],[pledged]]/Table1[[#This Row],[goal]] *100,1)</f>
        <v>8</v>
      </c>
      <c r="G2954" s="13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ref="L2954" si="3045">(((J2954/60)/60)/24)+DATE(1970,1,1)</f>
        <v>42660.166666666672</v>
      </c>
      <c r="M2954" s="16">
        <f t="shared" si="3036"/>
        <v>42628.690266203703</v>
      </c>
      <c r="N2954" t="b">
        <v>0</v>
      </c>
      <c r="O2954">
        <v>8</v>
      </c>
      <c r="P2954" t="b">
        <v>0</v>
      </c>
      <c r="Q2954" t="s">
        <v>8301</v>
      </c>
      <c r="R2954">
        <f t="shared" si="3037"/>
        <v>200.63</v>
      </c>
      <c r="S2954" s="13" t="s">
        <v>8315</v>
      </c>
      <c r="T2954" t="s">
        <v>8355</v>
      </c>
      <c r="U2954">
        <f>YEAR(Table1[[#This Row],[Date Created Conversion]])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>ROUND(Table1[[#This Row],[pledged]]/Table1[[#This Row],[goal]] *100,1)</f>
        <v>0.2</v>
      </c>
      <c r="G2955" s="13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ref="L2955" si="3046">(((J2955/60)/60)/24)+DATE(1970,1,1)</f>
        <v>42285.791909722218</v>
      </c>
      <c r="M2955" s="16">
        <f t="shared" si="3036"/>
        <v>42255.791909722218</v>
      </c>
      <c r="N2955" t="b">
        <v>0</v>
      </c>
      <c r="O2955">
        <v>3</v>
      </c>
      <c r="P2955" t="b">
        <v>0</v>
      </c>
      <c r="Q2955" t="s">
        <v>8301</v>
      </c>
      <c r="R2955">
        <f t="shared" si="3037"/>
        <v>201.67</v>
      </c>
      <c r="S2955" s="13" t="s">
        <v>8315</v>
      </c>
      <c r="T2955" t="s">
        <v>8355</v>
      </c>
      <c r="U2955">
        <f>YEAR(Table1[[#This Row],[Date Created Conversion]])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>ROUND(Table1[[#This Row],[pledged]]/Table1[[#This Row],[goal]] *100,1)</f>
        <v>0</v>
      </c>
      <c r="G2956" s="13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ref="L2956" si="3047">(((J2956/60)/60)/24)+DATE(1970,1,1)</f>
        <v>42810.541701388895</v>
      </c>
      <c r="M2956" s="16">
        <f t="shared" si="3036"/>
        <v>42790.583368055552</v>
      </c>
      <c r="N2956" t="b">
        <v>0</v>
      </c>
      <c r="O2956">
        <v>0</v>
      </c>
      <c r="P2956" t="b">
        <v>0</v>
      </c>
      <c r="Q2956" t="s">
        <v>8301</v>
      </c>
      <c r="R2956">
        <f t="shared" si="3037"/>
        <v>0</v>
      </c>
      <c r="S2956" s="13" t="s">
        <v>8315</v>
      </c>
      <c r="T2956" t="s">
        <v>8355</v>
      </c>
      <c r="U2956">
        <f>YEAR(Table1[[#This Row],[Date Created Conversion]])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>ROUND(Table1[[#This Row],[pledged]]/Table1[[#This Row],[goal]] *100,1)</f>
        <v>59.6</v>
      </c>
      <c r="G2957" s="13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ref="L2957" si="3048">(((J2957/60)/60)/24)+DATE(1970,1,1)</f>
        <v>42171.741307870368</v>
      </c>
      <c r="M2957" s="16">
        <f t="shared" si="3036"/>
        <v>42141.741307870368</v>
      </c>
      <c r="N2957" t="b">
        <v>0</v>
      </c>
      <c r="O2957">
        <v>11</v>
      </c>
      <c r="P2957" t="b">
        <v>0</v>
      </c>
      <c r="Q2957" t="s">
        <v>8301</v>
      </c>
      <c r="R2957">
        <f t="shared" si="3037"/>
        <v>65</v>
      </c>
      <c r="S2957" s="13" t="s">
        <v>8315</v>
      </c>
      <c r="T2957" t="s">
        <v>8355</v>
      </c>
      <c r="U2957">
        <f>YEAR(Table1[[#This Row],[Date Created Conversion]])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>ROUND(Table1[[#This Row],[pledged]]/Table1[[#This Row],[goal]] *100,1)</f>
        <v>16.7</v>
      </c>
      <c r="G2958" s="13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ref="L2958" si="3049">(((J2958/60)/60)/24)+DATE(1970,1,1)</f>
        <v>42494.958912037036</v>
      </c>
      <c r="M2958" s="16">
        <f t="shared" si="3036"/>
        <v>42464.958912037036</v>
      </c>
      <c r="N2958" t="b">
        <v>0</v>
      </c>
      <c r="O2958">
        <v>20</v>
      </c>
      <c r="P2958" t="b">
        <v>0</v>
      </c>
      <c r="Q2958" t="s">
        <v>8301</v>
      </c>
      <c r="R2958">
        <f t="shared" si="3037"/>
        <v>66.099999999999994</v>
      </c>
      <c r="S2958" s="13" t="s">
        <v>8315</v>
      </c>
      <c r="T2958" t="s">
        <v>8355</v>
      </c>
      <c r="U2958">
        <f>YEAR(Table1[[#This Row],[Date Created Conversion]])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>ROUND(Table1[[#This Row],[pledged]]/Table1[[#This Row],[goal]] *100,1)</f>
        <v>1.9</v>
      </c>
      <c r="G2959" s="13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ref="L2959" si="3050">(((J2959/60)/60)/24)+DATE(1970,1,1)</f>
        <v>42090.969583333332</v>
      </c>
      <c r="M2959" s="16">
        <f t="shared" si="3036"/>
        <v>42031.011249999996</v>
      </c>
      <c r="N2959" t="b">
        <v>0</v>
      </c>
      <c r="O2959">
        <v>3</v>
      </c>
      <c r="P2959" t="b">
        <v>0</v>
      </c>
      <c r="Q2959" t="s">
        <v>8301</v>
      </c>
      <c r="R2959">
        <f t="shared" si="3037"/>
        <v>93.33</v>
      </c>
      <c r="S2959" s="13" t="s">
        <v>8315</v>
      </c>
      <c r="T2959" t="s">
        <v>8355</v>
      </c>
      <c r="U2959">
        <f>YEAR(Table1[[#This Row],[Date Created Conversion]])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>ROUND(Table1[[#This Row],[pledged]]/Table1[[#This Row],[goal]] *100,1)</f>
        <v>0</v>
      </c>
      <c r="G2960" s="13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ref="L2960" si="3051">(((J2960/60)/60)/24)+DATE(1970,1,1)</f>
        <v>42498.73746527778</v>
      </c>
      <c r="M2960" s="16">
        <f t="shared" si="3036"/>
        <v>42438.779131944444</v>
      </c>
      <c r="N2960" t="b">
        <v>0</v>
      </c>
      <c r="O2960">
        <v>0</v>
      </c>
      <c r="P2960" t="b">
        <v>0</v>
      </c>
      <c r="Q2960" t="s">
        <v>8301</v>
      </c>
      <c r="R2960">
        <f t="shared" si="3037"/>
        <v>0</v>
      </c>
      <c r="S2960" s="13" t="s">
        <v>8315</v>
      </c>
      <c r="T2960" t="s">
        <v>8355</v>
      </c>
      <c r="U2960">
        <f>YEAR(Table1[[#This Row],[Date Created Conversion]])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>ROUND(Table1[[#This Row],[pledged]]/Table1[[#This Row],[goal]] *100,1)</f>
        <v>0</v>
      </c>
      <c r="G2961" s="13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ref="L2961" si="3052">(((J2961/60)/60)/24)+DATE(1970,1,1)</f>
        <v>42528.008391203708</v>
      </c>
      <c r="M2961" s="16">
        <f t="shared" si="3036"/>
        <v>42498.008391203708</v>
      </c>
      <c r="N2961" t="b">
        <v>0</v>
      </c>
      <c r="O2961">
        <v>0</v>
      </c>
      <c r="P2961" t="b">
        <v>0</v>
      </c>
      <c r="Q2961" t="s">
        <v>8301</v>
      </c>
      <c r="R2961">
        <f t="shared" si="3037"/>
        <v>0</v>
      </c>
      <c r="S2961" s="13" t="s">
        <v>8315</v>
      </c>
      <c r="T2961" t="s">
        <v>8355</v>
      </c>
      <c r="U2961">
        <f>YEAR(Table1[[#This Row],[Date Created Conversion]])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>ROUND(Table1[[#This Row],[pledged]]/Table1[[#This Row],[goal]] *100,1)</f>
        <v>0</v>
      </c>
      <c r="G2962" s="13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ref="L2962" si="3053">(((J2962/60)/60)/24)+DATE(1970,1,1)</f>
        <v>41893.757210648146</v>
      </c>
      <c r="M2962" s="16">
        <f t="shared" si="3036"/>
        <v>41863.757210648146</v>
      </c>
      <c r="N2962" t="b">
        <v>0</v>
      </c>
      <c r="O2962">
        <v>0</v>
      </c>
      <c r="P2962" t="b">
        <v>0</v>
      </c>
      <c r="Q2962" t="s">
        <v>8301</v>
      </c>
      <c r="R2962">
        <f t="shared" si="3037"/>
        <v>0</v>
      </c>
      <c r="S2962" s="13" t="s">
        <v>8315</v>
      </c>
      <c r="T2962" t="s">
        <v>8355</v>
      </c>
      <c r="U2962">
        <f>YEAR(Table1[[#This Row],[Date Created Conversion]])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>
        <f>ROUND(Table1[[#This Row],[pledged]]/Table1[[#This Row],[goal]] *100,1)</f>
        <v>109.6</v>
      </c>
      <c r="G2963" s="1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ref="L2963" si="3054">(((J2963/60)/60)/24)+DATE(1970,1,1)</f>
        <v>42089.166666666672</v>
      </c>
      <c r="M2963" s="16">
        <f t="shared" si="3036"/>
        <v>42061.212488425925</v>
      </c>
      <c r="N2963" t="b">
        <v>0</v>
      </c>
      <c r="O2963">
        <v>108</v>
      </c>
      <c r="P2963" t="b">
        <v>1</v>
      </c>
      <c r="Q2963" t="s">
        <v>8269</v>
      </c>
      <c r="R2963">
        <f t="shared" si="3037"/>
        <v>50.75</v>
      </c>
      <c r="S2963" s="13" t="s">
        <v>8315</v>
      </c>
      <c r="T2963" t="s">
        <v>8316</v>
      </c>
      <c r="U2963">
        <f>YEAR(Table1[[#This Row],[Date Created Conversion]])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>
        <f>ROUND(Table1[[#This Row],[pledged]]/Table1[[#This Row],[goal]] *100,1)</f>
        <v>121.8</v>
      </c>
      <c r="G2964" s="13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ref="L2964" si="3055">(((J2964/60)/60)/24)+DATE(1970,1,1)</f>
        <v>42064.290972222225</v>
      </c>
      <c r="M2964" s="16">
        <f t="shared" si="3036"/>
        <v>42036.24428240741</v>
      </c>
      <c r="N2964" t="b">
        <v>0</v>
      </c>
      <c r="O2964">
        <v>20</v>
      </c>
      <c r="P2964" t="b">
        <v>1</v>
      </c>
      <c r="Q2964" t="s">
        <v>8269</v>
      </c>
      <c r="R2964">
        <f t="shared" si="3037"/>
        <v>60.9</v>
      </c>
      <c r="S2964" s="13" t="s">
        <v>8315</v>
      </c>
      <c r="T2964" t="s">
        <v>8316</v>
      </c>
      <c r="U2964">
        <f>YEAR(Table1[[#This Row],[Date Created Conversion]])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>
        <f>ROUND(Table1[[#This Row],[pledged]]/Table1[[#This Row],[goal]] *100,1)</f>
        <v>106.9</v>
      </c>
      <c r="G2965" s="13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ref="L2965" si="3056">(((J2965/60)/60)/24)+DATE(1970,1,1)</f>
        <v>42187.470185185186</v>
      </c>
      <c r="M2965" s="16">
        <f t="shared" si="3036"/>
        <v>42157.470185185186</v>
      </c>
      <c r="N2965" t="b">
        <v>0</v>
      </c>
      <c r="O2965">
        <v>98</v>
      </c>
      <c r="P2965" t="b">
        <v>1</v>
      </c>
      <c r="Q2965" t="s">
        <v>8269</v>
      </c>
      <c r="R2965">
        <f t="shared" si="3037"/>
        <v>109.03</v>
      </c>
      <c r="S2965" s="13" t="s">
        <v>8315</v>
      </c>
      <c r="T2965" t="s">
        <v>8316</v>
      </c>
      <c r="U2965">
        <f>YEAR(Table1[[#This Row],[Date Created Conversion]])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>
        <f>ROUND(Table1[[#This Row],[pledged]]/Table1[[#This Row],[goal]] *100,1)</f>
        <v>100.7</v>
      </c>
      <c r="G2966" s="13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ref="L2966" si="3057">(((J2966/60)/60)/24)+DATE(1970,1,1)</f>
        <v>41857.897222222222</v>
      </c>
      <c r="M2966" s="16">
        <f t="shared" si="3036"/>
        <v>41827.909942129627</v>
      </c>
      <c r="N2966" t="b">
        <v>0</v>
      </c>
      <c r="O2966">
        <v>196</v>
      </c>
      <c r="P2966" t="b">
        <v>1</v>
      </c>
      <c r="Q2966" t="s">
        <v>8269</v>
      </c>
      <c r="R2966">
        <f t="shared" si="3037"/>
        <v>25.69</v>
      </c>
      <c r="S2966" s="13" t="s">
        <v>8315</v>
      </c>
      <c r="T2966" t="s">
        <v>8316</v>
      </c>
      <c r="U2966">
        <f>YEAR(Table1[[#This Row],[Date Created Conversion]])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>
        <f>ROUND(Table1[[#This Row],[pledged]]/Table1[[#This Row],[goal]] *100,1)</f>
        <v>109</v>
      </c>
      <c r="G2967" s="13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ref="L2967" si="3058">(((J2967/60)/60)/24)+DATE(1970,1,1)</f>
        <v>42192.729548611111</v>
      </c>
      <c r="M2967" s="16">
        <f t="shared" si="3036"/>
        <v>42162.729548611111</v>
      </c>
      <c r="N2967" t="b">
        <v>0</v>
      </c>
      <c r="O2967">
        <v>39</v>
      </c>
      <c r="P2967" t="b">
        <v>1</v>
      </c>
      <c r="Q2967" t="s">
        <v>8269</v>
      </c>
      <c r="R2967">
        <f t="shared" si="3037"/>
        <v>41.92</v>
      </c>
      <c r="S2967" s="13" t="s">
        <v>8315</v>
      </c>
      <c r="T2967" t="s">
        <v>8316</v>
      </c>
      <c r="U2967">
        <f>YEAR(Table1[[#This Row],[Date Created Conversion]])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>
        <f>ROUND(Table1[[#This Row],[pledged]]/Table1[[#This Row],[goal]] *100,1)</f>
        <v>113.6</v>
      </c>
      <c r="G2968" s="13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ref="L2968" si="3059">(((J2968/60)/60)/24)+DATE(1970,1,1)</f>
        <v>42263.738564814819</v>
      </c>
      <c r="M2968" s="16">
        <f t="shared" si="3036"/>
        <v>42233.738564814819</v>
      </c>
      <c r="N2968" t="b">
        <v>0</v>
      </c>
      <c r="O2968">
        <v>128</v>
      </c>
      <c r="P2968" t="b">
        <v>1</v>
      </c>
      <c r="Q2968" t="s">
        <v>8269</v>
      </c>
      <c r="R2968">
        <f t="shared" si="3037"/>
        <v>88.77</v>
      </c>
      <c r="S2968" s="13" t="s">
        <v>8315</v>
      </c>
      <c r="T2968" t="s">
        <v>8316</v>
      </c>
      <c r="U2968">
        <f>YEAR(Table1[[#This Row],[Date Created Conversion]])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>
        <f>ROUND(Table1[[#This Row],[pledged]]/Table1[[#This Row],[goal]] *100,1)</f>
        <v>113.9</v>
      </c>
      <c r="G2969" s="13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ref="L2969" si="3060">(((J2969/60)/60)/24)+DATE(1970,1,1)</f>
        <v>42072.156157407408</v>
      </c>
      <c r="M2969" s="16">
        <f t="shared" si="3036"/>
        <v>42042.197824074072</v>
      </c>
      <c r="N2969" t="b">
        <v>0</v>
      </c>
      <c r="O2969">
        <v>71</v>
      </c>
      <c r="P2969" t="b">
        <v>1</v>
      </c>
      <c r="Q2969" t="s">
        <v>8269</v>
      </c>
      <c r="R2969">
        <f t="shared" si="3037"/>
        <v>80.23</v>
      </c>
      <c r="S2969" s="13" t="s">
        <v>8315</v>
      </c>
      <c r="T2969" t="s">
        <v>8316</v>
      </c>
      <c r="U2969">
        <f>YEAR(Table1[[#This Row],[Date Created Conversion]])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>
        <f>ROUND(Table1[[#This Row],[pledged]]/Table1[[#This Row],[goal]] *100,1)</f>
        <v>106</v>
      </c>
      <c r="G2970" s="13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ref="L2970" si="3061">(((J2970/60)/60)/24)+DATE(1970,1,1)</f>
        <v>42599.165972222225</v>
      </c>
      <c r="M2970" s="16">
        <f t="shared" si="3036"/>
        <v>42585.523842592593</v>
      </c>
      <c r="N2970" t="b">
        <v>0</v>
      </c>
      <c r="O2970">
        <v>47</v>
      </c>
      <c r="P2970" t="b">
        <v>1</v>
      </c>
      <c r="Q2970" t="s">
        <v>8269</v>
      </c>
      <c r="R2970">
        <f t="shared" si="3037"/>
        <v>78.94</v>
      </c>
      <c r="S2970" s="13" t="s">
        <v>8315</v>
      </c>
      <c r="T2970" t="s">
        <v>8316</v>
      </c>
      <c r="U2970">
        <f>YEAR(Table1[[#This Row],[Date Created Conversion]])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>
        <f>ROUND(Table1[[#This Row],[pledged]]/Table1[[#This Row],[goal]] *100,1)</f>
        <v>162.5</v>
      </c>
      <c r="G2971" s="13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ref="L2971" si="3062">(((J2971/60)/60)/24)+DATE(1970,1,1)</f>
        <v>42127.952083333337</v>
      </c>
      <c r="M2971" s="16">
        <f t="shared" si="3036"/>
        <v>42097.786493055552</v>
      </c>
      <c r="N2971" t="b">
        <v>0</v>
      </c>
      <c r="O2971">
        <v>17</v>
      </c>
      <c r="P2971" t="b">
        <v>1</v>
      </c>
      <c r="Q2971" t="s">
        <v>8269</v>
      </c>
      <c r="R2971">
        <f t="shared" si="3037"/>
        <v>95.59</v>
      </c>
      <c r="S2971" s="13" t="s">
        <v>8315</v>
      </c>
      <c r="T2971" t="s">
        <v>8316</v>
      </c>
      <c r="U2971">
        <f>YEAR(Table1[[#This Row],[Date Created Conversion]])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>
        <f>ROUND(Table1[[#This Row],[pledged]]/Table1[[#This Row],[goal]] *100,1)</f>
        <v>106</v>
      </c>
      <c r="G2972" s="13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ref="L2972" si="3063">(((J2972/60)/60)/24)+DATE(1970,1,1)</f>
        <v>41838.669571759259</v>
      </c>
      <c r="M2972" s="16">
        <f t="shared" si="3036"/>
        <v>41808.669571759259</v>
      </c>
      <c r="N2972" t="b">
        <v>0</v>
      </c>
      <c r="O2972">
        <v>91</v>
      </c>
      <c r="P2972" t="b">
        <v>1</v>
      </c>
      <c r="Q2972" t="s">
        <v>8269</v>
      </c>
      <c r="R2972">
        <f t="shared" si="3037"/>
        <v>69.89</v>
      </c>
      <c r="S2972" s="13" t="s">
        <v>8315</v>
      </c>
      <c r="T2972" t="s">
        <v>8316</v>
      </c>
      <c r="U2972">
        <f>YEAR(Table1[[#This Row],[Date Created Conversion]])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>
        <f>ROUND(Table1[[#This Row],[pledged]]/Table1[[#This Row],[goal]] *100,1)</f>
        <v>100.2</v>
      </c>
      <c r="G2973" s="1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ref="L2973" si="3064">(((J2973/60)/60)/24)+DATE(1970,1,1)</f>
        <v>41882.658310185187</v>
      </c>
      <c r="M2973" s="16">
        <f t="shared" si="3036"/>
        <v>41852.658310185187</v>
      </c>
      <c r="N2973" t="b">
        <v>0</v>
      </c>
      <c r="O2973">
        <v>43</v>
      </c>
      <c r="P2973" t="b">
        <v>1</v>
      </c>
      <c r="Q2973" t="s">
        <v>8269</v>
      </c>
      <c r="R2973">
        <f t="shared" si="3037"/>
        <v>74.53</v>
      </c>
      <c r="S2973" s="13" t="s">
        <v>8315</v>
      </c>
      <c r="T2973" t="s">
        <v>8316</v>
      </c>
      <c r="U2973">
        <f>YEAR(Table1[[#This Row],[Date Created Conversion]])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>
        <f>ROUND(Table1[[#This Row],[pledged]]/Table1[[#This Row],[goal]] *100,1)</f>
        <v>105.4</v>
      </c>
      <c r="G2974" s="13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ref="L2974" si="3065">(((J2974/60)/60)/24)+DATE(1970,1,1)</f>
        <v>42709.041666666672</v>
      </c>
      <c r="M2974" s="16">
        <f t="shared" si="3036"/>
        <v>42694.110185185185</v>
      </c>
      <c r="N2974" t="b">
        <v>0</v>
      </c>
      <c r="O2974">
        <v>17</v>
      </c>
      <c r="P2974" t="b">
        <v>1</v>
      </c>
      <c r="Q2974" t="s">
        <v>8269</v>
      </c>
      <c r="R2974">
        <f t="shared" si="3037"/>
        <v>123.94</v>
      </c>
      <c r="S2974" s="13" t="s">
        <v>8315</v>
      </c>
      <c r="T2974" t="s">
        <v>8316</v>
      </c>
      <c r="U2974">
        <f>YEAR(Table1[[#This Row],[Date Created Conversion]])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>
        <f>ROUND(Table1[[#This Row],[pledged]]/Table1[[#This Row],[goal]] *100,1)</f>
        <v>174.8</v>
      </c>
      <c r="G2975" s="13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ref="L2975" si="3066">(((J2975/60)/60)/24)+DATE(1970,1,1)</f>
        <v>42370.166666666672</v>
      </c>
      <c r="M2975" s="16">
        <f t="shared" si="3036"/>
        <v>42341.818379629629</v>
      </c>
      <c r="N2975" t="b">
        <v>0</v>
      </c>
      <c r="O2975">
        <v>33</v>
      </c>
      <c r="P2975" t="b">
        <v>1</v>
      </c>
      <c r="Q2975" t="s">
        <v>8269</v>
      </c>
      <c r="R2975">
        <f t="shared" si="3037"/>
        <v>264.85000000000002</v>
      </c>
      <c r="S2975" s="13" t="s">
        <v>8315</v>
      </c>
      <c r="T2975" t="s">
        <v>8316</v>
      </c>
      <c r="U2975">
        <f>YEAR(Table1[[#This Row],[Date Created Conversion]])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>
        <f>ROUND(Table1[[#This Row],[pledged]]/Table1[[#This Row],[goal]] *100,1)</f>
        <v>102</v>
      </c>
      <c r="G2976" s="13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ref="L2976" si="3067">(((J2976/60)/60)/24)+DATE(1970,1,1)</f>
        <v>41908.065972222219</v>
      </c>
      <c r="M2976" s="16">
        <f t="shared" si="3036"/>
        <v>41880.061006944445</v>
      </c>
      <c r="N2976" t="b">
        <v>0</v>
      </c>
      <c r="O2976">
        <v>87</v>
      </c>
      <c r="P2976" t="b">
        <v>1</v>
      </c>
      <c r="Q2976" t="s">
        <v>8269</v>
      </c>
      <c r="R2976">
        <f t="shared" si="3037"/>
        <v>58.62</v>
      </c>
      <c r="S2976" s="13" t="s">
        <v>8315</v>
      </c>
      <c r="T2976" t="s">
        <v>8316</v>
      </c>
      <c r="U2976">
        <f>YEAR(Table1[[#This Row],[Date Created Conversion]])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>
        <f>ROUND(Table1[[#This Row],[pledged]]/Table1[[#This Row],[goal]] *100,1)</f>
        <v>100.1</v>
      </c>
      <c r="G2977" s="13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ref="L2977" si="3068">(((J2977/60)/60)/24)+DATE(1970,1,1)</f>
        <v>41970.125</v>
      </c>
      <c r="M2977" s="16">
        <f t="shared" si="3036"/>
        <v>41941.683865740742</v>
      </c>
      <c r="N2977" t="b">
        <v>0</v>
      </c>
      <c r="O2977">
        <v>113</v>
      </c>
      <c r="P2977" t="b">
        <v>1</v>
      </c>
      <c r="Q2977" t="s">
        <v>8269</v>
      </c>
      <c r="R2977">
        <f t="shared" si="3037"/>
        <v>70.88</v>
      </c>
      <c r="S2977" s="13" t="s">
        <v>8315</v>
      </c>
      <c r="T2977" t="s">
        <v>8316</v>
      </c>
      <c r="U2977">
        <f>YEAR(Table1[[#This Row],[Date Created Conversion]])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>
        <f>ROUND(Table1[[#This Row],[pledged]]/Table1[[#This Row],[goal]] *100,1)</f>
        <v>171.4</v>
      </c>
      <c r="G2978" s="13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ref="L2978" si="3069">(((J2978/60)/60)/24)+DATE(1970,1,1)</f>
        <v>42442.5</v>
      </c>
      <c r="M2978" s="16">
        <f t="shared" si="3036"/>
        <v>42425.730671296296</v>
      </c>
      <c r="N2978" t="b">
        <v>0</v>
      </c>
      <c r="O2978">
        <v>14</v>
      </c>
      <c r="P2978" t="b">
        <v>1</v>
      </c>
      <c r="Q2978" t="s">
        <v>8269</v>
      </c>
      <c r="R2978">
        <f t="shared" si="3037"/>
        <v>8.57</v>
      </c>
      <c r="S2978" s="13" t="s">
        <v>8315</v>
      </c>
      <c r="T2978" t="s">
        <v>8316</v>
      </c>
      <c r="U2978">
        <f>YEAR(Table1[[#This Row],[Date Created Conversion]])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>
        <f>ROUND(Table1[[#This Row],[pledged]]/Table1[[#This Row],[goal]] *100,1)</f>
        <v>113.6</v>
      </c>
      <c r="G2979" s="13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ref="L2979" si="3070">(((J2979/60)/60)/24)+DATE(1970,1,1)</f>
        <v>42086.093055555553</v>
      </c>
      <c r="M2979" s="16">
        <f t="shared" si="3036"/>
        <v>42026.88118055556</v>
      </c>
      <c r="N2979" t="b">
        <v>0</v>
      </c>
      <c r="O2979">
        <v>30</v>
      </c>
      <c r="P2979" t="b">
        <v>1</v>
      </c>
      <c r="Q2979" t="s">
        <v>8269</v>
      </c>
      <c r="R2979">
        <f t="shared" si="3037"/>
        <v>113.57</v>
      </c>
      <c r="S2979" s="13" t="s">
        <v>8315</v>
      </c>
      <c r="T2979" t="s">
        <v>8316</v>
      </c>
      <c r="U2979">
        <f>YEAR(Table1[[#This Row],[Date Created Conversion]])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>
        <f>ROUND(Table1[[#This Row],[pledged]]/Table1[[#This Row],[goal]] *100,1)</f>
        <v>129.5</v>
      </c>
      <c r="G2980" s="13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ref="L2980" si="3071">(((J2980/60)/60)/24)+DATE(1970,1,1)</f>
        <v>41932.249305555553</v>
      </c>
      <c r="M2980" s="16">
        <f t="shared" si="3036"/>
        <v>41922.640590277777</v>
      </c>
      <c r="N2980" t="b">
        <v>0</v>
      </c>
      <c r="O2980">
        <v>16</v>
      </c>
      <c r="P2980" t="b">
        <v>1</v>
      </c>
      <c r="Q2980" t="s">
        <v>8269</v>
      </c>
      <c r="R2980">
        <f t="shared" si="3037"/>
        <v>60.69</v>
      </c>
      <c r="S2980" s="13" t="s">
        <v>8315</v>
      </c>
      <c r="T2980" t="s">
        <v>8316</v>
      </c>
      <c r="U2980">
        <f>YEAR(Table1[[#This Row],[Date Created Conversion]])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>
        <f>ROUND(Table1[[#This Row],[pledged]]/Table1[[#This Row],[goal]] *100,1)</f>
        <v>101.4</v>
      </c>
      <c r="G2981" s="13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ref="L2981" si="3072">(((J2981/60)/60)/24)+DATE(1970,1,1)</f>
        <v>42010.25</v>
      </c>
      <c r="M2981" s="16">
        <f t="shared" si="3036"/>
        <v>41993.824340277773</v>
      </c>
      <c r="N2981" t="b">
        <v>0</v>
      </c>
      <c r="O2981">
        <v>46</v>
      </c>
      <c r="P2981" t="b">
        <v>1</v>
      </c>
      <c r="Q2981" t="s">
        <v>8269</v>
      </c>
      <c r="R2981">
        <f t="shared" si="3037"/>
        <v>110.22</v>
      </c>
      <c r="S2981" s="13" t="s">
        <v>8315</v>
      </c>
      <c r="T2981" t="s">
        <v>8316</v>
      </c>
      <c r="U2981">
        <f>YEAR(Table1[[#This Row],[Date Created Conversion]])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>
        <f>ROUND(Table1[[#This Row],[pledged]]/Table1[[#This Row],[goal]] *100,1)</f>
        <v>109.2</v>
      </c>
      <c r="G2982" s="13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ref="L2982" si="3073">(((J2982/60)/60)/24)+DATE(1970,1,1)</f>
        <v>42240.083333333328</v>
      </c>
      <c r="M2982" s="16">
        <f t="shared" si="3036"/>
        <v>42219.915856481486</v>
      </c>
      <c r="N2982" t="b">
        <v>0</v>
      </c>
      <c r="O2982">
        <v>24</v>
      </c>
      <c r="P2982" t="b">
        <v>1</v>
      </c>
      <c r="Q2982" t="s">
        <v>8269</v>
      </c>
      <c r="R2982">
        <f t="shared" si="3037"/>
        <v>136.46</v>
      </c>
      <c r="S2982" s="13" t="s">
        <v>8315</v>
      </c>
      <c r="T2982" t="s">
        <v>8316</v>
      </c>
      <c r="U2982">
        <f>YEAR(Table1[[#This Row],[Date Created Conversion]])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>ROUND(Table1[[#This Row],[pledged]]/Table1[[#This Row],[goal]] *100,1)</f>
        <v>128.9</v>
      </c>
      <c r="G2983" s="1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ref="L2983" si="3074">(((J2983/60)/60)/24)+DATE(1970,1,1)</f>
        <v>42270.559675925921</v>
      </c>
      <c r="M2983" s="16">
        <f t="shared" si="3036"/>
        <v>42225.559675925921</v>
      </c>
      <c r="N2983" t="b">
        <v>1</v>
      </c>
      <c r="O2983">
        <v>97</v>
      </c>
      <c r="P2983" t="b">
        <v>1</v>
      </c>
      <c r="Q2983" t="s">
        <v>8301</v>
      </c>
      <c r="R2983">
        <f t="shared" si="3037"/>
        <v>53.16</v>
      </c>
      <c r="S2983" s="13" t="s">
        <v>8315</v>
      </c>
      <c r="T2983" t="s">
        <v>8355</v>
      </c>
      <c r="U2983">
        <f>YEAR(Table1[[#This Row],[Date Created Conversion]])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>ROUND(Table1[[#This Row],[pledged]]/Table1[[#This Row],[goal]] *100,1)</f>
        <v>102.1</v>
      </c>
      <c r="G2984" s="13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ref="L2984" si="3075">(((J2984/60)/60)/24)+DATE(1970,1,1)</f>
        <v>42411.686840277776</v>
      </c>
      <c r="M2984" s="16">
        <f t="shared" si="3036"/>
        <v>42381.686840277776</v>
      </c>
      <c r="N2984" t="b">
        <v>1</v>
      </c>
      <c r="O2984">
        <v>59</v>
      </c>
      <c r="P2984" t="b">
        <v>1</v>
      </c>
      <c r="Q2984" t="s">
        <v>8301</v>
      </c>
      <c r="R2984">
        <f t="shared" si="3037"/>
        <v>86.49</v>
      </c>
      <c r="S2984" s="13" t="s">
        <v>8315</v>
      </c>
      <c r="T2984" t="s">
        <v>8355</v>
      </c>
      <c r="U2984">
        <f>YEAR(Table1[[#This Row],[Date Created Conversion]])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>ROUND(Table1[[#This Row],[pledged]]/Table1[[#This Row],[goal]] *100,1)</f>
        <v>146.5</v>
      </c>
      <c r="G2985" s="13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ref="L2985" si="3076">(((J2985/60)/60)/24)+DATE(1970,1,1)</f>
        <v>41954.674027777779</v>
      </c>
      <c r="M2985" s="16">
        <f t="shared" si="3036"/>
        <v>41894.632361111115</v>
      </c>
      <c r="N2985" t="b">
        <v>1</v>
      </c>
      <c r="O2985">
        <v>1095</v>
      </c>
      <c r="P2985" t="b">
        <v>1</v>
      </c>
      <c r="Q2985" t="s">
        <v>8301</v>
      </c>
      <c r="R2985">
        <f t="shared" si="3037"/>
        <v>155.24</v>
      </c>
      <c r="S2985" s="13" t="s">
        <v>8315</v>
      </c>
      <c r="T2985" t="s">
        <v>8355</v>
      </c>
      <c r="U2985">
        <f>YEAR(Table1[[#This Row],[Date Created Conversion]])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>ROUND(Table1[[#This Row],[pledged]]/Table1[[#This Row],[goal]] *100,1)</f>
        <v>100.4</v>
      </c>
      <c r="G2986" s="13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ref="L2986" si="3077">(((J2986/60)/60)/24)+DATE(1970,1,1)</f>
        <v>42606.278715277775</v>
      </c>
      <c r="M2986" s="16">
        <f t="shared" si="3036"/>
        <v>42576.278715277775</v>
      </c>
      <c r="N2986" t="b">
        <v>1</v>
      </c>
      <c r="O2986">
        <v>218</v>
      </c>
      <c r="P2986" t="b">
        <v>1</v>
      </c>
      <c r="Q2986" t="s">
        <v>8301</v>
      </c>
      <c r="R2986">
        <f t="shared" si="3037"/>
        <v>115.08</v>
      </c>
      <c r="S2986" s="13" t="s">
        <v>8315</v>
      </c>
      <c r="T2986" t="s">
        <v>8355</v>
      </c>
      <c r="U2986">
        <f>YEAR(Table1[[#This Row],[Date Created Conversion]])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>ROUND(Table1[[#This Row],[pledged]]/Table1[[#This Row],[goal]] *100,1)</f>
        <v>121.7</v>
      </c>
      <c r="G2987" s="13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ref="L2987" si="3078">(((J2987/60)/60)/24)+DATE(1970,1,1)</f>
        <v>42674.166666666672</v>
      </c>
      <c r="M2987" s="16">
        <f t="shared" si="3036"/>
        <v>42654.973703703698</v>
      </c>
      <c r="N2987" t="b">
        <v>0</v>
      </c>
      <c r="O2987">
        <v>111</v>
      </c>
      <c r="P2987" t="b">
        <v>1</v>
      </c>
      <c r="Q2987" t="s">
        <v>8301</v>
      </c>
      <c r="R2987">
        <f t="shared" si="3037"/>
        <v>109.59</v>
      </c>
      <c r="S2987" s="13" t="s">
        <v>8315</v>
      </c>
      <c r="T2987" t="s">
        <v>8355</v>
      </c>
      <c r="U2987">
        <f>YEAR(Table1[[#This Row],[Date Created Conversion]])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>ROUND(Table1[[#This Row],[pledged]]/Table1[[#This Row],[goal]] *100,1)</f>
        <v>105.5</v>
      </c>
      <c r="G2988" s="13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ref="L2988" si="3079">(((J2988/60)/60)/24)+DATE(1970,1,1)</f>
        <v>42491.458402777775</v>
      </c>
      <c r="M2988" s="16">
        <f t="shared" si="3036"/>
        <v>42431.500069444446</v>
      </c>
      <c r="N2988" t="b">
        <v>0</v>
      </c>
      <c r="O2988">
        <v>56</v>
      </c>
      <c r="P2988" t="b">
        <v>1</v>
      </c>
      <c r="Q2988" t="s">
        <v>8301</v>
      </c>
      <c r="R2988">
        <f t="shared" si="3037"/>
        <v>45.21</v>
      </c>
      <c r="S2988" s="13" t="s">
        <v>8315</v>
      </c>
      <c r="T2988" t="s">
        <v>8355</v>
      </c>
      <c r="U2988">
        <f>YEAR(Table1[[#This Row],[Date Created Conversion]])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>ROUND(Table1[[#This Row],[pledged]]/Table1[[#This Row],[goal]] *100,1)</f>
        <v>110.4</v>
      </c>
      <c r="G2989" s="13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ref="L2989" si="3080">(((J2989/60)/60)/24)+DATE(1970,1,1)</f>
        <v>42656</v>
      </c>
      <c r="M2989" s="16">
        <f t="shared" si="3036"/>
        <v>42627.307303240741</v>
      </c>
      <c r="N2989" t="b">
        <v>0</v>
      </c>
      <c r="O2989">
        <v>265</v>
      </c>
      <c r="P2989" t="b">
        <v>1</v>
      </c>
      <c r="Q2989" t="s">
        <v>8301</v>
      </c>
      <c r="R2989">
        <f t="shared" si="3037"/>
        <v>104.15</v>
      </c>
      <c r="S2989" s="13" t="s">
        <v>8315</v>
      </c>
      <c r="T2989" t="s">
        <v>8355</v>
      </c>
      <c r="U2989">
        <f>YEAR(Table1[[#This Row],[Date Created Conversion]])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>ROUND(Table1[[#This Row],[pledged]]/Table1[[#This Row],[goal]] *100,1)</f>
        <v>100</v>
      </c>
      <c r="G2990" s="13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ref="L2990" si="3081">(((J2990/60)/60)/24)+DATE(1970,1,1)</f>
        <v>42541.362048611118</v>
      </c>
      <c r="M2990" s="16">
        <f t="shared" si="3036"/>
        <v>42511.362048611118</v>
      </c>
      <c r="N2990" t="b">
        <v>0</v>
      </c>
      <c r="O2990">
        <v>28</v>
      </c>
      <c r="P2990" t="b">
        <v>1</v>
      </c>
      <c r="Q2990" t="s">
        <v>8301</v>
      </c>
      <c r="R2990">
        <f t="shared" si="3037"/>
        <v>35.71</v>
      </c>
      <c r="S2990" s="13" t="s">
        <v>8315</v>
      </c>
      <c r="T2990" t="s">
        <v>8355</v>
      </c>
      <c r="U2990">
        <f>YEAR(Table1[[#This Row],[Date Created Conversion]])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>ROUND(Table1[[#This Row],[pledged]]/Table1[[#This Row],[goal]] *100,1)</f>
        <v>176.5</v>
      </c>
      <c r="G2991" s="13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ref="L2991" si="3082">(((J2991/60)/60)/24)+DATE(1970,1,1)</f>
        <v>42359.207638888889</v>
      </c>
      <c r="M2991" s="16">
        <f t="shared" si="3036"/>
        <v>42337.02039351852</v>
      </c>
      <c r="N2991" t="b">
        <v>0</v>
      </c>
      <c r="O2991">
        <v>364</v>
      </c>
      <c r="P2991" t="b">
        <v>1</v>
      </c>
      <c r="Q2991" t="s">
        <v>8301</v>
      </c>
      <c r="R2991">
        <f t="shared" si="3037"/>
        <v>97</v>
      </c>
      <c r="S2991" s="13" t="s">
        <v>8315</v>
      </c>
      <c r="T2991" t="s">
        <v>8355</v>
      </c>
      <c r="U2991">
        <f>YEAR(Table1[[#This Row],[Date Created Conversion]])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>ROUND(Table1[[#This Row],[pledged]]/Table1[[#This Row],[goal]] *100,1)</f>
        <v>100</v>
      </c>
      <c r="G2992" s="13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ref="L2992" si="3083">(((J2992/60)/60)/24)+DATE(1970,1,1)</f>
        <v>42376.57430555555</v>
      </c>
      <c r="M2992" s="16">
        <f t="shared" si="3036"/>
        <v>42341.57430555555</v>
      </c>
      <c r="N2992" t="b">
        <v>0</v>
      </c>
      <c r="O2992">
        <v>27</v>
      </c>
      <c r="P2992" t="b">
        <v>1</v>
      </c>
      <c r="Q2992" t="s">
        <v>8301</v>
      </c>
      <c r="R2992">
        <f t="shared" si="3037"/>
        <v>370.37</v>
      </c>
      <c r="S2992" s="13" t="s">
        <v>8315</v>
      </c>
      <c r="T2992" t="s">
        <v>8355</v>
      </c>
      <c r="U2992">
        <f>YEAR(Table1[[#This Row],[Date Created Conversion]])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>ROUND(Table1[[#This Row],[pledged]]/Table1[[#This Row],[goal]] *100,1)</f>
        <v>103.3</v>
      </c>
      <c r="G2993" s="1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ref="L2993" si="3084">(((J2993/60)/60)/24)+DATE(1970,1,1)</f>
        <v>42762.837152777778</v>
      </c>
      <c r="M2993" s="16">
        <f t="shared" si="3036"/>
        <v>42740.837152777778</v>
      </c>
      <c r="N2993" t="b">
        <v>0</v>
      </c>
      <c r="O2993">
        <v>93</v>
      </c>
      <c r="P2993" t="b">
        <v>1</v>
      </c>
      <c r="Q2993" t="s">
        <v>8301</v>
      </c>
      <c r="R2993">
        <f t="shared" si="3037"/>
        <v>94.41</v>
      </c>
      <c r="S2993" s="13" t="s">
        <v>8315</v>
      </c>
      <c r="T2993" t="s">
        <v>8355</v>
      </c>
      <c r="U2993">
        <f>YEAR(Table1[[#This Row],[Date Created Conversion]])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>ROUND(Table1[[#This Row],[pledged]]/Table1[[#This Row],[goal]] *100,1)</f>
        <v>104.5</v>
      </c>
      <c r="G2994" s="13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ref="L2994" si="3085">(((J2994/60)/60)/24)+DATE(1970,1,1)</f>
        <v>42652.767476851848</v>
      </c>
      <c r="M2994" s="16">
        <f t="shared" si="3036"/>
        <v>42622.767476851848</v>
      </c>
      <c r="N2994" t="b">
        <v>0</v>
      </c>
      <c r="O2994">
        <v>64</v>
      </c>
      <c r="P2994" t="b">
        <v>1</v>
      </c>
      <c r="Q2994" t="s">
        <v>8301</v>
      </c>
      <c r="R2994">
        <f t="shared" si="3037"/>
        <v>48.98</v>
      </c>
      <c r="S2994" s="13" t="s">
        <v>8315</v>
      </c>
      <c r="T2994" t="s">
        <v>8355</v>
      </c>
      <c r="U2994">
        <f>YEAR(Table1[[#This Row],[Date Created Conversion]])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>ROUND(Table1[[#This Row],[pledged]]/Table1[[#This Row],[goal]] *100,1)</f>
        <v>100.3</v>
      </c>
      <c r="G2995" s="13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ref="L2995" si="3086">(((J2995/60)/60)/24)+DATE(1970,1,1)</f>
        <v>42420.838738425926</v>
      </c>
      <c r="M2995" s="16">
        <f t="shared" si="3036"/>
        <v>42390.838738425926</v>
      </c>
      <c r="N2995" t="b">
        <v>0</v>
      </c>
      <c r="O2995">
        <v>22</v>
      </c>
      <c r="P2995" t="b">
        <v>1</v>
      </c>
      <c r="Q2995" t="s">
        <v>8301</v>
      </c>
      <c r="R2995">
        <f t="shared" si="3037"/>
        <v>45.59</v>
      </c>
      <c r="S2995" s="13" t="s">
        <v>8315</v>
      </c>
      <c r="T2995" t="s">
        <v>8355</v>
      </c>
      <c r="U2995">
        <f>YEAR(Table1[[#This Row],[Date Created Conversion]])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>ROUND(Table1[[#This Row],[pledged]]/Table1[[#This Row],[goal]] *100,1)</f>
        <v>457.7</v>
      </c>
      <c r="G2996" s="13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ref="L2996" si="3087">(((J2996/60)/60)/24)+DATE(1970,1,1)</f>
        <v>41915.478842592594</v>
      </c>
      <c r="M2996" s="16">
        <f t="shared" si="3036"/>
        <v>41885.478842592594</v>
      </c>
      <c r="N2996" t="b">
        <v>0</v>
      </c>
      <c r="O2996">
        <v>59</v>
      </c>
      <c r="P2996" t="b">
        <v>1</v>
      </c>
      <c r="Q2996" t="s">
        <v>8301</v>
      </c>
      <c r="R2996">
        <f t="shared" si="3037"/>
        <v>23.28</v>
      </c>
      <c r="S2996" s="13" t="s">
        <v>8315</v>
      </c>
      <c r="T2996" t="s">
        <v>8355</v>
      </c>
      <c r="U2996">
        <f>YEAR(Table1[[#This Row],[Date Created Conversion]])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>ROUND(Table1[[#This Row],[pledged]]/Table1[[#This Row],[goal]] *100,1)</f>
        <v>105</v>
      </c>
      <c r="G2997" s="13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ref="L2997" si="3088">(((J2997/60)/60)/24)+DATE(1970,1,1)</f>
        <v>42754.665173611109</v>
      </c>
      <c r="M2997" s="16">
        <f t="shared" si="3036"/>
        <v>42724.665173611109</v>
      </c>
      <c r="N2997" t="b">
        <v>0</v>
      </c>
      <c r="O2997">
        <v>249</v>
      </c>
      <c r="P2997" t="b">
        <v>1</v>
      </c>
      <c r="Q2997" t="s">
        <v>8301</v>
      </c>
      <c r="R2997">
        <f t="shared" si="3037"/>
        <v>63.23</v>
      </c>
      <c r="S2997" s="13" t="s">
        <v>8315</v>
      </c>
      <c r="T2997" t="s">
        <v>8355</v>
      </c>
      <c r="U2997">
        <f>YEAR(Table1[[#This Row],[Date Created Conversion]])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>ROUND(Table1[[#This Row],[pledged]]/Table1[[#This Row],[goal]] *100,1)</f>
        <v>171.9</v>
      </c>
      <c r="G2998" s="13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ref="L2998" si="3089">(((J2998/60)/60)/24)+DATE(1970,1,1)</f>
        <v>42150.912500000006</v>
      </c>
      <c r="M2998" s="16">
        <f t="shared" si="3036"/>
        <v>42090.912500000006</v>
      </c>
      <c r="N2998" t="b">
        <v>0</v>
      </c>
      <c r="O2998">
        <v>392</v>
      </c>
      <c r="P2998" t="b">
        <v>1</v>
      </c>
      <c r="Q2998" t="s">
        <v>8301</v>
      </c>
      <c r="R2998">
        <f t="shared" si="3037"/>
        <v>153.52000000000001</v>
      </c>
      <c r="S2998" s="13" t="s">
        <v>8315</v>
      </c>
      <c r="T2998" t="s">
        <v>8355</v>
      </c>
      <c r="U2998">
        <f>YEAR(Table1[[#This Row],[Date Created Conversion]])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>ROUND(Table1[[#This Row],[pledged]]/Table1[[#This Row],[goal]] *100,1)</f>
        <v>103.7</v>
      </c>
      <c r="G2999" s="13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ref="L2999" si="3090">(((J2999/60)/60)/24)+DATE(1970,1,1)</f>
        <v>42793.207638888889</v>
      </c>
      <c r="M2999" s="16">
        <f t="shared" si="3036"/>
        <v>42775.733715277776</v>
      </c>
      <c r="N2999" t="b">
        <v>0</v>
      </c>
      <c r="O2999">
        <v>115</v>
      </c>
      <c r="P2999" t="b">
        <v>1</v>
      </c>
      <c r="Q2999" t="s">
        <v>8301</v>
      </c>
      <c r="R2999">
        <f t="shared" si="3037"/>
        <v>90.2</v>
      </c>
      <c r="S2999" s="13" t="s">
        <v>8315</v>
      </c>
      <c r="T2999" t="s">
        <v>8355</v>
      </c>
      <c r="U2999">
        <f>YEAR(Table1[[#This Row],[Date Created Conversion]])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>ROUND(Table1[[#This Row],[pledged]]/Table1[[#This Row],[goal]] *100,1)</f>
        <v>103</v>
      </c>
      <c r="G3000" s="13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ref="L3000" si="3091">(((J3000/60)/60)/24)+DATE(1970,1,1)</f>
        <v>41806.184027777781</v>
      </c>
      <c r="M3000" s="16">
        <f t="shared" si="3036"/>
        <v>41778.193622685183</v>
      </c>
      <c r="N3000" t="b">
        <v>0</v>
      </c>
      <c r="O3000">
        <v>433</v>
      </c>
      <c r="P3000" t="b">
        <v>1</v>
      </c>
      <c r="Q3000" t="s">
        <v>8301</v>
      </c>
      <c r="R3000">
        <f t="shared" si="3037"/>
        <v>118.97</v>
      </c>
      <c r="S3000" s="13" t="s">
        <v>8315</v>
      </c>
      <c r="T3000" t="s">
        <v>8355</v>
      </c>
      <c r="U3000">
        <f>YEAR(Table1[[#This Row],[Date Created Conversion]])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>ROUND(Table1[[#This Row],[pledged]]/Table1[[#This Row],[goal]] *100,1)</f>
        <v>118.9</v>
      </c>
      <c r="G3001" s="13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ref="L3001" si="3092">(((J3001/60)/60)/24)+DATE(1970,1,1)</f>
        <v>42795.083333333328</v>
      </c>
      <c r="M3001" s="16">
        <f t="shared" si="3036"/>
        <v>42780.740277777775</v>
      </c>
      <c r="N3001" t="b">
        <v>0</v>
      </c>
      <c r="O3001">
        <v>20</v>
      </c>
      <c r="P3001" t="b">
        <v>1</v>
      </c>
      <c r="Q3001" t="s">
        <v>8301</v>
      </c>
      <c r="R3001">
        <f t="shared" si="3037"/>
        <v>80.25</v>
      </c>
      <c r="S3001" s="13" t="s">
        <v>8315</v>
      </c>
      <c r="T3001" t="s">
        <v>8355</v>
      </c>
      <c r="U3001">
        <f>YEAR(Table1[[#This Row],[Date Created Conversion]])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>ROUND(Table1[[#This Row],[pledged]]/Table1[[#This Row],[goal]] *100,1)</f>
        <v>100</v>
      </c>
      <c r="G3002" s="13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ref="L3002" si="3093">(((J3002/60)/60)/24)+DATE(1970,1,1)</f>
        <v>42766.75</v>
      </c>
      <c r="M3002" s="16">
        <f t="shared" si="3036"/>
        <v>42752.827199074076</v>
      </c>
      <c r="N3002" t="b">
        <v>0</v>
      </c>
      <c r="O3002">
        <v>8</v>
      </c>
      <c r="P3002" t="b">
        <v>1</v>
      </c>
      <c r="Q3002" t="s">
        <v>8301</v>
      </c>
      <c r="R3002">
        <f t="shared" si="3037"/>
        <v>62.5</v>
      </c>
      <c r="S3002" s="13" t="s">
        <v>8315</v>
      </c>
      <c r="T3002" t="s">
        <v>8355</v>
      </c>
      <c r="U3002">
        <f>YEAR(Table1[[#This Row],[Date Created Conversion]])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>ROUND(Table1[[#This Row],[pledged]]/Table1[[#This Row],[goal]] *100,1)</f>
        <v>318.7</v>
      </c>
      <c r="G3003" s="1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ref="L3003" si="3094">(((J3003/60)/60)/24)+DATE(1970,1,1)</f>
        <v>42564.895625000005</v>
      </c>
      <c r="M3003" s="16">
        <f t="shared" si="3036"/>
        <v>42534.895625000005</v>
      </c>
      <c r="N3003" t="b">
        <v>0</v>
      </c>
      <c r="O3003">
        <v>175</v>
      </c>
      <c r="P3003" t="b">
        <v>1</v>
      </c>
      <c r="Q3003" t="s">
        <v>8301</v>
      </c>
      <c r="R3003">
        <f t="shared" si="3037"/>
        <v>131.38</v>
      </c>
      <c r="S3003" s="13" t="s">
        <v>8315</v>
      </c>
      <c r="T3003" t="s">
        <v>8355</v>
      </c>
      <c r="U3003">
        <f>YEAR(Table1[[#This Row],[Date Created Conversion]])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>ROUND(Table1[[#This Row],[pledged]]/Table1[[#This Row],[goal]] *100,1)</f>
        <v>108.5</v>
      </c>
      <c r="G3004" s="13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ref="L3004" si="3095">(((J3004/60)/60)/24)+DATE(1970,1,1)</f>
        <v>41269.83625</v>
      </c>
      <c r="M3004" s="16">
        <f t="shared" si="3036"/>
        <v>41239.83625</v>
      </c>
      <c r="N3004" t="b">
        <v>0</v>
      </c>
      <c r="O3004">
        <v>104</v>
      </c>
      <c r="P3004" t="b">
        <v>1</v>
      </c>
      <c r="Q3004" t="s">
        <v>8301</v>
      </c>
      <c r="R3004">
        <f t="shared" si="3037"/>
        <v>73.03</v>
      </c>
      <c r="S3004" s="13" t="s">
        <v>8315</v>
      </c>
      <c r="T3004" t="s">
        <v>8355</v>
      </c>
      <c r="U3004">
        <f>YEAR(Table1[[#This Row],[Date Created Conversion]])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>ROUND(Table1[[#This Row],[pledged]]/Table1[[#This Row],[goal]] *100,1)</f>
        <v>101.2</v>
      </c>
      <c r="G3005" s="13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ref="L3005" si="3096">(((J3005/60)/60)/24)+DATE(1970,1,1)</f>
        <v>42430.249305555553</v>
      </c>
      <c r="M3005" s="16">
        <f t="shared" si="3036"/>
        <v>42398.849259259259</v>
      </c>
      <c r="N3005" t="b">
        <v>0</v>
      </c>
      <c r="O3005">
        <v>17</v>
      </c>
      <c r="P3005" t="b">
        <v>1</v>
      </c>
      <c r="Q3005" t="s">
        <v>8301</v>
      </c>
      <c r="R3005">
        <f t="shared" si="3037"/>
        <v>178.53</v>
      </c>
      <c r="S3005" s="13" t="s">
        <v>8315</v>
      </c>
      <c r="T3005" t="s">
        <v>8355</v>
      </c>
      <c r="U3005">
        <f>YEAR(Table1[[#This Row],[Date Created Conversion]])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>ROUND(Table1[[#This Row],[pledged]]/Table1[[#This Row],[goal]] *100,1)</f>
        <v>112.8</v>
      </c>
      <c r="G3006" s="13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ref="L3006" si="3097">(((J3006/60)/60)/24)+DATE(1970,1,1)</f>
        <v>41958.922731481478</v>
      </c>
      <c r="M3006" s="16">
        <f t="shared" si="3036"/>
        <v>41928.881064814814</v>
      </c>
      <c r="N3006" t="b">
        <v>0</v>
      </c>
      <c r="O3006">
        <v>277</v>
      </c>
      <c r="P3006" t="b">
        <v>1</v>
      </c>
      <c r="Q3006" t="s">
        <v>8301</v>
      </c>
      <c r="R3006">
        <f t="shared" si="3037"/>
        <v>162.91</v>
      </c>
      <c r="S3006" s="13" t="s">
        <v>8315</v>
      </c>
      <c r="T3006" t="s">
        <v>8355</v>
      </c>
      <c r="U3006">
        <f>YEAR(Table1[[#This Row],[Date Created Conversion]])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>ROUND(Table1[[#This Row],[pledged]]/Table1[[#This Row],[goal]] *100,1)</f>
        <v>120.5</v>
      </c>
      <c r="G3007" s="13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ref="L3007" si="3098">(((J3007/60)/60)/24)+DATE(1970,1,1)</f>
        <v>41918.674826388888</v>
      </c>
      <c r="M3007" s="16">
        <f t="shared" si="3036"/>
        <v>41888.674826388888</v>
      </c>
      <c r="N3007" t="b">
        <v>0</v>
      </c>
      <c r="O3007">
        <v>118</v>
      </c>
      <c r="P3007" t="b">
        <v>1</v>
      </c>
      <c r="Q3007" t="s">
        <v>8301</v>
      </c>
      <c r="R3007">
        <f t="shared" si="3037"/>
        <v>108.24</v>
      </c>
      <c r="S3007" s="13" t="s">
        <v>8315</v>
      </c>
      <c r="T3007" t="s">
        <v>8355</v>
      </c>
      <c r="U3007">
        <f>YEAR(Table1[[#This Row],[Date Created Conversion]])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>ROUND(Table1[[#This Row],[pledged]]/Table1[[#This Row],[goal]] *100,1)</f>
        <v>107.8</v>
      </c>
      <c r="G3008" s="13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ref="L3008" si="3099">(((J3008/60)/60)/24)+DATE(1970,1,1)</f>
        <v>41987.756840277783</v>
      </c>
      <c r="M3008" s="16">
        <f t="shared" si="3036"/>
        <v>41957.756840277783</v>
      </c>
      <c r="N3008" t="b">
        <v>0</v>
      </c>
      <c r="O3008">
        <v>97</v>
      </c>
      <c r="P3008" t="b">
        <v>1</v>
      </c>
      <c r="Q3008" t="s">
        <v>8301</v>
      </c>
      <c r="R3008">
        <f t="shared" si="3037"/>
        <v>88.87</v>
      </c>
      <c r="S3008" s="13" t="s">
        <v>8315</v>
      </c>
      <c r="T3008" t="s">
        <v>8355</v>
      </c>
      <c r="U3008">
        <f>YEAR(Table1[[#This Row],[Date Created Conversion]])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>ROUND(Table1[[#This Row],[pledged]]/Table1[[#This Row],[goal]] *100,1)</f>
        <v>180</v>
      </c>
      <c r="G3009" s="13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ref="L3009" si="3100">(((J3009/60)/60)/24)+DATE(1970,1,1)</f>
        <v>42119.216238425928</v>
      </c>
      <c r="M3009" s="16">
        <f t="shared" si="3036"/>
        <v>42098.216238425928</v>
      </c>
      <c r="N3009" t="b">
        <v>0</v>
      </c>
      <c r="O3009">
        <v>20</v>
      </c>
      <c r="P3009" t="b">
        <v>1</v>
      </c>
      <c r="Q3009" t="s">
        <v>8301</v>
      </c>
      <c r="R3009">
        <f t="shared" si="3037"/>
        <v>54</v>
      </c>
      <c r="S3009" s="13" t="s">
        <v>8315</v>
      </c>
      <c r="T3009" t="s">
        <v>8355</v>
      </c>
      <c r="U3009">
        <f>YEAR(Table1[[#This Row],[Date Created Conversion]])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>ROUND(Table1[[#This Row],[pledged]]/Table1[[#This Row],[goal]] *100,1)</f>
        <v>101.2</v>
      </c>
      <c r="G3010" s="13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ref="L3010" si="3101">(((J3010/60)/60)/24)+DATE(1970,1,1)</f>
        <v>42390.212025462963</v>
      </c>
      <c r="M3010" s="16">
        <f t="shared" ref="M3010:M3073" si="3102">(((K3010/60)/60)/24)+DATE(1970,1,1)</f>
        <v>42360.212025462963</v>
      </c>
      <c r="N3010" t="b">
        <v>0</v>
      </c>
      <c r="O3010">
        <v>26</v>
      </c>
      <c r="P3010" t="b">
        <v>1</v>
      </c>
      <c r="Q3010" t="s">
        <v>8301</v>
      </c>
      <c r="R3010">
        <f t="shared" ref="R3010:R3073" si="3103">IFERROR(ROUND(E3010/O3010,2),0)</f>
        <v>116.73</v>
      </c>
      <c r="S3010" s="13" t="s">
        <v>8315</v>
      </c>
      <c r="T3010" t="s">
        <v>8355</v>
      </c>
      <c r="U3010">
        <f>YEAR(Table1[[#This Row],[Date Created Conversion]])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>ROUND(Table1[[#This Row],[pledged]]/Table1[[#This Row],[goal]] *100,1)</f>
        <v>119.8</v>
      </c>
      <c r="G3011" s="13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" si="3104">(((J3011/60)/60)/24)+DATE(1970,1,1)</f>
        <v>41969.611574074079</v>
      </c>
      <c r="M3011" s="16">
        <f t="shared" si="3102"/>
        <v>41939.569907407407</v>
      </c>
      <c r="N3011" t="b">
        <v>0</v>
      </c>
      <c r="O3011">
        <v>128</v>
      </c>
      <c r="P3011" t="b">
        <v>1</v>
      </c>
      <c r="Q3011" t="s">
        <v>8301</v>
      </c>
      <c r="R3011">
        <f t="shared" si="3103"/>
        <v>233.9</v>
      </c>
      <c r="S3011" s="13" t="s">
        <v>8315</v>
      </c>
      <c r="T3011" t="s">
        <v>8355</v>
      </c>
      <c r="U3011">
        <f>YEAR(Table1[[#This Row],[Date Created Conversion]])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>ROUND(Table1[[#This Row],[pledged]]/Table1[[#This Row],[goal]] *100,1)</f>
        <v>158</v>
      </c>
      <c r="G3012" s="13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ref="L3012" si="3105">(((J3012/60)/60)/24)+DATE(1970,1,1)</f>
        <v>42056.832395833335</v>
      </c>
      <c r="M3012" s="16">
        <f t="shared" si="3102"/>
        <v>41996.832395833335</v>
      </c>
      <c r="N3012" t="b">
        <v>0</v>
      </c>
      <c r="O3012">
        <v>15</v>
      </c>
      <c r="P3012" t="b">
        <v>1</v>
      </c>
      <c r="Q3012" t="s">
        <v>8301</v>
      </c>
      <c r="R3012">
        <f t="shared" si="3103"/>
        <v>158</v>
      </c>
      <c r="S3012" s="13" t="s">
        <v>8315</v>
      </c>
      <c r="T3012" t="s">
        <v>8355</v>
      </c>
      <c r="U3012">
        <f>YEAR(Table1[[#This Row],[Date Created Conversion]])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>ROUND(Table1[[#This Row],[pledged]]/Table1[[#This Row],[goal]] *100,1)</f>
        <v>123.7</v>
      </c>
      <c r="G3013" s="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ref="L3013" si="3106">(((J3013/60)/60)/24)+DATE(1970,1,1)</f>
        <v>42361.957638888889</v>
      </c>
      <c r="M3013" s="16">
        <f t="shared" si="3102"/>
        <v>42334.468935185185</v>
      </c>
      <c r="N3013" t="b">
        <v>0</v>
      </c>
      <c r="O3013">
        <v>25</v>
      </c>
      <c r="P3013" t="b">
        <v>1</v>
      </c>
      <c r="Q3013" t="s">
        <v>8301</v>
      </c>
      <c r="R3013">
        <f t="shared" si="3103"/>
        <v>14.84</v>
      </c>
      <c r="S3013" s="13" t="s">
        <v>8315</v>
      </c>
      <c r="T3013" t="s">
        <v>8355</v>
      </c>
      <c r="U3013">
        <f>YEAR(Table1[[#This Row],[Date Created Conversion]])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>ROUND(Table1[[#This Row],[pledged]]/Table1[[#This Row],[goal]] *100,1)</f>
        <v>117.1</v>
      </c>
      <c r="G3014" s="13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ref="L3014" si="3107">(((J3014/60)/60)/24)+DATE(1970,1,1)</f>
        <v>42045.702893518523</v>
      </c>
      <c r="M3014" s="16">
        <f t="shared" si="3102"/>
        <v>42024.702893518523</v>
      </c>
      <c r="N3014" t="b">
        <v>0</v>
      </c>
      <c r="O3014">
        <v>55</v>
      </c>
      <c r="P3014" t="b">
        <v>1</v>
      </c>
      <c r="Q3014" t="s">
        <v>8301</v>
      </c>
      <c r="R3014">
        <f t="shared" si="3103"/>
        <v>85.18</v>
      </c>
      <c r="S3014" s="13" t="s">
        <v>8315</v>
      </c>
      <c r="T3014" t="s">
        <v>8355</v>
      </c>
      <c r="U3014">
        <f>YEAR(Table1[[#This Row],[Date Created Conversion]])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>ROUND(Table1[[#This Row],[pledged]]/Table1[[#This Row],[goal]] *100,1)</f>
        <v>157</v>
      </c>
      <c r="G3015" s="13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ref="L3015" si="3108">(((J3015/60)/60)/24)+DATE(1970,1,1)</f>
        <v>42176.836215277777</v>
      </c>
      <c r="M3015" s="16">
        <f t="shared" si="3102"/>
        <v>42146.836215277777</v>
      </c>
      <c r="N3015" t="b">
        <v>0</v>
      </c>
      <c r="O3015">
        <v>107</v>
      </c>
      <c r="P3015" t="b">
        <v>1</v>
      </c>
      <c r="Q3015" t="s">
        <v>8301</v>
      </c>
      <c r="R3015">
        <f t="shared" si="3103"/>
        <v>146.69</v>
      </c>
      <c r="S3015" s="13" t="s">
        <v>8315</v>
      </c>
      <c r="T3015" t="s">
        <v>8355</v>
      </c>
      <c r="U3015">
        <f>YEAR(Table1[[#This Row],[Date Created Conversion]])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>ROUND(Table1[[#This Row],[pledged]]/Table1[[#This Row],[goal]] *100,1)</f>
        <v>113.1</v>
      </c>
      <c r="G3016" s="13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ref="L3016" si="3109">(((J3016/60)/60)/24)+DATE(1970,1,1)</f>
        <v>41948.208333333336</v>
      </c>
      <c r="M3016" s="16">
        <f t="shared" si="3102"/>
        <v>41920.123611111114</v>
      </c>
      <c r="N3016" t="b">
        <v>0</v>
      </c>
      <c r="O3016">
        <v>557</v>
      </c>
      <c r="P3016" t="b">
        <v>1</v>
      </c>
      <c r="Q3016" t="s">
        <v>8301</v>
      </c>
      <c r="R3016">
        <f t="shared" si="3103"/>
        <v>50.76</v>
      </c>
      <c r="S3016" s="13" t="s">
        <v>8315</v>
      </c>
      <c r="T3016" t="s">
        <v>8355</v>
      </c>
      <c r="U3016">
        <f>YEAR(Table1[[#This Row],[Date Created Conversion]])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>ROUND(Table1[[#This Row],[pledged]]/Table1[[#This Row],[goal]] *100,1)</f>
        <v>103.2</v>
      </c>
      <c r="G3017" s="13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ref="L3017" si="3110">(((J3017/60)/60)/24)+DATE(1970,1,1)</f>
        <v>41801.166666666664</v>
      </c>
      <c r="M3017" s="16">
        <f t="shared" si="3102"/>
        <v>41785.72729166667</v>
      </c>
      <c r="N3017" t="b">
        <v>0</v>
      </c>
      <c r="O3017">
        <v>40</v>
      </c>
      <c r="P3017" t="b">
        <v>1</v>
      </c>
      <c r="Q3017" t="s">
        <v>8301</v>
      </c>
      <c r="R3017">
        <f t="shared" si="3103"/>
        <v>87.7</v>
      </c>
      <c r="S3017" s="13" t="s">
        <v>8315</v>
      </c>
      <c r="T3017" t="s">
        <v>8355</v>
      </c>
      <c r="U3017">
        <f>YEAR(Table1[[#This Row],[Date Created Conversion]])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>ROUND(Table1[[#This Row],[pledged]]/Table1[[#This Row],[goal]] *100,1)</f>
        <v>102.6</v>
      </c>
      <c r="G3018" s="13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ref="L3018" si="3111">(((J3018/60)/60)/24)+DATE(1970,1,1)</f>
        <v>41838.548055555555</v>
      </c>
      <c r="M3018" s="16">
        <f t="shared" si="3102"/>
        <v>41778.548055555555</v>
      </c>
      <c r="N3018" t="b">
        <v>0</v>
      </c>
      <c r="O3018">
        <v>36</v>
      </c>
      <c r="P3018" t="b">
        <v>1</v>
      </c>
      <c r="Q3018" t="s">
        <v>8301</v>
      </c>
      <c r="R3018">
        <f t="shared" si="3103"/>
        <v>242.28</v>
      </c>
      <c r="S3018" s="13" t="s">
        <v>8315</v>
      </c>
      <c r="T3018" t="s">
        <v>8355</v>
      </c>
      <c r="U3018">
        <f>YEAR(Table1[[#This Row],[Date Created Conversion]])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>ROUND(Table1[[#This Row],[pledged]]/Table1[[#This Row],[goal]] *100,1)</f>
        <v>105.8</v>
      </c>
      <c r="G3019" s="13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ref="L3019" si="3112">(((J3019/60)/60)/24)+DATE(1970,1,1)</f>
        <v>41871.850034722222</v>
      </c>
      <c r="M3019" s="16">
        <f t="shared" si="3102"/>
        <v>41841.850034722222</v>
      </c>
      <c r="N3019" t="b">
        <v>0</v>
      </c>
      <c r="O3019">
        <v>159</v>
      </c>
      <c r="P3019" t="b">
        <v>1</v>
      </c>
      <c r="Q3019" t="s">
        <v>8301</v>
      </c>
      <c r="R3019">
        <f t="shared" si="3103"/>
        <v>146.44999999999999</v>
      </c>
      <c r="S3019" s="13" t="s">
        <v>8315</v>
      </c>
      <c r="T3019" t="s">
        <v>8355</v>
      </c>
      <c r="U3019">
        <f>YEAR(Table1[[#This Row],[Date Created Conversion]])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>ROUND(Table1[[#This Row],[pledged]]/Table1[[#This Row],[goal]] *100,1)</f>
        <v>100.7</v>
      </c>
      <c r="G3020" s="13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ref="L3020" si="3113">(((J3020/60)/60)/24)+DATE(1970,1,1)</f>
        <v>42205.916666666672</v>
      </c>
      <c r="M3020" s="16">
        <f t="shared" si="3102"/>
        <v>42163.29833333334</v>
      </c>
      <c r="N3020" t="b">
        <v>0</v>
      </c>
      <c r="O3020">
        <v>41</v>
      </c>
      <c r="P3020" t="b">
        <v>1</v>
      </c>
      <c r="Q3020" t="s">
        <v>8301</v>
      </c>
      <c r="R3020">
        <f t="shared" si="3103"/>
        <v>103.17</v>
      </c>
      <c r="S3020" s="13" t="s">
        <v>8315</v>
      </c>
      <c r="T3020" t="s">
        <v>8355</v>
      </c>
      <c r="U3020">
        <f>YEAR(Table1[[#This Row],[Date Created Conversion]])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>ROUND(Table1[[#This Row],[pledged]]/Table1[[#This Row],[goal]] *100,1)</f>
        <v>121.2</v>
      </c>
      <c r="G3021" s="13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ref="L3021" si="3114">(((J3021/60)/60)/24)+DATE(1970,1,1)</f>
        <v>41786.125</v>
      </c>
      <c r="M3021" s="16">
        <f t="shared" si="3102"/>
        <v>41758.833564814813</v>
      </c>
      <c r="N3021" t="b">
        <v>0</v>
      </c>
      <c r="O3021">
        <v>226</v>
      </c>
      <c r="P3021" t="b">
        <v>1</v>
      </c>
      <c r="Q3021" t="s">
        <v>8301</v>
      </c>
      <c r="R3021">
        <f t="shared" si="3103"/>
        <v>80.459999999999994</v>
      </c>
      <c r="S3021" s="13" t="s">
        <v>8315</v>
      </c>
      <c r="T3021" t="s">
        <v>8355</v>
      </c>
      <c r="U3021">
        <f>YEAR(Table1[[#This Row],[Date Created Conversion]])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>ROUND(Table1[[#This Row],[pledged]]/Table1[[#This Row],[goal]] *100,1)</f>
        <v>100.6</v>
      </c>
      <c r="G3022" s="13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ref="L3022" si="3115">(((J3022/60)/60)/24)+DATE(1970,1,1)</f>
        <v>42230.846446759257</v>
      </c>
      <c r="M3022" s="16">
        <f t="shared" si="3102"/>
        <v>42170.846446759257</v>
      </c>
      <c r="N3022" t="b">
        <v>0</v>
      </c>
      <c r="O3022">
        <v>30</v>
      </c>
      <c r="P3022" t="b">
        <v>1</v>
      </c>
      <c r="Q3022" t="s">
        <v>8301</v>
      </c>
      <c r="R3022">
        <f t="shared" si="3103"/>
        <v>234.67</v>
      </c>
      <c r="S3022" s="13" t="s">
        <v>8315</v>
      </c>
      <c r="T3022" t="s">
        <v>8355</v>
      </c>
      <c r="U3022">
        <f>YEAR(Table1[[#This Row],[Date Created Conversion]])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>ROUND(Table1[[#This Row],[pledged]]/Table1[[#This Row],[goal]] *100,1)</f>
        <v>116</v>
      </c>
      <c r="G3023" s="1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ref="L3023" si="3116">(((J3023/60)/60)/24)+DATE(1970,1,1)</f>
        <v>42696.249305555553</v>
      </c>
      <c r="M3023" s="16">
        <f t="shared" si="3102"/>
        <v>42660.618854166663</v>
      </c>
      <c r="N3023" t="b">
        <v>0</v>
      </c>
      <c r="O3023">
        <v>103</v>
      </c>
      <c r="P3023" t="b">
        <v>1</v>
      </c>
      <c r="Q3023" t="s">
        <v>8301</v>
      </c>
      <c r="R3023">
        <f t="shared" si="3103"/>
        <v>50.69</v>
      </c>
      <c r="S3023" s="13" t="s">
        <v>8315</v>
      </c>
      <c r="T3023" t="s">
        <v>8355</v>
      </c>
      <c r="U3023">
        <f>YEAR(Table1[[#This Row],[Date Created Conversion]])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>ROUND(Table1[[#This Row],[pledged]]/Table1[[#This Row],[goal]] *100,1)</f>
        <v>100.9</v>
      </c>
      <c r="G3024" s="13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ref="L3024" si="3117">(((J3024/60)/60)/24)+DATE(1970,1,1)</f>
        <v>42609.95380787037</v>
      </c>
      <c r="M3024" s="16">
        <f t="shared" si="3102"/>
        <v>42564.95380787037</v>
      </c>
      <c r="N3024" t="b">
        <v>0</v>
      </c>
      <c r="O3024">
        <v>62</v>
      </c>
      <c r="P3024" t="b">
        <v>1</v>
      </c>
      <c r="Q3024" t="s">
        <v>8301</v>
      </c>
      <c r="R3024">
        <f t="shared" si="3103"/>
        <v>162.71</v>
      </c>
      <c r="S3024" s="13" t="s">
        <v>8315</v>
      </c>
      <c r="T3024" t="s">
        <v>8355</v>
      </c>
      <c r="U3024">
        <f>YEAR(Table1[[#This Row],[Date Created Conversion]])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>ROUND(Table1[[#This Row],[pledged]]/Table1[[#This Row],[goal]] *100,1)</f>
        <v>103</v>
      </c>
      <c r="G3025" s="13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ref="L3025" si="3118">(((J3025/60)/60)/24)+DATE(1970,1,1)</f>
        <v>42166.675763888896</v>
      </c>
      <c r="M3025" s="16">
        <f t="shared" si="3102"/>
        <v>42121.675763888896</v>
      </c>
      <c r="N3025" t="b">
        <v>0</v>
      </c>
      <c r="O3025">
        <v>6</v>
      </c>
      <c r="P3025" t="b">
        <v>1</v>
      </c>
      <c r="Q3025" t="s">
        <v>8301</v>
      </c>
      <c r="R3025">
        <f t="shared" si="3103"/>
        <v>120.17</v>
      </c>
      <c r="S3025" s="13" t="s">
        <v>8315</v>
      </c>
      <c r="T3025" t="s">
        <v>8355</v>
      </c>
      <c r="U3025">
        <f>YEAR(Table1[[#This Row],[Date Created Conversion]])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>ROUND(Table1[[#This Row],[pledged]]/Table1[[#This Row],[goal]] *100,1)</f>
        <v>246.4</v>
      </c>
      <c r="G3026" s="13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ref="L3026" si="3119">(((J3026/60)/60)/24)+DATE(1970,1,1)</f>
        <v>41188.993923611109</v>
      </c>
      <c r="M3026" s="16">
        <f t="shared" si="3102"/>
        <v>41158.993923611109</v>
      </c>
      <c r="N3026" t="b">
        <v>0</v>
      </c>
      <c r="O3026">
        <v>182</v>
      </c>
      <c r="P3026" t="b">
        <v>1</v>
      </c>
      <c r="Q3026" t="s">
        <v>8301</v>
      </c>
      <c r="R3026">
        <f t="shared" si="3103"/>
        <v>67.7</v>
      </c>
      <c r="S3026" s="13" t="s">
        <v>8315</v>
      </c>
      <c r="T3026" t="s">
        <v>8355</v>
      </c>
      <c r="U3026">
        <f>YEAR(Table1[[#This Row],[Date Created Conversion]])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>ROUND(Table1[[#This Row],[pledged]]/Table1[[#This Row],[goal]] *100,1)</f>
        <v>302.2</v>
      </c>
      <c r="G3027" s="13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ref="L3027" si="3120">(((J3027/60)/60)/24)+DATE(1970,1,1)</f>
        <v>41789.666666666664</v>
      </c>
      <c r="M3027" s="16">
        <f t="shared" si="3102"/>
        <v>41761.509409722225</v>
      </c>
      <c r="N3027" t="b">
        <v>0</v>
      </c>
      <c r="O3027">
        <v>145</v>
      </c>
      <c r="P3027" t="b">
        <v>1</v>
      </c>
      <c r="Q3027" t="s">
        <v>8301</v>
      </c>
      <c r="R3027">
        <f t="shared" si="3103"/>
        <v>52.1</v>
      </c>
      <c r="S3027" s="13" t="s">
        <v>8315</v>
      </c>
      <c r="T3027" t="s">
        <v>8355</v>
      </c>
      <c r="U3027">
        <f>YEAR(Table1[[#This Row],[Date Created Conversion]])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>ROUND(Table1[[#This Row],[pledged]]/Table1[[#This Row],[goal]] *100,1)</f>
        <v>143.30000000000001</v>
      </c>
      <c r="G3028" s="13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ref="L3028" si="3121">(((J3028/60)/60)/24)+DATE(1970,1,1)</f>
        <v>42797.459398148145</v>
      </c>
      <c r="M3028" s="16">
        <f t="shared" si="3102"/>
        <v>42783.459398148145</v>
      </c>
      <c r="N3028" t="b">
        <v>0</v>
      </c>
      <c r="O3028">
        <v>25</v>
      </c>
      <c r="P3028" t="b">
        <v>1</v>
      </c>
      <c r="Q3028" t="s">
        <v>8301</v>
      </c>
      <c r="R3028">
        <f t="shared" si="3103"/>
        <v>51.6</v>
      </c>
      <c r="S3028" s="13" t="s">
        <v>8315</v>
      </c>
      <c r="T3028" t="s">
        <v>8355</v>
      </c>
      <c r="U3028">
        <f>YEAR(Table1[[#This Row],[Date Created Conversion]])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>ROUND(Table1[[#This Row],[pledged]]/Table1[[#This Row],[goal]] *100,1)</f>
        <v>131.4</v>
      </c>
      <c r="G3029" s="13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ref="L3029" si="3122">(((J3029/60)/60)/24)+DATE(1970,1,1)</f>
        <v>42083.662627314814</v>
      </c>
      <c r="M3029" s="16">
        <f t="shared" si="3102"/>
        <v>42053.704293981486</v>
      </c>
      <c r="N3029" t="b">
        <v>0</v>
      </c>
      <c r="O3029">
        <v>320</v>
      </c>
      <c r="P3029" t="b">
        <v>1</v>
      </c>
      <c r="Q3029" t="s">
        <v>8301</v>
      </c>
      <c r="R3029">
        <f t="shared" si="3103"/>
        <v>164.3</v>
      </c>
      <c r="S3029" s="13" t="s">
        <v>8315</v>
      </c>
      <c r="T3029" t="s">
        <v>8355</v>
      </c>
      <c r="U3029">
        <f>YEAR(Table1[[#This Row],[Date Created Conversion]])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>ROUND(Table1[[#This Row],[pledged]]/Table1[[#This Row],[goal]] *100,1)</f>
        <v>168</v>
      </c>
      <c r="G3030" s="13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ref="L3030" si="3123">(((J3030/60)/60)/24)+DATE(1970,1,1)</f>
        <v>42597.264178240745</v>
      </c>
      <c r="M3030" s="16">
        <f t="shared" si="3102"/>
        <v>42567.264178240745</v>
      </c>
      <c r="N3030" t="b">
        <v>0</v>
      </c>
      <c r="O3030">
        <v>99</v>
      </c>
      <c r="P3030" t="b">
        <v>1</v>
      </c>
      <c r="Q3030" t="s">
        <v>8301</v>
      </c>
      <c r="R3030">
        <f t="shared" si="3103"/>
        <v>84.86</v>
      </c>
      <c r="S3030" s="13" t="s">
        <v>8315</v>
      </c>
      <c r="T3030" t="s">
        <v>8355</v>
      </c>
      <c r="U3030">
        <f>YEAR(Table1[[#This Row],[Date Created Conversion]])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>ROUND(Table1[[#This Row],[pledged]]/Table1[[#This Row],[goal]] *100,1)</f>
        <v>109.7</v>
      </c>
      <c r="G3031" s="13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ref="L3031" si="3124">(((J3031/60)/60)/24)+DATE(1970,1,1)</f>
        <v>41961.190972222219</v>
      </c>
      <c r="M3031" s="16">
        <f t="shared" si="3102"/>
        <v>41932.708877314813</v>
      </c>
      <c r="N3031" t="b">
        <v>0</v>
      </c>
      <c r="O3031">
        <v>348</v>
      </c>
      <c r="P3031" t="b">
        <v>1</v>
      </c>
      <c r="Q3031" t="s">
        <v>8301</v>
      </c>
      <c r="R3031">
        <f t="shared" si="3103"/>
        <v>94.55</v>
      </c>
      <c r="S3031" s="13" t="s">
        <v>8315</v>
      </c>
      <c r="T3031" t="s">
        <v>8355</v>
      </c>
      <c r="U3031">
        <f>YEAR(Table1[[#This Row],[Date Created Conversion]])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>ROUND(Table1[[#This Row],[pledged]]/Table1[[#This Row],[goal]] *100,1)</f>
        <v>106.7</v>
      </c>
      <c r="G3032" s="13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ref="L3032" si="3125">(((J3032/60)/60)/24)+DATE(1970,1,1)</f>
        <v>42263.747349537036</v>
      </c>
      <c r="M3032" s="16">
        <f t="shared" si="3102"/>
        <v>42233.747349537036</v>
      </c>
      <c r="N3032" t="b">
        <v>0</v>
      </c>
      <c r="O3032">
        <v>41</v>
      </c>
      <c r="P3032" t="b">
        <v>1</v>
      </c>
      <c r="Q3032" t="s">
        <v>8301</v>
      </c>
      <c r="R3032">
        <f t="shared" si="3103"/>
        <v>45.54</v>
      </c>
      <c r="S3032" s="13" t="s">
        <v>8315</v>
      </c>
      <c r="T3032" t="s">
        <v>8355</v>
      </c>
      <c r="U3032">
        <f>YEAR(Table1[[#This Row],[Date Created Conversion]])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>ROUND(Table1[[#This Row],[pledged]]/Table1[[#This Row],[goal]] *100,1)</f>
        <v>100</v>
      </c>
      <c r="G3033" s="1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ref="L3033" si="3126">(((J3033/60)/60)/24)+DATE(1970,1,1)</f>
        <v>42657.882488425923</v>
      </c>
      <c r="M3033" s="16">
        <f t="shared" si="3102"/>
        <v>42597.882488425923</v>
      </c>
      <c r="N3033" t="b">
        <v>0</v>
      </c>
      <c r="O3033">
        <v>29</v>
      </c>
      <c r="P3033" t="b">
        <v>1</v>
      </c>
      <c r="Q3033" t="s">
        <v>8301</v>
      </c>
      <c r="R3033">
        <f t="shared" si="3103"/>
        <v>51.72</v>
      </c>
      <c r="S3033" s="13" t="s">
        <v>8315</v>
      </c>
      <c r="T3033" t="s">
        <v>8355</v>
      </c>
      <c r="U3033">
        <f>YEAR(Table1[[#This Row],[Date Created Conversion]])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>ROUND(Table1[[#This Row],[pledged]]/Table1[[#This Row],[goal]] *100,1)</f>
        <v>127.2</v>
      </c>
      <c r="G3034" s="13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ref="L3034" si="3127">(((J3034/60)/60)/24)+DATE(1970,1,1)</f>
        <v>42258.044664351852</v>
      </c>
      <c r="M3034" s="16">
        <f t="shared" si="3102"/>
        <v>42228.044664351852</v>
      </c>
      <c r="N3034" t="b">
        <v>0</v>
      </c>
      <c r="O3034">
        <v>25</v>
      </c>
      <c r="P3034" t="b">
        <v>1</v>
      </c>
      <c r="Q3034" t="s">
        <v>8301</v>
      </c>
      <c r="R3034">
        <f t="shared" si="3103"/>
        <v>50.88</v>
      </c>
      <c r="S3034" s="13" t="s">
        <v>8315</v>
      </c>
      <c r="T3034" t="s">
        <v>8355</v>
      </c>
      <c r="U3034">
        <f>YEAR(Table1[[#This Row],[Date Created Conversion]])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>ROUND(Table1[[#This Row],[pledged]]/Table1[[#This Row],[goal]] *100,1)</f>
        <v>146.5</v>
      </c>
      <c r="G3035" s="13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ref="L3035" si="3128">(((J3035/60)/60)/24)+DATE(1970,1,1)</f>
        <v>42600.110243055555</v>
      </c>
      <c r="M3035" s="16">
        <f t="shared" si="3102"/>
        <v>42570.110243055555</v>
      </c>
      <c r="N3035" t="b">
        <v>0</v>
      </c>
      <c r="O3035">
        <v>23</v>
      </c>
      <c r="P3035" t="b">
        <v>1</v>
      </c>
      <c r="Q3035" t="s">
        <v>8301</v>
      </c>
      <c r="R3035">
        <f t="shared" si="3103"/>
        <v>191.13</v>
      </c>
      <c r="S3035" s="13" t="s">
        <v>8315</v>
      </c>
      <c r="T3035" t="s">
        <v>8355</v>
      </c>
      <c r="U3035">
        <f>YEAR(Table1[[#This Row],[Date Created Conversion]])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>ROUND(Table1[[#This Row],[pledged]]/Table1[[#This Row],[goal]] *100,1)</f>
        <v>112.5</v>
      </c>
      <c r="G3036" s="13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ref="L3036" si="3129">(((J3036/60)/60)/24)+DATE(1970,1,1)</f>
        <v>42675.165972222225</v>
      </c>
      <c r="M3036" s="16">
        <f t="shared" si="3102"/>
        <v>42644.535358796296</v>
      </c>
      <c r="N3036" t="b">
        <v>0</v>
      </c>
      <c r="O3036">
        <v>1260</v>
      </c>
      <c r="P3036" t="b">
        <v>1</v>
      </c>
      <c r="Q3036" t="s">
        <v>8301</v>
      </c>
      <c r="R3036">
        <f t="shared" si="3103"/>
        <v>89.31</v>
      </c>
      <c r="S3036" s="13" t="s">
        <v>8315</v>
      </c>
      <c r="T3036" t="s">
        <v>8355</v>
      </c>
      <c r="U3036">
        <f>YEAR(Table1[[#This Row],[Date Created Conversion]])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>ROUND(Table1[[#This Row],[pledged]]/Table1[[#This Row],[goal]] *100,1)</f>
        <v>108.8</v>
      </c>
      <c r="G3037" s="13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ref="L3037" si="3130">(((J3037/60)/60)/24)+DATE(1970,1,1)</f>
        <v>41398.560289351852</v>
      </c>
      <c r="M3037" s="16">
        <f t="shared" si="3102"/>
        <v>41368.560289351852</v>
      </c>
      <c r="N3037" t="b">
        <v>0</v>
      </c>
      <c r="O3037">
        <v>307</v>
      </c>
      <c r="P3037" t="b">
        <v>1</v>
      </c>
      <c r="Q3037" t="s">
        <v>8301</v>
      </c>
      <c r="R3037">
        <f t="shared" si="3103"/>
        <v>88.59</v>
      </c>
      <c r="S3037" s="13" t="s">
        <v>8315</v>
      </c>
      <c r="T3037" t="s">
        <v>8355</v>
      </c>
      <c r="U3037">
        <f>YEAR(Table1[[#This Row],[Date Created Conversion]])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>ROUND(Table1[[#This Row],[pledged]]/Table1[[#This Row],[goal]] *100,1)</f>
        <v>126.7</v>
      </c>
      <c r="G3038" s="13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ref="L3038" si="3131">(((J3038/60)/60)/24)+DATE(1970,1,1)</f>
        <v>41502.499305555553</v>
      </c>
      <c r="M3038" s="16">
        <f t="shared" si="3102"/>
        <v>41466.785231481481</v>
      </c>
      <c r="N3038" t="b">
        <v>0</v>
      </c>
      <c r="O3038">
        <v>329</v>
      </c>
      <c r="P3038" t="b">
        <v>1</v>
      </c>
      <c r="Q3038" t="s">
        <v>8301</v>
      </c>
      <c r="R3038">
        <f t="shared" si="3103"/>
        <v>96.3</v>
      </c>
      <c r="S3038" s="13" t="s">
        <v>8315</v>
      </c>
      <c r="T3038" t="s">
        <v>8355</v>
      </c>
      <c r="U3038">
        <f>YEAR(Table1[[#This Row],[Date Created Conversion]])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>ROUND(Table1[[#This Row],[pledged]]/Table1[[#This Row],[goal]] *100,1)</f>
        <v>213.2</v>
      </c>
      <c r="G3039" s="13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ref="L3039" si="3132">(((J3039/60)/60)/24)+DATE(1970,1,1)</f>
        <v>40453.207638888889</v>
      </c>
      <c r="M3039" s="16">
        <f t="shared" si="3102"/>
        <v>40378.893206018518</v>
      </c>
      <c r="N3039" t="b">
        <v>0</v>
      </c>
      <c r="O3039">
        <v>32</v>
      </c>
      <c r="P3039" t="b">
        <v>1</v>
      </c>
      <c r="Q3039" t="s">
        <v>8301</v>
      </c>
      <c r="R3039">
        <f t="shared" si="3103"/>
        <v>33.31</v>
      </c>
      <c r="S3039" s="13" t="s">
        <v>8315</v>
      </c>
      <c r="T3039" t="s">
        <v>8355</v>
      </c>
      <c r="U3039">
        <f>YEAR(Table1[[#This Row],[Date Created Conversion]])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>ROUND(Table1[[#This Row],[pledged]]/Table1[[#This Row],[goal]] *100,1)</f>
        <v>100.5</v>
      </c>
      <c r="G3040" s="13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ref="L3040" si="3133">(((J3040/60)/60)/24)+DATE(1970,1,1)</f>
        <v>42433.252280092594</v>
      </c>
      <c r="M3040" s="16">
        <f t="shared" si="3102"/>
        <v>42373.252280092594</v>
      </c>
      <c r="N3040" t="b">
        <v>0</v>
      </c>
      <c r="O3040">
        <v>27</v>
      </c>
      <c r="P3040" t="b">
        <v>1</v>
      </c>
      <c r="Q3040" t="s">
        <v>8301</v>
      </c>
      <c r="R3040">
        <f t="shared" si="3103"/>
        <v>37.22</v>
      </c>
      <c r="S3040" s="13" t="s">
        <v>8315</v>
      </c>
      <c r="T3040" t="s">
        <v>8355</v>
      </c>
      <c r="U3040">
        <f>YEAR(Table1[[#This Row],[Date Created Conversion]])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>ROUND(Table1[[#This Row],[pledged]]/Table1[[#This Row],[goal]] *100,1)</f>
        <v>108.7</v>
      </c>
      <c r="G3041" s="13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ref="L3041" si="3134">(((J3041/60)/60)/24)+DATE(1970,1,1)</f>
        <v>41637.332638888889</v>
      </c>
      <c r="M3041" s="16">
        <f t="shared" si="3102"/>
        <v>41610.794421296298</v>
      </c>
      <c r="N3041" t="b">
        <v>0</v>
      </c>
      <c r="O3041">
        <v>236</v>
      </c>
      <c r="P3041" t="b">
        <v>1</v>
      </c>
      <c r="Q3041" t="s">
        <v>8301</v>
      </c>
      <c r="R3041">
        <f t="shared" si="3103"/>
        <v>92.13</v>
      </c>
      <c r="S3041" s="13" t="s">
        <v>8315</v>
      </c>
      <c r="T3041" t="s">
        <v>8355</v>
      </c>
      <c r="U3041">
        <f>YEAR(Table1[[#This Row],[Date Created Conversion]])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>ROUND(Table1[[#This Row],[pledged]]/Table1[[#This Row],[goal]] *100,1)</f>
        <v>107.5</v>
      </c>
      <c r="G3042" s="13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ref="L3042" si="3135">(((J3042/60)/60)/24)+DATE(1970,1,1)</f>
        <v>42181.958333333328</v>
      </c>
      <c r="M3042" s="16">
        <f t="shared" si="3102"/>
        <v>42177.791909722218</v>
      </c>
      <c r="N3042" t="b">
        <v>0</v>
      </c>
      <c r="O3042">
        <v>42</v>
      </c>
      <c r="P3042" t="b">
        <v>1</v>
      </c>
      <c r="Q3042" t="s">
        <v>8301</v>
      </c>
      <c r="R3042">
        <f t="shared" si="3103"/>
        <v>76.790000000000006</v>
      </c>
      <c r="S3042" s="13" t="s">
        <v>8315</v>
      </c>
      <c r="T3042" t="s">
        <v>8355</v>
      </c>
      <c r="U3042">
        <f>YEAR(Table1[[#This Row],[Date Created Conversion]])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>ROUND(Table1[[#This Row],[pledged]]/Table1[[#This Row],[goal]] *100,1)</f>
        <v>110.5</v>
      </c>
      <c r="G3043" s="1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ref="L3043" si="3136">(((J3043/60)/60)/24)+DATE(1970,1,1)</f>
        <v>42389.868611111116</v>
      </c>
      <c r="M3043" s="16">
        <f t="shared" si="3102"/>
        <v>42359.868611111116</v>
      </c>
      <c r="N3043" t="b">
        <v>0</v>
      </c>
      <c r="O3043">
        <v>95</v>
      </c>
      <c r="P3043" t="b">
        <v>1</v>
      </c>
      <c r="Q3043" t="s">
        <v>8301</v>
      </c>
      <c r="R3043">
        <f t="shared" si="3103"/>
        <v>96.53</v>
      </c>
      <c r="S3043" s="13" t="s">
        <v>8315</v>
      </c>
      <c r="T3043" t="s">
        <v>8355</v>
      </c>
      <c r="U3043">
        <f>YEAR(Table1[[#This Row],[Date Created Conversion]])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>ROUND(Table1[[#This Row],[pledged]]/Table1[[#This Row],[goal]] *100,1)</f>
        <v>128</v>
      </c>
      <c r="G3044" s="13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ref="L3044" si="3137">(((J3044/60)/60)/24)+DATE(1970,1,1)</f>
        <v>42283.688043981485</v>
      </c>
      <c r="M3044" s="16">
        <f t="shared" si="3102"/>
        <v>42253.688043981485</v>
      </c>
      <c r="N3044" t="b">
        <v>0</v>
      </c>
      <c r="O3044">
        <v>37</v>
      </c>
      <c r="P3044" t="b">
        <v>1</v>
      </c>
      <c r="Q3044" t="s">
        <v>8301</v>
      </c>
      <c r="R3044">
        <f t="shared" si="3103"/>
        <v>51.89</v>
      </c>
      <c r="S3044" s="13" t="s">
        <v>8315</v>
      </c>
      <c r="T3044" t="s">
        <v>8355</v>
      </c>
      <c r="U3044">
        <f>YEAR(Table1[[#This Row],[Date Created Conversion]])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>ROUND(Table1[[#This Row],[pledged]]/Table1[[#This Row],[goal]] *100,1)</f>
        <v>110</v>
      </c>
      <c r="G3045" s="13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ref="L3045" si="3138">(((J3045/60)/60)/24)+DATE(1970,1,1)</f>
        <v>42110.118055555555</v>
      </c>
      <c r="M3045" s="16">
        <f t="shared" si="3102"/>
        <v>42083.070590277777</v>
      </c>
      <c r="N3045" t="b">
        <v>0</v>
      </c>
      <c r="O3045">
        <v>128</v>
      </c>
      <c r="P3045" t="b">
        <v>1</v>
      </c>
      <c r="Q3045" t="s">
        <v>8301</v>
      </c>
      <c r="R3045">
        <f t="shared" si="3103"/>
        <v>128.91</v>
      </c>
      <c r="S3045" s="13" t="s">
        <v>8315</v>
      </c>
      <c r="T3045" t="s">
        <v>8355</v>
      </c>
      <c r="U3045">
        <f>YEAR(Table1[[#This Row],[Date Created Conversion]])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>ROUND(Table1[[#This Row],[pledged]]/Table1[[#This Row],[goal]] *100,1)</f>
        <v>109.3</v>
      </c>
      <c r="G3046" s="13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ref="L3046" si="3139">(((J3046/60)/60)/24)+DATE(1970,1,1)</f>
        <v>42402.7268287037</v>
      </c>
      <c r="M3046" s="16">
        <f t="shared" si="3102"/>
        <v>42387.7268287037</v>
      </c>
      <c r="N3046" t="b">
        <v>0</v>
      </c>
      <c r="O3046">
        <v>156</v>
      </c>
      <c r="P3046" t="b">
        <v>1</v>
      </c>
      <c r="Q3046" t="s">
        <v>8301</v>
      </c>
      <c r="R3046">
        <f t="shared" si="3103"/>
        <v>84.11</v>
      </c>
      <c r="S3046" s="13" t="s">
        <v>8315</v>
      </c>
      <c r="T3046" t="s">
        <v>8355</v>
      </c>
      <c r="U3046">
        <f>YEAR(Table1[[#This Row],[Date Created Conversion]])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>ROUND(Table1[[#This Row],[pledged]]/Table1[[#This Row],[goal]] *100,1)</f>
        <v>132.69999999999999</v>
      </c>
      <c r="G3047" s="13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ref="L3047" si="3140">(((J3047/60)/60)/24)+DATE(1970,1,1)</f>
        <v>41873.155729166669</v>
      </c>
      <c r="M3047" s="16">
        <f t="shared" si="3102"/>
        <v>41843.155729166669</v>
      </c>
      <c r="N3047" t="b">
        <v>0</v>
      </c>
      <c r="O3047">
        <v>64</v>
      </c>
      <c r="P3047" t="b">
        <v>1</v>
      </c>
      <c r="Q3047" t="s">
        <v>8301</v>
      </c>
      <c r="R3047">
        <f t="shared" si="3103"/>
        <v>82.94</v>
      </c>
      <c r="S3047" s="13" t="s">
        <v>8315</v>
      </c>
      <c r="T3047" t="s">
        <v>8355</v>
      </c>
      <c r="U3047">
        <f>YEAR(Table1[[#This Row],[Date Created Conversion]])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>ROUND(Table1[[#This Row],[pledged]]/Table1[[#This Row],[goal]] *100,1)</f>
        <v>190.8</v>
      </c>
      <c r="G3048" s="13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ref="L3048" si="3141">(((J3048/60)/60)/24)+DATE(1970,1,1)</f>
        <v>41892.202777777777</v>
      </c>
      <c r="M3048" s="16">
        <f t="shared" si="3102"/>
        <v>41862.803078703706</v>
      </c>
      <c r="N3048" t="b">
        <v>0</v>
      </c>
      <c r="O3048">
        <v>58</v>
      </c>
      <c r="P3048" t="b">
        <v>1</v>
      </c>
      <c r="Q3048" t="s">
        <v>8301</v>
      </c>
      <c r="R3048">
        <f t="shared" si="3103"/>
        <v>259.95</v>
      </c>
      <c r="S3048" s="13" t="s">
        <v>8315</v>
      </c>
      <c r="T3048" t="s">
        <v>8355</v>
      </c>
      <c r="U3048">
        <f>YEAR(Table1[[#This Row],[Date Created Conversion]])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>ROUND(Table1[[#This Row],[pledged]]/Table1[[#This Row],[goal]] *100,1)</f>
        <v>149</v>
      </c>
      <c r="G3049" s="13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ref="L3049" si="3142">(((J3049/60)/60)/24)+DATE(1970,1,1)</f>
        <v>42487.552777777775</v>
      </c>
      <c r="M3049" s="16">
        <f t="shared" si="3102"/>
        <v>42443.989050925928</v>
      </c>
      <c r="N3049" t="b">
        <v>0</v>
      </c>
      <c r="O3049">
        <v>20</v>
      </c>
      <c r="P3049" t="b">
        <v>1</v>
      </c>
      <c r="Q3049" t="s">
        <v>8301</v>
      </c>
      <c r="R3049">
        <f t="shared" si="3103"/>
        <v>37.25</v>
      </c>
      <c r="S3049" s="13" t="s">
        <v>8315</v>
      </c>
      <c r="T3049" t="s">
        <v>8355</v>
      </c>
      <c r="U3049">
        <f>YEAR(Table1[[#This Row],[Date Created Conversion]])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>ROUND(Table1[[#This Row],[pledged]]/Table1[[#This Row],[goal]] *100,1)</f>
        <v>166.4</v>
      </c>
      <c r="G3050" s="13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ref="L3050" si="3143">(((J3050/60)/60)/24)+DATE(1970,1,1)</f>
        <v>42004.890277777777</v>
      </c>
      <c r="M3050" s="16">
        <f t="shared" si="3102"/>
        <v>41975.901180555549</v>
      </c>
      <c r="N3050" t="b">
        <v>0</v>
      </c>
      <c r="O3050">
        <v>47</v>
      </c>
      <c r="P3050" t="b">
        <v>1</v>
      </c>
      <c r="Q3050" t="s">
        <v>8301</v>
      </c>
      <c r="R3050">
        <f t="shared" si="3103"/>
        <v>177.02</v>
      </c>
      <c r="S3050" s="13" t="s">
        <v>8315</v>
      </c>
      <c r="T3050" t="s">
        <v>8355</v>
      </c>
      <c r="U3050">
        <f>YEAR(Table1[[#This Row],[Date Created Conversion]])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>ROUND(Table1[[#This Row],[pledged]]/Table1[[#This Row],[goal]] *100,1)</f>
        <v>106.7</v>
      </c>
      <c r="G3051" s="13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ref="L3051" si="3144">(((J3051/60)/60)/24)+DATE(1970,1,1)</f>
        <v>42169.014525462961</v>
      </c>
      <c r="M3051" s="16">
        <f t="shared" si="3102"/>
        <v>42139.014525462961</v>
      </c>
      <c r="N3051" t="b">
        <v>0</v>
      </c>
      <c r="O3051">
        <v>54</v>
      </c>
      <c r="P3051" t="b">
        <v>1</v>
      </c>
      <c r="Q3051" t="s">
        <v>8301</v>
      </c>
      <c r="R3051">
        <f t="shared" si="3103"/>
        <v>74.069999999999993</v>
      </c>
      <c r="S3051" s="13" t="s">
        <v>8315</v>
      </c>
      <c r="T3051" t="s">
        <v>8355</v>
      </c>
      <c r="U3051">
        <f>YEAR(Table1[[#This Row],[Date Created Conversion]])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>ROUND(Table1[[#This Row],[pledged]]/Table1[[#This Row],[goal]] *100,1)</f>
        <v>106</v>
      </c>
      <c r="G3052" s="13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ref="L3052" si="3145">(((J3052/60)/60)/24)+DATE(1970,1,1)</f>
        <v>42495.16851851852</v>
      </c>
      <c r="M3052" s="16">
        <f t="shared" si="3102"/>
        <v>42465.16851851852</v>
      </c>
      <c r="N3052" t="b">
        <v>0</v>
      </c>
      <c r="O3052">
        <v>9</v>
      </c>
      <c r="P3052" t="b">
        <v>1</v>
      </c>
      <c r="Q3052" t="s">
        <v>8301</v>
      </c>
      <c r="R3052">
        <f t="shared" si="3103"/>
        <v>70.67</v>
      </c>
      <c r="S3052" s="13" t="s">
        <v>8315</v>
      </c>
      <c r="T3052" t="s">
        <v>8355</v>
      </c>
      <c r="U3052">
        <f>YEAR(Table1[[#This Row],[Date Created Conversion]])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>ROUND(Table1[[#This Row],[pledged]]/Table1[[#This Row],[goal]] *100,1)</f>
        <v>23.6</v>
      </c>
      <c r="G3053" s="1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ref="L3053" si="3146">(((J3053/60)/60)/24)+DATE(1970,1,1)</f>
        <v>42774.416030092587</v>
      </c>
      <c r="M3053" s="16">
        <f t="shared" si="3102"/>
        <v>42744.416030092587</v>
      </c>
      <c r="N3053" t="b">
        <v>1</v>
      </c>
      <c r="O3053">
        <v>35</v>
      </c>
      <c r="P3053" t="b">
        <v>0</v>
      </c>
      <c r="Q3053" t="s">
        <v>8301</v>
      </c>
      <c r="R3053">
        <f t="shared" si="3103"/>
        <v>23.63</v>
      </c>
      <c r="S3053" s="13" t="s">
        <v>8315</v>
      </c>
      <c r="T3053" t="s">
        <v>8355</v>
      </c>
      <c r="U3053">
        <f>YEAR(Table1[[#This Row],[Date Created Conversion]])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>ROUND(Table1[[#This Row],[pledged]]/Table1[[#This Row],[goal]] *100,1)</f>
        <v>0.2</v>
      </c>
      <c r="G3054" s="13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ref="L3054" si="3147">(((J3054/60)/60)/24)+DATE(1970,1,1)</f>
        <v>42152.665972222225</v>
      </c>
      <c r="M3054" s="16">
        <f t="shared" si="3102"/>
        <v>42122.670069444444</v>
      </c>
      <c r="N3054" t="b">
        <v>0</v>
      </c>
      <c r="O3054">
        <v>2</v>
      </c>
      <c r="P3054" t="b">
        <v>0</v>
      </c>
      <c r="Q3054" t="s">
        <v>8301</v>
      </c>
      <c r="R3054">
        <f t="shared" si="3103"/>
        <v>37.5</v>
      </c>
      <c r="S3054" s="13" t="s">
        <v>8315</v>
      </c>
      <c r="T3054" t="s">
        <v>8355</v>
      </c>
      <c r="U3054">
        <f>YEAR(Table1[[#This Row],[Date Created Conversion]])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>ROUND(Table1[[#This Row],[pledged]]/Table1[[#This Row],[goal]] *100,1)</f>
        <v>0.4</v>
      </c>
      <c r="G3055" s="13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ref="L3055" si="3148">(((J3055/60)/60)/24)+DATE(1970,1,1)</f>
        <v>41914.165972222225</v>
      </c>
      <c r="M3055" s="16">
        <f t="shared" si="3102"/>
        <v>41862.761724537035</v>
      </c>
      <c r="N3055" t="b">
        <v>0</v>
      </c>
      <c r="O3055">
        <v>3</v>
      </c>
      <c r="P3055" t="b">
        <v>0</v>
      </c>
      <c r="Q3055" t="s">
        <v>8301</v>
      </c>
      <c r="R3055">
        <f t="shared" si="3103"/>
        <v>13.33</v>
      </c>
      <c r="S3055" s="13" t="s">
        <v>8315</v>
      </c>
      <c r="T3055" t="s">
        <v>8355</v>
      </c>
      <c r="U3055">
        <f>YEAR(Table1[[#This Row],[Date Created Conversion]])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>ROUND(Table1[[#This Row],[pledged]]/Table1[[#This Row],[goal]] *100,1)</f>
        <v>0</v>
      </c>
      <c r="G3056" s="13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ref="L3056" si="3149">(((J3056/60)/60)/24)+DATE(1970,1,1)</f>
        <v>42065.044444444444</v>
      </c>
      <c r="M3056" s="16">
        <f t="shared" si="3102"/>
        <v>42027.832800925928</v>
      </c>
      <c r="N3056" t="b">
        <v>0</v>
      </c>
      <c r="O3056">
        <v>0</v>
      </c>
      <c r="P3056" t="b">
        <v>0</v>
      </c>
      <c r="Q3056" t="s">
        <v>8301</v>
      </c>
      <c r="R3056">
        <f t="shared" si="3103"/>
        <v>0</v>
      </c>
      <c r="S3056" s="13" t="s">
        <v>8315</v>
      </c>
      <c r="T3056" t="s">
        <v>8355</v>
      </c>
      <c r="U3056">
        <f>YEAR(Table1[[#This Row],[Date Created Conversion]])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>ROUND(Table1[[#This Row],[pledged]]/Table1[[#This Row],[goal]] *100,1)</f>
        <v>0</v>
      </c>
      <c r="G3057" s="13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ref="L3057" si="3150">(((J3057/60)/60)/24)+DATE(1970,1,1)</f>
        <v>42013.95821759259</v>
      </c>
      <c r="M3057" s="16">
        <f t="shared" si="3102"/>
        <v>41953.95821759259</v>
      </c>
      <c r="N3057" t="b">
        <v>0</v>
      </c>
      <c r="O3057">
        <v>1</v>
      </c>
      <c r="P3057" t="b">
        <v>0</v>
      </c>
      <c r="Q3057" t="s">
        <v>8301</v>
      </c>
      <c r="R3057">
        <f t="shared" si="3103"/>
        <v>1</v>
      </c>
      <c r="S3057" s="13" t="s">
        <v>8315</v>
      </c>
      <c r="T3057" t="s">
        <v>8355</v>
      </c>
      <c r="U3057">
        <f>YEAR(Table1[[#This Row],[Date Created Conversion]])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>ROUND(Table1[[#This Row],[pledged]]/Table1[[#This Row],[goal]] *100,1)</f>
        <v>0</v>
      </c>
      <c r="G3058" s="13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ref="L3058" si="3151">(((J3058/60)/60)/24)+DATE(1970,1,1)</f>
        <v>41911.636388888888</v>
      </c>
      <c r="M3058" s="16">
        <f t="shared" si="3102"/>
        <v>41851.636388888888</v>
      </c>
      <c r="N3058" t="b">
        <v>0</v>
      </c>
      <c r="O3058">
        <v>0</v>
      </c>
      <c r="P3058" t="b">
        <v>0</v>
      </c>
      <c r="Q3058" t="s">
        <v>8301</v>
      </c>
      <c r="R3058">
        <f t="shared" si="3103"/>
        <v>0</v>
      </c>
      <c r="S3058" s="13" t="s">
        <v>8315</v>
      </c>
      <c r="T3058" t="s">
        <v>8355</v>
      </c>
      <c r="U3058">
        <f>YEAR(Table1[[#This Row],[Date Created Conversion]])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>ROUND(Table1[[#This Row],[pledged]]/Table1[[#This Row],[goal]] *100,1)</f>
        <v>0</v>
      </c>
      <c r="G3059" s="13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ref="L3059" si="3152">(((J3059/60)/60)/24)+DATE(1970,1,1)</f>
        <v>42463.608923611115</v>
      </c>
      <c r="M3059" s="16">
        <f t="shared" si="3102"/>
        <v>42433.650590277779</v>
      </c>
      <c r="N3059" t="b">
        <v>0</v>
      </c>
      <c r="O3059">
        <v>0</v>
      </c>
      <c r="P3059" t="b">
        <v>0</v>
      </c>
      <c r="Q3059" t="s">
        <v>8301</v>
      </c>
      <c r="R3059">
        <f t="shared" si="3103"/>
        <v>0</v>
      </c>
      <c r="S3059" s="13" t="s">
        <v>8315</v>
      </c>
      <c r="T3059" t="s">
        <v>8355</v>
      </c>
      <c r="U3059">
        <f>YEAR(Table1[[#This Row],[Date Created Conversion]])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>ROUND(Table1[[#This Row],[pledged]]/Table1[[#This Row],[goal]] *100,1)</f>
        <v>0</v>
      </c>
      <c r="G3060" s="13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ref="L3060" si="3153">(((J3060/60)/60)/24)+DATE(1970,1,1)</f>
        <v>42510.374305555553</v>
      </c>
      <c r="M3060" s="16">
        <f t="shared" si="3102"/>
        <v>42460.374305555553</v>
      </c>
      <c r="N3060" t="b">
        <v>0</v>
      </c>
      <c r="O3060">
        <v>3</v>
      </c>
      <c r="P3060" t="b">
        <v>0</v>
      </c>
      <c r="Q3060" t="s">
        <v>8301</v>
      </c>
      <c r="R3060">
        <f t="shared" si="3103"/>
        <v>1</v>
      </c>
      <c r="S3060" s="13" t="s">
        <v>8315</v>
      </c>
      <c r="T3060" t="s">
        <v>8355</v>
      </c>
      <c r="U3060">
        <f>YEAR(Table1[[#This Row],[Date Created Conversion]])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>ROUND(Table1[[#This Row],[pledged]]/Table1[[#This Row],[goal]] *100,1)</f>
        <v>3</v>
      </c>
      <c r="G3061" s="13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ref="L3061" si="3154">(((J3061/60)/60)/24)+DATE(1970,1,1)</f>
        <v>41859.935717592591</v>
      </c>
      <c r="M3061" s="16">
        <f t="shared" si="3102"/>
        <v>41829.935717592591</v>
      </c>
      <c r="N3061" t="b">
        <v>0</v>
      </c>
      <c r="O3061">
        <v>11</v>
      </c>
      <c r="P3061" t="b">
        <v>0</v>
      </c>
      <c r="Q3061" t="s">
        <v>8301</v>
      </c>
      <c r="R3061">
        <f t="shared" si="3103"/>
        <v>41</v>
      </c>
      <c r="S3061" s="13" t="s">
        <v>8315</v>
      </c>
      <c r="T3061" t="s">
        <v>8355</v>
      </c>
      <c r="U3061">
        <f>YEAR(Table1[[#This Row],[Date Created Conversion]])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>ROUND(Table1[[#This Row],[pledged]]/Table1[[#This Row],[goal]] *100,1)</f>
        <v>0.2</v>
      </c>
      <c r="G3062" s="13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ref="L3062" si="3155">(((J3062/60)/60)/24)+DATE(1970,1,1)</f>
        <v>42275.274699074071</v>
      </c>
      <c r="M3062" s="16">
        <f t="shared" si="3102"/>
        <v>42245.274699074071</v>
      </c>
      <c r="N3062" t="b">
        <v>0</v>
      </c>
      <c r="O3062">
        <v>6</v>
      </c>
      <c r="P3062" t="b">
        <v>0</v>
      </c>
      <c r="Q3062" t="s">
        <v>8301</v>
      </c>
      <c r="R3062">
        <f t="shared" si="3103"/>
        <v>55.83</v>
      </c>
      <c r="S3062" s="13" t="s">
        <v>8315</v>
      </c>
      <c r="T3062" t="s">
        <v>8355</v>
      </c>
      <c r="U3062">
        <f>YEAR(Table1[[#This Row],[Date Created Conversion]])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>ROUND(Table1[[#This Row],[pledged]]/Table1[[#This Row],[goal]] *100,1)</f>
        <v>0</v>
      </c>
      <c r="G3063" s="1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ref="L3063" si="3156">(((J3063/60)/60)/24)+DATE(1970,1,1)</f>
        <v>41864.784120370372</v>
      </c>
      <c r="M3063" s="16">
        <f t="shared" si="3102"/>
        <v>41834.784120370372</v>
      </c>
      <c r="N3063" t="b">
        <v>0</v>
      </c>
      <c r="O3063">
        <v>0</v>
      </c>
      <c r="P3063" t="b">
        <v>0</v>
      </c>
      <c r="Q3063" t="s">
        <v>8301</v>
      </c>
      <c r="R3063">
        <f t="shared" si="3103"/>
        <v>0</v>
      </c>
      <c r="S3063" s="13" t="s">
        <v>8315</v>
      </c>
      <c r="T3063" t="s">
        <v>8355</v>
      </c>
      <c r="U3063">
        <f>YEAR(Table1[[#This Row],[Date Created Conversion]])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>ROUND(Table1[[#This Row],[pledged]]/Table1[[#This Row],[goal]] *100,1)</f>
        <v>66.8</v>
      </c>
      <c r="G3064" s="13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ref="L3064" si="3157">(((J3064/60)/60)/24)+DATE(1970,1,1)</f>
        <v>42277.75</v>
      </c>
      <c r="M3064" s="16">
        <f t="shared" si="3102"/>
        <v>42248.535787037035</v>
      </c>
      <c r="N3064" t="b">
        <v>0</v>
      </c>
      <c r="O3064">
        <v>67</v>
      </c>
      <c r="P3064" t="b">
        <v>0</v>
      </c>
      <c r="Q3064" t="s">
        <v>8301</v>
      </c>
      <c r="R3064">
        <f t="shared" si="3103"/>
        <v>99.76</v>
      </c>
      <c r="S3064" s="13" t="s">
        <v>8315</v>
      </c>
      <c r="T3064" t="s">
        <v>8355</v>
      </c>
      <c r="U3064">
        <f>YEAR(Table1[[#This Row],[Date Created Conversion]])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>ROUND(Table1[[#This Row],[pledged]]/Table1[[#This Row],[goal]] *100,1)</f>
        <v>19.600000000000001</v>
      </c>
      <c r="G3065" s="13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ref="L3065" si="3158">(((J3065/60)/60)/24)+DATE(1970,1,1)</f>
        <v>42665.922893518517</v>
      </c>
      <c r="M3065" s="16">
        <f t="shared" si="3102"/>
        <v>42630.922893518517</v>
      </c>
      <c r="N3065" t="b">
        <v>0</v>
      </c>
      <c r="O3065">
        <v>23</v>
      </c>
      <c r="P3065" t="b">
        <v>0</v>
      </c>
      <c r="Q3065" t="s">
        <v>8301</v>
      </c>
      <c r="R3065">
        <f t="shared" si="3103"/>
        <v>25.52</v>
      </c>
      <c r="S3065" s="13" t="s">
        <v>8315</v>
      </c>
      <c r="T3065" t="s">
        <v>8355</v>
      </c>
      <c r="U3065">
        <f>YEAR(Table1[[#This Row],[Date Created Conversion]])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>ROUND(Table1[[#This Row],[pledged]]/Table1[[#This Row],[goal]] *100,1)</f>
        <v>11.3</v>
      </c>
      <c r="G3066" s="13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ref="L3066" si="3159">(((J3066/60)/60)/24)+DATE(1970,1,1)</f>
        <v>42330.290972222225</v>
      </c>
      <c r="M3066" s="16">
        <f t="shared" si="3102"/>
        <v>42299.130162037036</v>
      </c>
      <c r="N3066" t="b">
        <v>0</v>
      </c>
      <c r="O3066">
        <v>72</v>
      </c>
      <c r="P3066" t="b">
        <v>0</v>
      </c>
      <c r="Q3066" t="s">
        <v>8301</v>
      </c>
      <c r="R3066">
        <f t="shared" si="3103"/>
        <v>117.65</v>
      </c>
      <c r="S3066" s="13" t="s">
        <v>8315</v>
      </c>
      <c r="T3066" t="s">
        <v>8355</v>
      </c>
      <c r="U3066">
        <f>YEAR(Table1[[#This Row],[Date Created Conversion]])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>ROUND(Table1[[#This Row],[pledged]]/Table1[[#This Row],[goal]] *100,1)</f>
        <v>0</v>
      </c>
      <c r="G3067" s="13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ref="L3067" si="3160">(((J3067/60)/60)/24)+DATE(1970,1,1)</f>
        <v>41850.055231481485</v>
      </c>
      <c r="M3067" s="16">
        <f t="shared" si="3102"/>
        <v>41825.055231481485</v>
      </c>
      <c r="N3067" t="b">
        <v>0</v>
      </c>
      <c r="O3067">
        <v>2</v>
      </c>
      <c r="P3067" t="b">
        <v>0</v>
      </c>
      <c r="Q3067" t="s">
        <v>8301</v>
      </c>
      <c r="R3067">
        <f t="shared" si="3103"/>
        <v>5</v>
      </c>
      <c r="S3067" s="13" t="s">
        <v>8315</v>
      </c>
      <c r="T3067" t="s">
        <v>8355</v>
      </c>
      <c r="U3067">
        <f>YEAR(Table1[[#This Row],[Date Created Conversion]])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>ROUND(Table1[[#This Row],[pledged]]/Table1[[#This Row],[goal]] *100,1)</f>
        <v>12</v>
      </c>
      <c r="G3068" s="13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ref="L3068" si="3161">(((J3068/60)/60)/24)+DATE(1970,1,1)</f>
        <v>42561.228437500002</v>
      </c>
      <c r="M3068" s="16">
        <f t="shared" si="3102"/>
        <v>42531.228437500002</v>
      </c>
      <c r="N3068" t="b">
        <v>0</v>
      </c>
      <c r="O3068">
        <v>15</v>
      </c>
      <c r="P3068" t="b">
        <v>0</v>
      </c>
      <c r="Q3068" t="s">
        <v>8301</v>
      </c>
      <c r="R3068">
        <f t="shared" si="3103"/>
        <v>2796.67</v>
      </c>
      <c r="S3068" s="13" t="s">
        <v>8315</v>
      </c>
      <c r="T3068" t="s">
        <v>8355</v>
      </c>
      <c r="U3068">
        <f>YEAR(Table1[[#This Row],[Date Created Conversion]])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>ROUND(Table1[[#This Row],[pledged]]/Table1[[#This Row],[goal]] *100,1)</f>
        <v>2.5</v>
      </c>
      <c r="G3069" s="13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ref="L3069" si="3162">(((J3069/60)/60)/24)+DATE(1970,1,1)</f>
        <v>42256.938414351855</v>
      </c>
      <c r="M3069" s="16">
        <f t="shared" si="3102"/>
        <v>42226.938414351855</v>
      </c>
      <c r="N3069" t="b">
        <v>0</v>
      </c>
      <c r="O3069">
        <v>1</v>
      </c>
      <c r="P3069" t="b">
        <v>0</v>
      </c>
      <c r="Q3069" t="s">
        <v>8301</v>
      </c>
      <c r="R3069">
        <f t="shared" si="3103"/>
        <v>200</v>
      </c>
      <c r="S3069" s="13" t="s">
        <v>8315</v>
      </c>
      <c r="T3069" t="s">
        <v>8355</v>
      </c>
      <c r="U3069">
        <f>YEAR(Table1[[#This Row],[Date Created Conversion]])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>ROUND(Table1[[#This Row],[pledged]]/Table1[[#This Row],[goal]] *100,1)</f>
        <v>0.1</v>
      </c>
      <c r="G3070" s="13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ref="L3070" si="3163">(((J3070/60)/60)/24)+DATE(1970,1,1)</f>
        <v>42293.691574074073</v>
      </c>
      <c r="M3070" s="16">
        <f t="shared" si="3102"/>
        <v>42263.691574074073</v>
      </c>
      <c r="N3070" t="b">
        <v>0</v>
      </c>
      <c r="O3070">
        <v>2</v>
      </c>
      <c r="P3070" t="b">
        <v>0</v>
      </c>
      <c r="Q3070" t="s">
        <v>8301</v>
      </c>
      <c r="R3070">
        <f t="shared" si="3103"/>
        <v>87.5</v>
      </c>
      <c r="S3070" s="13" t="s">
        <v>8315</v>
      </c>
      <c r="T3070" t="s">
        <v>8355</v>
      </c>
      <c r="U3070">
        <f>YEAR(Table1[[#This Row],[Date Created Conversion]])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>ROUND(Table1[[#This Row],[pledged]]/Table1[[#This Row],[goal]] *100,1)</f>
        <v>14.1</v>
      </c>
      <c r="G3071" s="13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ref="L3071" si="3164">(((J3071/60)/60)/24)+DATE(1970,1,1)</f>
        <v>41987.833726851852</v>
      </c>
      <c r="M3071" s="16">
        <f t="shared" si="3102"/>
        <v>41957.833726851852</v>
      </c>
      <c r="N3071" t="b">
        <v>0</v>
      </c>
      <c r="O3071">
        <v>7</v>
      </c>
      <c r="P3071" t="b">
        <v>0</v>
      </c>
      <c r="Q3071" t="s">
        <v>8301</v>
      </c>
      <c r="R3071">
        <f t="shared" si="3103"/>
        <v>20.14</v>
      </c>
      <c r="S3071" s="13" t="s">
        <v>8315</v>
      </c>
      <c r="T3071" t="s">
        <v>8355</v>
      </c>
      <c r="U3071">
        <f>YEAR(Table1[[#This Row],[Date Created Conversion]])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>ROUND(Table1[[#This Row],[pledged]]/Table1[[#This Row],[goal]] *100,1)</f>
        <v>3.3</v>
      </c>
      <c r="G3072" s="13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ref="L3072" si="3165">(((J3072/60)/60)/24)+DATE(1970,1,1)</f>
        <v>42711.733437499999</v>
      </c>
      <c r="M3072" s="16">
        <f t="shared" si="3102"/>
        <v>42690.733437499999</v>
      </c>
      <c r="N3072" t="b">
        <v>0</v>
      </c>
      <c r="O3072">
        <v>16</v>
      </c>
      <c r="P3072" t="b">
        <v>0</v>
      </c>
      <c r="Q3072" t="s">
        <v>8301</v>
      </c>
      <c r="R3072">
        <f t="shared" si="3103"/>
        <v>20.88</v>
      </c>
      <c r="S3072" s="13" t="s">
        <v>8315</v>
      </c>
      <c r="T3072" t="s">
        <v>8355</v>
      </c>
      <c r="U3072">
        <f>YEAR(Table1[[#This Row],[Date Created Conversion]])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>ROUND(Table1[[#This Row],[pledged]]/Table1[[#This Row],[goal]] *100,1)</f>
        <v>59.8</v>
      </c>
      <c r="G3073" s="1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ref="L3073" si="3166">(((J3073/60)/60)/24)+DATE(1970,1,1)</f>
        <v>42115.249305555553</v>
      </c>
      <c r="M3073" s="16">
        <f t="shared" si="3102"/>
        <v>42097.732418981483</v>
      </c>
      <c r="N3073" t="b">
        <v>0</v>
      </c>
      <c r="O3073">
        <v>117</v>
      </c>
      <c r="P3073" t="b">
        <v>0</v>
      </c>
      <c r="Q3073" t="s">
        <v>8301</v>
      </c>
      <c r="R3073">
        <f t="shared" si="3103"/>
        <v>61.31</v>
      </c>
      <c r="S3073" s="13" t="s">
        <v>8315</v>
      </c>
      <c r="T3073" t="s">
        <v>8355</v>
      </c>
      <c r="U3073">
        <f>YEAR(Table1[[#This Row],[Date Created Conversion]])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>ROUND(Table1[[#This Row],[pledged]]/Table1[[#This Row],[goal]] *100,1)</f>
        <v>0</v>
      </c>
      <c r="G3074" s="13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ref="L3074" si="3167">(((J3074/60)/60)/24)+DATE(1970,1,1)</f>
        <v>42673.073611111111</v>
      </c>
      <c r="M3074" s="16">
        <f t="shared" ref="M3074:M3137" si="3168">(((K3074/60)/60)/24)+DATE(1970,1,1)</f>
        <v>42658.690532407403</v>
      </c>
      <c r="N3074" t="b">
        <v>0</v>
      </c>
      <c r="O3074">
        <v>2</v>
      </c>
      <c r="P3074" t="b">
        <v>0</v>
      </c>
      <c r="Q3074" t="s">
        <v>8301</v>
      </c>
      <c r="R3074">
        <f t="shared" ref="R3074:R3137" si="3169">IFERROR(ROUND(E3074/O3074,2),0)</f>
        <v>1</v>
      </c>
      <c r="S3074" s="13" t="s">
        <v>8315</v>
      </c>
      <c r="T3074" t="s">
        <v>8355</v>
      </c>
      <c r="U3074">
        <f>YEAR(Table1[[#This Row],[Date Created Conversion]])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>ROUND(Table1[[#This Row],[pledged]]/Table1[[#This Row],[goal]] *100,1)</f>
        <v>0</v>
      </c>
      <c r="G3075" s="13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" si="3170">(((J3075/60)/60)/24)+DATE(1970,1,1)</f>
        <v>42169.804861111115</v>
      </c>
      <c r="M3075" s="16">
        <f t="shared" si="3168"/>
        <v>42111.684027777781</v>
      </c>
      <c r="N3075" t="b">
        <v>0</v>
      </c>
      <c r="O3075">
        <v>7</v>
      </c>
      <c r="P3075" t="b">
        <v>0</v>
      </c>
      <c r="Q3075" t="s">
        <v>8301</v>
      </c>
      <c r="R3075">
        <f t="shared" si="3169"/>
        <v>92.14</v>
      </c>
      <c r="S3075" s="13" t="s">
        <v>8315</v>
      </c>
      <c r="T3075" t="s">
        <v>8355</v>
      </c>
      <c r="U3075">
        <f>YEAR(Table1[[#This Row],[Date Created Conversion]])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>ROUND(Table1[[#This Row],[pledged]]/Table1[[#This Row],[goal]] *100,1)</f>
        <v>0.1</v>
      </c>
      <c r="G3076" s="13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ref="L3076" si="3171">(((J3076/60)/60)/24)+DATE(1970,1,1)</f>
        <v>42439.571284722217</v>
      </c>
      <c r="M3076" s="16">
        <f t="shared" si="3168"/>
        <v>42409.571284722217</v>
      </c>
      <c r="N3076" t="b">
        <v>0</v>
      </c>
      <c r="O3076">
        <v>3</v>
      </c>
      <c r="P3076" t="b">
        <v>0</v>
      </c>
      <c r="Q3076" t="s">
        <v>8301</v>
      </c>
      <c r="R3076">
        <f t="shared" si="3169"/>
        <v>7.33</v>
      </c>
      <c r="S3076" s="13" t="s">
        <v>8315</v>
      </c>
      <c r="T3076" t="s">
        <v>8355</v>
      </c>
      <c r="U3076">
        <f>YEAR(Table1[[#This Row],[Date Created Conversion]])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>ROUND(Table1[[#This Row],[pledged]]/Table1[[#This Row],[goal]] *100,1)</f>
        <v>8.6</v>
      </c>
      <c r="G3077" s="13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ref="L3077" si="3172">(((J3077/60)/60)/24)+DATE(1970,1,1)</f>
        <v>42601.102314814809</v>
      </c>
      <c r="M3077" s="16">
        <f t="shared" si="3168"/>
        <v>42551.102314814809</v>
      </c>
      <c r="N3077" t="b">
        <v>0</v>
      </c>
      <c r="O3077">
        <v>20</v>
      </c>
      <c r="P3077" t="b">
        <v>0</v>
      </c>
      <c r="Q3077" t="s">
        <v>8301</v>
      </c>
      <c r="R3077">
        <f t="shared" si="3169"/>
        <v>64.8</v>
      </c>
      <c r="S3077" s="13" t="s">
        <v>8315</v>
      </c>
      <c r="T3077" t="s">
        <v>8355</v>
      </c>
      <c r="U3077">
        <f>YEAR(Table1[[#This Row],[Date Created Conversion]])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>ROUND(Table1[[#This Row],[pledged]]/Table1[[#This Row],[goal]] *100,1)</f>
        <v>15.1</v>
      </c>
      <c r="G3078" s="13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ref="L3078" si="3173">(((J3078/60)/60)/24)+DATE(1970,1,1)</f>
        <v>42286.651886574073</v>
      </c>
      <c r="M3078" s="16">
        <f t="shared" si="3168"/>
        <v>42226.651886574073</v>
      </c>
      <c r="N3078" t="b">
        <v>0</v>
      </c>
      <c r="O3078">
        <v>50</v>
      </c>
      <c r="P3078" t="b">
        <v>0</v>
      </c>
      <c r="Q3078" t="s">
        <v>8301</v>
      </c>
      <c r="R3078">
        <f t="shared" si="3169"/>
        <v>30.12</v>
      </c>
      <c r="S3078" s="13" t="s">
        <v>8315</v>
      </c>
      <c r="T3078" t="s">
        <v>8355</v>
      </c>
      <c r="U3078">
        <f>YEAR(Table1[[#This Row],[Date Created Conversion]])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>ROUND(Table1[[#This Row],[pledged]]/Table1[[#This Row],[goal]] *100,1)</f>
        <v>0.5</v>
      </c>
      <c r="G3079" s="13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ref="L3079" si="3174">(((J3079/60)/60)/24)+DATE(1970,1,1)</f>
        <v>42796.956921296296</v>
      </c>
      <c r="M3079" s="16">
        <f t="shared" si="3168"/>
        <v>42766.956921296296</v>
      </c>
      <c r="N3079" t="b">
        <v>0</v>
      </c>
      <c r="O3079">
        <v>2</v>
      </c>
      <c r="P3079" t="b">
        <v>0</v>
      </c>
      <c r="Q3079" t="s">
        <v>8301</v>
      </c>
      <c r="R3079">
        <f t="shared" si="3169"/>
        <v>52.5</v>
      </c>
      <c r="S3079" s="13" t="s">
        <v>8315</v>
      </c>
      <c r="T3079" t="s">
        <v>8355</v>
      </c>
      <c r="U3079">
        <f>YEAR(Table1[[#This Row],[Date Created Conversion]])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>ROUND(Table1[[#This Row],[pledged]]/Table1[[#This Row],[goal]] *100,1)</f>
        <v>0.1</v>
      </c>
      <c r="G3080" s="13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ref="L3080" si="3175">(((J3080/60)/60)/24)+DATE(1970,1,1)</f>
        <v>42061.138831018514</v>
      </c>
      <c r="M3080" s="16">
        <f t="shared" si="3168"/>
        <v>42031.138831018514</v>
      </c>
      <c r="N3080" t="b">
        <v>0</v>
      </c>
      <c r="O3080">
        <v>3</v>
      </c>
      <c r="P3080" t="b">
        <v>0</v>
      </c>
      <c r="Q3080" t="s">
        <v>8301</v>
      </c>
      <c r="R3080">
        <f t="shared" si="3169"/>
        <v>23.67</v>
      </c>
      <c r="S3080" s="13" t="s">
        <v>8315</v>
      </c>
      <c r="T3080" t="s">
        <v>8355</v>
      </c>
      <c r="U3080">
        <f>YEAR(Table1[[#This Row],[Date Created Conversion]])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>ROUND(Table1[[#This Row],[pledged]]/Table1[[#This Row],[goal]] *100,1)</f>
        <v>0.8</v>
      </c>
      <c r="G3081" s="13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ref="L3081" si="3176">(((J3081/60)/60)/24)+DATE(1970,1,1)</f>
        <v>42085.671701388885</v>
      </c>
      <c r="M3081" s="16">
        <f t="shared" si="3168"/>
        <v>42055.713368055556</v>
      </c>
      <c r="N3081" t="b">
        <v>0</v>
      </c>
      <c r="O3081">
        <v>27</v>
      </c>
      <c r="P3081" t="b">
        <v>0</v>
      </c>
      <c r="Q3081" t="s">
        <v>8301</v>
      </c>
      <c r="R3081">
        <f t="shared" si="3169"/>
        <v>415.78</v>
      </c>
      <c r="S3081" s="13" t="s">
        <v>8315</v>
      </c>
      <c r="T3081" t="s">
        <v>8355</v>
      </c>
      <c r="U3081">
        <f>YEAR(Table1[[#This Row],[Date Created Conversion]])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>ROUND(Table1[[#This Row],[pledged]]/Table1[[#This Row],[goal]] *100,1)</f>
        <v>0</v>
      </c>
      <c r="G3082" s="13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ref="L3082" si="3177">(((J3082/60)/60)/24)+DATE(1970,1,1)</f>
        <v>42000.0699537037</v>
      </c>
      <c r="M3082" s="16">
        <f t="shared" si="3168"/>
        <v>41940.028287037036</v>
      </c>
      <c r="N3082" t="b">
        <v>0</v>
      </c>
      <c r="O3082">
        <v>7</v>
      </c>
      <c r="P3082" t="b">
        <v>0</v>
      </c>
      <c r="Q3082" t="s">
        <v>8301</v>
      </c>
      <c r="R3082">
        <f t="shared" si="3169"/>
        <v>53.71</v>
      </c>
      <c r="S3082" s="13" t="s">
        <v>8315</v>
      </c>
      <c r="T3082" t="s">
        <v>8355</v>
      </c>
      <c r="U3082">
        <f>YEAR(Table1[[#This Row],[Date Created Conversion]])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>ROUND(Table1[[#This Row],[pledged]]/Table1[[#This Row],[goal]] *100,1)</f>
        <v>0.2</v>
      </c>
      <c r="G3083" s="1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ref="L3083" si="3178">(((J3083/60)/60)/24)+DATE(1970,1,1)</f>
        <v>42267.181608796294</v>
      </c>
      <c r="M3083" s="16">
        <f t="shared" si="3168"/>
        <v>42237.181608796294</v>
      </c>
      <c r="N3083" t="b">
        <v>0</v>
      </c>
      <c r="O3083">
        <v>5</v>
      </c>
      <c r="P3083" t="b">
        <v>0</v>
      </c>
      <c r="Q3083" t="s">
        <v>8301</v>
      </c>
      <c r="R3083">
        <f t="shared" si="3169"/>
        <v>420.6</v>
      </c>
      <c r="S3083" s="13" t="s">
        <v>8315</v>
      </c>
      <c r="T3083" t="s">
        <v>8355</v>
      </c>
      <c r="U3083">
        <f>YEAR(Table1[[#This Row],[Date Created Conversion]])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>ROUND(Table1[[#This Row],[pledged]]/Table1[[#This Row],[goal]] *100,1)</f>
        <v>0</v>
      </c>
      <c r="G3084" s="13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ref="L3084" si="3179">(((J3084/60)/60)/24)+DATE(1970,1,1)</f>
        <v>42323.96465277778</v>
      </c>
      <c r="M3084" s="16">
        <f t="shared" si="3168"/>
        <v>42293.922986111109</v>
      </c>
      <c r="N3084" t="b">
        <v>0</v>
      </c>
      <c r="O3084">
        <v>0</v>
      </c>
      <c r="P3084" t="b">
        <v>0</v>
      </c>
      <c r="Q3084" t="s">
        <v>8301</v>
      </c>
      <c r="R3084">
        <f t="shared" si="3169"/>
        <v>0</v>
      </c>
      <c r="S3084" s="13" t="s">
        <v>8315</v>
      </c>
      <c r="T3084" t="s">
        <v>8355</v>
      </c>
      <c r="U3084">
        <f>YEAR(Table1[[#This Row],[Date Created Conversion]])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>ROUND(Table1[[#This Row],[pledged]]/Table1[[#This Row],[goal]] *100,1)</f>
        <v>0.3</v>
      </c>
      <c r="G3085" s="13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ref="L3085" si="3180">(((J3085/60)/60)/24)+DATE(1970,1,1)</f>
        <v>41883.208333333336</v>
      </c>
      <c r="M3085" s="16">
        <f t="shared" si="3168"/>
        <v>41853.563402777778</v>
      </c>
      <c r="N3085" t="b">
        <v>0</v>
      </c>
      <c r="O3085">
        <v>3</v>
      </c>
      <c r="P3085" t="b">
        <v>0</v>
      </c>
      <c r="Q3085" t="s">
        <v>8301</v>
      </c>
      <c r="R3085">
        <f t="shared" si="3169"/>
        <v>18.670000000000002</v>
      </c>
      <c r="S3085" s="13" t="s">
        <v>8315</v>
      </c>
      <c r="T3085" t="s">
        <v>8355</v>
      </c>
      <c r="U3085">
        <f>YEAR(Table1[[#This Row],[Date Created Conversion]])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>ROUND(Table1[[#This Row],[pledged]]/Table1[[#This Row],[goal]] *100,1)</f>
        <v>11.6</v>
      </c>
      <c r="G3086" s="13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ref="L3086" si="3181">(((J3086/60)/60)/24)+DATE(1970,1,1)</f>
        <v>42129.783333333333</v>
      </c>
      <c r="M3086" s="16">
        <f t="shared" si="3168"/>
        <v>42100.723738425921</v>
      </c>
      <c r="N3086" t="b">
        <v>0</v>
      </c>
      <c r="O3086">
        <v>6</v>
      </c>
      <c r="P3086" t="b">
        <v>0</v>
      </c>
      <c r="Q3086" t="s">
        <v>8301</v>
      </c>
      <c r="R3086">
        <f t="shared" si="3169"/>
        <v>78.33</v>
      </c>
      <c r="S3086" s="13" t="s">
        <v>8315</v>
      </c>
      <c r="T3086" t="s">
        <v>8355</v>
      </c>
      <c r="U3086">
        <f>YEAR(Table1[[#This Row],[Date Created Conversion]])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>ROUND(Table1[[#This Row],[pledged]]/Table1[[#This Row],[goal]] *100,1)</f>
        <v>2.4</v>
      </c>
      <c r="G3087" s="13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ref="L3087" si="3182">(((J3087/60)/60)/24)+DATE(1970,1,1)</f>
        <v>42276.883784722217</v>
      </c>
      <c r="M3087" s="16">
        <f t="shared" si="3168"/>
        <v>42246.883784722217</v>
      </c>
      <c r="N3087" t="b">
        <v>0</v>
      </c>
      <c r="O3087">
        <v>9</v>
      </c>
      <c r="P3087" t="b">
        <v>0</v>
      </c>
      <c r="Q3087" t="s">
        <v>8301</v>
      </c>
      <c r="R3087">
        <f t="shared" si="3169"/>
        <v>67.78</v>
      </c>
      <c r="S3087" s="13" t="s">
        <v>8315</v>
      </c>
      <c r="T3087" t="s">
        <v>8355</v>
      </c>
      <c r="U3087">
        <f>YEAR(Table1[[#This Row],[Date Created Conversion]])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>ROUND(Table1[[#This Row],[pledged]]/Table1[[#This Row],[goal]] *100,1)</f>
        <v>0.3</v>
      </c>
      <c r="G3088" s="13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ref="L3088" si="3183">(((J3088/60)/60)/24)+DATE(1970,1,1)</f>
        <v>42233.67082175926</v>
      </c>
      <c r="M3088" s="16">
        <f t="shared" si="3168"/>
        <v>42173.67082175926</v>
      </c>
      <c r="N3088" t="b">
        <v>0</v>
      </c>
      <c r="O3088">
        <v>3</v>
      </c>
      <c r="P3088" t="b">
        <v>0</v>
      </c>
      <c r="Q3088" t="s">
        <v>8301</v>
      </c>
      <c r="R3088">
        <f t="shared" si="3169"/>
        <v>16.670000000000002</v>
      </c>
      <c r="S3088" s="13" t="s">
        <v>8315</v>
      </c>
      <c r="T3088" t="s">
        <v>8355</v>
      </c>
      <c r="U3088">
        <f>YEAR(Table1[[#This Row],[Date Created Conversion]])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>ROUND(Table1[[#This Row],[pledged]]/Table1[[#This Row],[goal]] *100,1)</f>
        <v>0.6</v>
      </c>
      <c r="G3089" s="13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ref="L3089" si="3184">(((J3089/60)/60)/24)+DATE(1970,1,1)</f>
        <v>42725.192013888889</v>
      </c>
      <c r="M3089" s="16">
        <f t="shared" si="3168"/>
        <v>42665.150347222225</v>
      </c>
      <c r="N3089" t="b">
        <v>0</v>
      </c>
      <c r="O3089">
        <v>2</v>
      </c>
      <c r="P3089" t="b">
        <v>0</v>
      </c>
      <c r="Q3089" t="s">
        <v>8301</v>
      </c>
      <c r="R3089">
        <f t="shared" si="3169"/>
        <v>62.5</v>
      </c>
      <c r="S3089" s="13" t="s">
        <v>8315</v>
      </c>
      <c r="T3089" t="s">
        <v>8355</v>
      </c>
      <c r="U3089">
        <f>YEAR(Table1[[#This Row],[Date Created Conversion]])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>ROUND(Table1[[#This Row],[pledged]]/Table1[[#This Row],[goal]] *100,1)</f>
        <v>0.2</v>
      </c>
      <c r="G3090" s="13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ref="L3090" si="3185">(((J3090/60)/60)/24)+DATE(1970,1,1)</f>
        <v>42012.570138888885</v>
      </c>
      <c r="M3090" s="16">
        <f t="shared" si="3168"/>
        <v>41981.57230324074</v>
      </c>
      <c r="N3090" t="b">
        <v>0</v>
      </c>
      <c r="O3090">
        <v>3</v>
      </c>
      <c r="P3090" t="b">
        <v>0</v>
      </c>
      <c r="Q3090" t="s">
        <v>8301</v>
      </c>
      <c r="R3090">
        <f t="shared" si="3169"/>
        <v>42</v>
      </c>
      <c r="S3090" s="13" t="s">
        <v>8315</v>
      </c>
      <c r="T3090" t="s">
        <v>8355</v>
      </c>
      <c r="U3090">
        <f>YEAR(Table1[[#This Row],[Date Created Conversion]])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>ROUND(Table1[[#This Row],[pledged]]/Table1[[#This Row],[goal]] *100,1)</f>
        <v>23.4</v>
      </c>
      <c r="G3091" s="13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ref="L3091" si="3186">(((J3091/60)/60)/24)+DATE(1970,1,1)</f>
        <v>42560.082638888889</v>
      </c>
      <c r="M3091" s="16">
        <f t="shared" si="3168"/>
        <v>42528.542627314819</v>
      </c>
      <c r="N3091" t="b">
        <v>0</v>
      </c>
      <c r="O3091">
        <v>45</v>
      </c>
      <c r="P3091" t="b">
        <v>0</v>
      </c>
      <c r="Q3091" t="s">
        <v>8301</v>
      </c>
      <c r="R3091">
        <f t="shared" si="3169"/>
        <v>130.09</v>
      </c>
      <c r="S3091" s="13" t="s">
        <v>8315</v>
      </c>
      <c r="T3091" t="s">
        <v>8355</v>
      </c>
      <c r="U3091">
        <f>YEAR(Table1[[#This Row],[Date Created Conversion]])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>ROUND(Table1[[#This Row],[pledged]]/Table1[[#This Row],[goal]] *100,1)</f>
        <v>5.0999999999999996</v>
      </c>
      <c r="G3092" s="13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ref="L3092" si="3187">(((J3092/60)/60)/24)+DATE(1970,1,1)</f>
        <v>42125.777141203704</v>
      </c>
      <c r="M3092" s="16">
        <f t="shared" si="3168"/>
        <v>42065.818807870368</v>
      </c>
      <c r="N3092" t="b">
        <v>0</v>
      </c>
      <c r="O3092">
        <v>9</v>
      </c>
      <c r="P3092" t="b">
        <v>0</v>
      </c>
      <c r="Q3092" t="s">
        <v>8301</v>
      </c>
      <c r="R3092">
        <f t="shared" si="3169"/>
        <v>1270.22</v>
      </c>
      <c r="S3092" s="13" t="s">
        <v>8315</v>
      </c>
      <c r="T3092" t="s">
        <v>8355</v>
      </c>
      <c r="U3092">
        <f>YEAR(Table1[[#This Row],[Date Created Conversion]])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>ROUND(Table1[[#This Row],[pledged]]/Table1[[#This Row],[goal]] *100,1)</f>
        <v>15.9</v>
      </c>
      <c r="G3093" s="1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ref="L3093" si="3188">(((J3093/60)/60)/24)+DATE(1970,1,1)</f>
        <v>42596.948414351849</v>
      </c>
      <c r="M3093" s="16">
        <f t="shared" si="3168"/>
        <v>42566.948414351849</v>
      </c>
      <c r="N3093" t="b">
        <v>0</v>
      </c>
      <c r="O3093">
        <v>9</v>
      </c>
      <c r="P3093" t="b">
        <v>0</v>
      </c>
      <c r="Q3093" t="s">
        <v>8301</v>
      </c>
      <c r="R3093">
        <f t="shared" si="3169"/>
        <v>88.44</v>
      </c>
      <c r="S3093" s="13" t="s">
        <v>8315</v>
      </c>
      <c r="T3093" t="s">
        <v>8355</v>
      </c>
      <c r="U3093">
        <f>YEAR(Table1[[#This Row],[Date Created Conversion]])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>ROUND(Table1[[#This Row],[pledged]]/Table1[[#This Row],[goal]] *100,1)</f>
        <v>1.2</v>
      </c>
      <c r="G3094" s="13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ref="L3094" si="3189">(((J3094/60)/60)/24)+DATE(1970,1,1)</f>
        <v>42292.916666666672</v>
      </c>
      <c r="M3094" s="16">
        <f t="shared" si="3168"/>
        <v>42255.619351851856</v>
      </c>
      <c r="N3094" t="b">
        <v>0</v>
      </c>
      <c r="O3094">
        <v>21</v>
      </c>
      <c r="P3094" t="b">
        <v>0</v>
      </c>
      <c r="Q3094" t="s">
        <v>8301</v>
      </c>
      <c r="R3094">
        <f t="shared" si="3169"/>
        <v>56.34</v>
      </c>
      <c r="S3094" s="13" t="s">
        <v>8315</v>
      </c>
      <c r="T3094" t="s">
        <v>8355</v>
      </c>
      <c r="U3094">
        <f>YEAR(Table1[[#This Row],[Date Created Conversion]])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>ROUND(Table1[[#This Row],[pledged]]/Table1[[#This Row],[goal]] *100,1)</f>
        <v>22.8</v>
      </c>
      <c r="G3095" s="13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ref="L3095" si="3190">(((J3095/60)/60)/24)+DATE(1970,1,1)</f>
        <v>41791.165972222225</v>
      </c>
      <c r="M3095" s="16">
        <f t="shared" si="3168"/>
        <v>41760.909039351849</v>
      </c>
      <c r="N3095" t="b">
        <v>0</v>
      </c>
      <c r="O3095">
        <v>17</v>
      </c>
      <c r="P3095" t="b">
        <v>0</v>
      </c>
      <c r="Q3095" t="s">
        <v>8301</v>
      </c>
      <c r="R3095">
        <f t="shared" si="3169"/>
        <v>53.53</v>
      </c>
      <c r="S3095" s="13" t="s">
        <v>8315</v>
      </c>
      <c r="T3095" t="s">
        <v>8355</v>
      </c>
      <c r="U3095">
        <f>YEAR(Table1[[#This Row],[Date Created Conversion]])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>ROUND(Table1[[#This Row],[pledged]]/Table1[[#This Row],[goal]] *100,1)</f>
        <v>0</v>
      </c>
      <c r="G3096" s="13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ref="L3096" si="3191">(((J3096/60)/60)/24)+DATE(1970,1,1)</f>
        <v>42267.795787037037</v>
      </c>
      <c r="M3096" s="16">
        <f t="shared" si="3168"/>
        <v>42207.795787037037</v>
      </c>
      <c r="N3096" t="b">
        <v>0</v>
      </c>
      <c r="O3096">
        <v>1</v>
      </c>
      <c r="P3096" t="b">
        <v>0</v>
      </c>
      <c r="Q3096" t="s">
        <v>8301</v>
      </c>
      <c r="R3096">
        <f t="shared" si="3169"/>
        <v>25</v>
      </c>
      <c r="S3096" s="13" t="s">
        <v>8315</v>
      </c>
      <c r="T3096" t="s">
        <v>8355</v>
      </c>
      <c r="U3096">
        <f>YEAR(Table1[[#This Row],[Date Created Conversion]])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>ROUND(Table1[[#This Row],[pledged]]/Table1[[#This Row],[goal]] *100,1)</f>
        <v>0.3</v>
      </c>
      <c r="G3097" s="13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ref="L3097" si="3192">(((J3097/60)/60)/24)+DATE(1970,1,1)</f>
        <v>42583.025231481486</v>
      </c>
      <c r="M3097" s="16">
        <f t="shared" si="3168"/>
        <v>42523.025231481486</v>
      </c>
      <c r="N3097" t="b">
        <v>0</v>
      </c>
      <c r="O3097">
        <v>1</v>
      </c>
      <c r="P3097" t="b">
        <v>0</v>
      </c>
      <c r="Q3097" t="s">
        <v>8301</v>
      </c>
      <c r="R3097">
        <f t="shared" si="3169"/>
        <v>50</v>
      </c>
      <c r="S3097" s="13" t="s">
        <v>8315</v>
      </c>
      <c r="T3097" t="s">
        <v>8355</v>
      </c>
      <c r="U3097">
        <f>YEAR(Table1[[#This Row],[Date Created Conversion]])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>ROUND(Table1[[#This Row],[pledged]]/Table1[[#This Row],[goal]] *100,1)</f>
        <v>4</v>
      </c>
      <c r="G3098" s="13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ref="L3098" si="3193">(((J3098/60)/60)/24)+DATE(1970,1,1)</f>
        <v>42144.825532407413</v>
      </c>
      <c r="M3098" s="16">
        <f t="shared" si="3168"/>
        <v>42114.825532407413</v>
      </c>
      <c r="N3098" t="b">
        <v>0</v>
      </c>
      <c r="O3098">
        <v>14</v>
      </c>
      <c r="P3098" t="b">
        <v>0</v>
      </c>
      <c r="Q3098" t="s">
        <v>8301</v>
      </c>
      <c r="R3098">
        <f t="shared" si="3169"/>
        <v>56.79</v>
      </c>
      <c r="S3098" s="13" t="s">
        <v>8315</v>
      </c>
      <c r="T3098" t="s">
        <v>8355</v>
      </c>
      <c r="U3098">
        <f>YEAR(Table1[[#This Row],[Date Created Conversion]])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>ROUND(Table1[[#This Row],[pledged]]/Table1[[#This Row],[goal]] *100,1)</f>
        <v>17.2</v>
      </c>
      <c r="G3099" s="13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ref="L3099" si="3194">(((J3099/60)/60)/24)+DATE(1970,1,1)</f>
        <v>42650.583333333328</v>
      </c>
      <c r="M3099" s="16">
        <f t="shared" si="3168"/>
        <v>42629.503483796296</v>
      </c>
      <c r="N3099" t="b">
        <v>0</v>
      </c>
      <c r="O3099">
        <v>42</v>
      </c>
      <c r="P3099" t="b">
        <v>0</v>
      </c>
      <c r="Q3099" t="s">
        <v>8301</v>
      </c>
      <c r="R3099">
        <f t="shared" si="3169"/>
        <v>40.83</v>
      </c>
      <c r="S3099" s="13" t="s">
        <v>8315</v>
      </c>
      <c r="T3099" t="s">
        <v>8355</v>
      </c>
      <c r="U3099">
        <f>YEAR(Table1[[#This Row],[Date Created Conversion]])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>ROUND(Table1[[#This Row],[pledged]]/Table1[[#This Row],[goal]] *100,1)</f>
        <v>3.6</v>
      </c>
      <c r="G3100" s="13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ref="L3100" si="3195">(((J3100/60)/60)/24)+DATE(1970,1,1)</f>
        <v>42408.01180555555</v>
      </c>
      <c r="M3100" s="16">
        <f t="shared" si="3168"/>
        <v>42359.792233796295</v>
      </c>
      <c r="N3100" t="b">
        <v>0</v>
      </c>
      <c r="O3100">
        <v>27</v>
      </c>
      <c r="P3100" t="b">
        <v>0</v>
      </c>
      <c r="Q3100" t="s">
        <v>8301</v>
      </c>
      <c r="R3100">
        <f t="shared" si="3169"/>
        <v>65.11</v>
      </c>
      <c r="S3100" s="13" t="s">
        <v>8315</v>
      </c>
      <c r="T3100" t="s">
        <v>8355</v>
      </c>
      <c r="U3100">
        <f>YEAR(Table1[[#This Row],[Date Created Conversion]])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>ROUND(Table1[[#This Row],[pledged]]/Table1[[#This Row],[goal]] *100,1)</f>
        <v>13.9</v>
      </c>
      <c r="G3101" s="13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ref="L3101" si="3196">(((J3101/60)/60)/24)+DATE(1970,1,1)</f>
        <v>42412.189710648148</v>
      </c>
      <c r="M3101" s="16">
        <f t="shared" si="3168"/>
        <v>42382.189710648148</v>
      </c>
      <c r="N3101" t="b">
        <v>0</v>
      </c>
      <c r="O3101">
        <v>5</v>
      </c>
      <c r="P3101" t="b">
        <v>0</v>
      </c>
      <c r="Q3101" t="s">
        <v>8301</v>
      </c>
      <c r="R3101">
        <f t="shared" si="3169"/>
        <v>55.6</v>
      </c>
      <c r="S3101" s="13" t="s">
        <v>8315</v>
      </c>
      <c r="T3101" t="s">
        <v>8355</v>
      </c>
      <c r="U3101">
        <f>YEAR(Table1[[#This Row],[Date Created Conversion]])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>ROUND(Table1[[#This Row],[pledged]]/Table1[[#This Row],[goal]] *100,1)</f>
        <v>15.2</v>
      </c>
      <c r="G3102" s="13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ref="L3102" si="3197">(((J3102/60)/60)/24)+DATE(1970,1,1)</f>
        <v>41932.622395833336</v>
      </c>
      <c r="M3102" s="16">
        <f t="shared" si="3168"/>
        <v>41902.622395833336</v>
      </c>
      <c r="N3102" t="b">
        <v>0</v>
      </c>
      <c r="O3102">
        <v>13</v>
      </c>
      <c r="P3102" t="b">
        <v>0</v>
      </c>
      <c r="Q3102" t="s">
        <v>8301</v>
      </c>
      <c r="R3102">
        <f t="shared" si="3169"/>
        <v>140.54</v>
      </c>
      <c r="S3102" s="13" t="s">
        <v>8315</v>
      </c>
      <c r="T3102" t="s">
        <v>8355</v>
      </c>
      <c r="U3102">
        <f>YEAR(Table1[[#This Row],[Date Created Conversion]])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>ROUND(Table1[[#This Row],[pledged]]/Table1[[#This Row],[goal]] *100,1)</f>
        <v>12</v>
      </c>
      <c r="G3103" s="1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ref="L3103" si="3198">(((J3103/60)/60)/24)+DATE(1970,1,1)</f>
        <v>42201.330555555556</v>
      </c>
      <c r="M3103" s="16">
        <f t="shared" si="3168"/>
        <v>42171.383530092593</v>
      </c>
      <c r="N3103" t="b">
        <v>0</v>
      </c>
      <c r="O3103">
        <v>12</v>
      </c>
      <c r="P3103" t="b">
        <v>0</v>
      </c>
      <c r="Q3103" t="s">
        <v>8301</v>
      </c>
      <c r="R3103">
        <f t="shared" si="3169"/>
        <v>25</v>
      </c>
      <c r="S3103" s="13" t="s">
        <v>8315</v>
      </c>
      <c r="T3103" t="s">
        <v>8355</v>
      </c>
      <c r="U3103">
        <f>YEAR(Table1[[#This Row],[Date Created Conversion]])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>ROUND(Table1[[#This Row],[pledged]]/Table1[[#This Row],[goal]] *100,1)</f>
        <v>39.1</v>
      </c>
      <c r="G3104" s="13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ref="L3104" si="3199">(((J3104/60)/60)/24)+DATE(1970,1,1)</f>
        <v>42605.340486111112</v>
      </c>
      <c r="M3104" s="16">
        <f t="shared" si="3168"/>
        <v>42555.340486111112</v>
      </c>
      <c r="N3104" t="b">
        <v>0</v>
      </c>
      <c r="O3104">
        <v>90</v>
      </c>
      <c r="P3104" t="b">
        <v>0</v>
      </c>
      <c r="Q3104" t="s">
        <v>8301</v>
      </c>
      <c r="R3104">
        <f t="shared" si="3169"/>
        <v>69.53</v>
      </c>
      <c r="S3104" s="13" t="s">
        <v>8315</v>
      </c>
      <c r="T3104" t="s">
        <v>8355</v>
      </c>
      <c r="U3104">
        <f>YEAR(Table1[[#This Row],[Date Created Conversion]])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>ROUND(Table1[[#This Row],[pledged]]/Table1[[#This Row],[goal]] *100,1)</f>
        <v>0.3</v>
      </c>
      <c r="G3105" s="13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ref="L3105" si="3200">(((J3105/60)/60)/24)+DATE(1970,1,1)</f>
        <v>42167.156319444446</v>
      </c>
      <c r="M3105" s="16">
        <f t="shared" si="3168"/>
        <v>42107.156319444446</v>
      </c>
      <c r="N3105" t="b">
        <v>0</v>
      </c>
      <c r="O3105">
        <v>2</v>
      </c>
      <c r="P3105" t="b">
        <v>0</v>
      </c>
      <c r="Q3105" t="s">
        <v>8301</v>
      </c>
      <c r="R3105">
        <f t="shared" si="3169"/>
        <v>5.5</v>
      </c>
      <c r="S3105" s="13" t="s">
        <v>8315</v>
      </c>
      <c r="T3105" t="s">
        <v>8355</v>
      </c>
      <c r="U3105">
        <f>YEAR(Table1[[#This Row],[Date Created Conversion]])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>ROUND(Table1[[#This Row],[pledged]]/Table1[[#This Row],[goal]] *100,1)</f>
        <v>29.6</v>
      </c>
      <c r="G3106" s="13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ref="L3106" si="3201">(((J3106/60)/60)/24)+DATE(1970,1,1)</f>
        <v>42038.083333333328</v>
      </c>
      <c r="M3106" s="16">
        <f t="shared" si="3168"/>
        <v>42006.908692129626</v>
      </c>
      <c r="N3106" t="b">
        <v>0</v>
      </c>
      <c r="O3106">
        <v>5</v>
      </c>
      <c r="P3106" t="b">
        <v>0</v>
      </c>
      <c r="Q3106" t="s">
        <v>8301</v>
      </c>
      <c r="R3106">
        <f t="shared" si="3169"/>
        <v>237</v>
      </c>
      <c r="S3106" s="13" t="s">
        <v>8315</v>
      </c>
      <c r="T3106" t="s">
        <v>8355</v>
      </c>
      <c r="U3106">
        <f>YEAR(Table1[[#This Row],[Date Created Conversion]])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>ROUND(Table1[[#This Row],[pledged]]/Table1[[#This Row],[goal]] *100,1)</f>
        <v>42.4</v>
      </c>
      <c r="G3107" s="13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ref="L3107" si="3202">(((J3107/60)/60)/24)+DATE(1970,1,1)</f>
        <v>41931.208333333336</v>
      </c>
      <c r="M3107" s="16">
        <f t="shared" si="3168"/>
        <v>41876.718935185185</v>
      </c>
      <c r="N3107" t="b">
        <v>0</v>
      </c>
      <c r="O3107">
        <v>31</v>
      </c>
      <c r="P3107" t="b">
        <v>0</v>
      </c>
      <c r="Q3107" t="s">
        <v>8301</v>
      </c>
      <c r="R3107">
        <f t="shared" si="3169"/>
        <v>79.87</v>
      </c>
      <c r="S3107" s="13" t="s">
        <v>8315</v>
      </c>
      <c r="T3107" t="s">
        <v>8355</v>
      </c>
      <c r="U3107">
        <f>YEAR(Table1[[#This Row],[Date Created Conversion]])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>ROUND(Table1[[#This Row],[pledged]]/Table1[[#This Row],[goal]] *100,1)</f>
        <v>4.0999999999999996</v>
      </c>
      <c r="G3108" s="13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ref="L3108" si="3203">(((J3108/60)/60)/24)+DATE(1970,1,1)</f>
        <v>42263.916666666672</v>
      </c>
      <c r="M3108" s="16">
        <f t="shared" si="3168"/>
        <v>42241.429120370376</v>
      </c>
      <c r="N3108" t="b">
        <v>0</v>
      </c>
      <c r="O3108">
        <v>4</v>
      </c>
      <c r="P3108" t="b">
        <v>0</v>
      </c>
      <c r="Q3108" t="s">
        <v>8301</v>
      </c>
      <c r="R3108">
        <f t="shared" si="3169"/>
        <v>10.25</v>
      </c>
      <c r="S3108" s="13" t="s">
        <v>8315</v>
      </c>
      <c r="T3108" t="s">
        <v>8355</v>
      </c>
      <c r="U3108">
        <f>YEAR(Table1[[#This Row],[Date Created Conversion]])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>ROUND(Table1[[#This Row],[pledged]]/Table1[[#This Row],[goal]] *100,1)</f>
        <v>19.8</v>
      </c>
      <c r="G3109" s="13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ref="L3109" si="3204">(((J3109/60)/60)/24)+DATE(1970,1,1)</f>
        <v>42135.814247685179</v>
      </c>
      <c r="M3109" s="16">
        <f t="shared" si="3168"/>
        <v>42128.814247685179</v>
      </c>
      <c r="N3109" t="b">
        <v>0</v>
      </c>
      <c r="O3109">
        <v>29</v>
      </c>
      <c r="P3109" t="b">
        <v>0</v>
      </c>
      <c r="Q3109" t="s">
        <v>8301</v>
      </c>
      <c r="R3109">
        <f t="shared" si="3169"/>
        <v>272.58999999999997</v>
      </c>
      <c r="S3109" s="13" t="s">
        <v>8315</v>
      </c>
      <c r="T3109" t="s">
        <v>8355</v>
      </c>
      <c r="U3109">
        <f>YEAR(Table1[[#This Row],[Date Created Conversion]])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>ROUND(Table1[[#This Row],[pledged]]/Table1[[#This Row],[goal]] *100,1)</f>
        <v>0.1</v>
      </c>
      <c r="G3110" s="13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ref="L3110" si="3205">(((J3110/60)/60)/24)+DATE(1970,1,1)</f>
        <v>42122.638819444444</v>
      </c>
      <c r="M3110" s="16">
        <f t="shared" si="3168"/>
        <v>42062.680486111116</v>
      </c>
      <c r="N3110" t="b">
        <v>0</v>
      </c>
      <c r="O3110">
        <v>2</v>
      </c>
      <c r="P3110" t="b">
        <v>0</v>
      </c>
      <c r="Q3110" t="s">
        <v>8301</v>
      </c>
      <c r="R3110">
        <f t="shared" si="3169"/>
        <v>13</v>
      </c>
      <c r="S3110" s="13" t="s">
        <v>8315</v>
      </c>
      <c r="T3110" t="s">
        <v>8355</v>
      </c>
      <c r="U3110">
        <f>YEAR(Table1[[#This Row],[Date Created Conversion]])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>ROUND(Table1[[#This Row],[pledged]]/Table1[[#This Row],[goal]] *100,1)</f>
        <v>25</v>
      </c>
      <c r="G3111" s="13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ref="L3111" si="3206">(((J3111/60)/60)/24)+DATE(1970,1,1)</f>
        <v>41879.125115740739</v>
      </c>
      <c r="M3111" s="16">
        <f t="shared" si="3168"/>
        <v>41844.125115740739</v>
      </c>
      <c r="N3111" t="b">
        <v>0</v>
      </c>
      <c r="O3111">
        <v>114</v>
      </c>
      <c r="P3111" t="b">
        <v>0</v>
      </c>
      <c r="Q3111" t="s">
        <v>8301</v>
      </c>
      <c r="R3111">
        <f t="shared" si="3169"/>
        <v>58.18</v>
      </c>
      <c r="S3111" s="13" t="s">
        <v>8315</v>
      </c>
      <c r="T3111" t="s">
        <v>8355</v>
      </c>
      <c r="U3111">
        <f>YEAR(Table1[[#This Row],[Date Created Conversion]])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>ROUND(Table1[[#This Row],[pledged]]/Table1[[#This Row],[goal]] *100,1)</f>
        <v>0</v>
      </c>
      <c r="G3112" s="13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ref="L3112" si="3207">(((J3112/60)/60)/24)+DATE(1970,1,1)</f>
        <v>42785.031469907408</v>
      </c>
      <c r="M3112" s="16">
        <f t="shared" si="3168"/>
        <v>42745.031469907408</v>
      </c>
      <c r="N3112" t="b">
        <v>0</v>
      </c>
      <c r="O3112">
        <v>1</v>
      </c>
      <c r="P3112" t="b">
        <v>0</v>
      </c>
      <c r="Q3112" t="s">
        <v>8301</v>
      </c>
      <c r="R3112">
        <f t="shared" si="3169"/>
        <v>10</v>
      </c>
      <c r="S3112" s="13" t="s">
        <v>8315</v>
      </c>
      <c r="T3112" t="s">
        <v>8355</v>
      </c>
      <c r="U3112">
        <f>YEAR(Table1[[#This Row],[Date Created Conversion]])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>ROUND(Table1[[#This Row],[pledged]]/Table1[[#This Row],[goal]] *100,1)</f>
        <v>26.6</v>
      </c>
      <c r="G3113" s="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ref="L3113" si="3208">(((J3113/60)/60)/24)+DATE(1970,1,1)</f>
        <v>41916.595138888886</v>
      </c>
      <c r="M3113" s="16">
        <f t="shared" si="3168"/>
        <v>41885.595138888886</v>
      </c>
      <c r="N3113" t="b">
        <v>0</v>
      </c>
      <c r="O3113">
        <v>76</v>
      </c>
      <c r="P3113" t="b">
        <v>0</v>
      </c>
      <c r="Q3113" t="s">
        <v>8301</v>
      </c>
      <c r="R3113">
        <f t="shared" si="3169"/>
        <v>70.11</v>
      </c>
      <c r="S3113" s="13" t="s">
        <v>8315</v>
      </c>
      <c r="T3113" t="s">
        <v>8355</v>
      </c>
      <c r="U3113">
        <f>YEAR(Table1[[#This Row],[Date Created Conversion]])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>ROUND(Table1[[#This Row],[pledged]]/Table1[[#This Row],[goal]] *100,1)</f>
        <v>4.7</v>
      </c>
      <c r="G3114" s="13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ref="L3114" si="3209">(((J3114/60)/60)/24)+DATE(1970,1,1)</f>
        <v>42675.121921296297</v>
      </c>
      <c r="M3114" s="16">
        <f t="shared" si="3168"/>
        <v>42615.121921296297</v>
      </c>
      <c r="N3114" t="b">
        <v>0</v>
      </c>
      <c r="O3114">
        <v>9</v>
      </c>
      <c r="P3114" t="b">
        <v>0</v>
      </c>
      <c r="Q3114" t="s">
        <v>8301</v>
      </c>
      <c r="R3114">
        <f t="shared" si="3169"/>
        <v>57.89</v>
      </c>
      <c r="S3114" s="13" t="s">
        <v>8315</v>
      </c>
      <c r="T3114" t="s">
        <v>8355</v>
      </c>
      <c r="U3114">
        <f>YEAR(Table1[[#This Row],[Date Created Conversion]])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>ROUND(Table1[[#This Row],[pledged]]/Table1[[#This Row],[goal]] *100,1)</f>
        <v>4.2</v>
      </c>
      <c r="G3115" s="13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ref="L3115" si="3210">(((J3115/60)/60)/24)+DATE(1970,1,1)</f>
        <v>42111.731273148151</v>
      </c>
      <c r="M3115" s="16">
        <f t="shared" si="3168"/>
        <v>42081.731273148151</v>
      </c>
      <c r="N3115" t="b">
        <v>0</v>
      </c>
      <c r="O3115">
        <v>37</v>
      </c>
      <c r="P3115" t="b">
        <v>0</v>
      </c>
      <c r="Q3115" t="s">
        <v>8301</v>
      </c>
      <c r="R3115">
        <f t="shared" si="3169"/>
        <v>125.27</v>
      </c>
      <c r="S3115" s="13" t="s">
        <v>8315</v>
      </c>
      <c r="T3115" t="s">
        <v>8355</v>
      </c>
      <c r="U3115">
        <f>YEAR(Table1[[#This Row],[Date Created Conversion]])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>ROUND(Table1[[#This Row],[pledged]]/Table1[[#This Row],[goal]] *100,1)</f>
        <v>0</v>
      </c>
      <c r="G3116" s="13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ref="L3116" si="3211">(((J3116/60)/60)/24)+DATE(1970,1,1)</f>
        <v>41903.632523148146</v>
      </c>
      <c r="M3116" s="16">
        <f t="shared" si="3168"/>
        <v>41843.632523148146</v>
      </c>
      <c r="N3116" t="b">
        <v>0</v>
      </c>
      <c r="O3116">
        <v>0</v>
      </c>
      <c r="P3116" t="b">
        <v>0</v>
      </c>
      <c r="Q3116" t="s">
        <v>8301</v>
      </c>
      <c r="R3116">
        <f t="shared" si="3169"/>
        <v>0</v>
      </c>
      <c r="S3116" s="13" t="s">
        <v>8315</v>
      </c>
      <c r="T3116" t="s">
        <v>8355</v>
      </c>
      <c r="U3116">
        <f>YEAR(Table1[[#This Row],[Date Created Conversion]])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>ROUND(Table1[[#This Row],[pledged]]/Table1[[#This Row],[goal]] *100,1)</f>
        <v>3</v>
      </c>
      <c r="G3117" s="13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ref="L3117" si="3212">(((J3117/60)/60)/24)+DATE(1970,1,1)</f>
        <v>42526.447071759263</v>
      </c>
      <c r="M3117" s="16">
        <f t="shared" si="3168"/>
        <v>42496.447071759263</v>
      </c>
      <c r="N3117" t="b">
        <v>0</v>
      </c>
      <c r="O3117">
        <v>1</v>
      </c>
      <c r="P3117" t="b">
        <v>0</v>
      </c>
      <c r="Q3117" t="s">
        <v>8301</v>
      </c>
      <c r="R3117">
        <f t="shared" si="3169"/>
        <v>300</v>
      </c>
      <c r="S3117" s="13" t="s">
        <v>8315</v>
      </c>
      <c r="T3117" t="s">
        <v>8355</v>
      </c>
      <c r="U3117">
        <f>YEAR(Table1[[#This Row],[Date Created Conversion]])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>ROUND(Table1[[#This Row],[pledged]]/Table1[[#This Row],[goal]] *100,1)</f>
        <v>57.3</v>
      </c>
      <c r="G3118" s="13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ref="L3118" si="3213">(((J3118/60)/60)/24)+DATE(1970,1,1)</f>
        <v>42095.515335648146</v>
      </c>
      <c r="M3118" s="16">
        <f t="shared" si="3168"/>
        <v>42081.515335648146</v>
      </c>
      <c r="N3118" t="b">
        <v>0</v>
      </c>
      <c r="O3118">
        <v>10</v>
      </c>
      <c r="P3118" t="b">
        <v>0</v>
      </c>
      <c r="Q3118" t="s">
        <v>8301</v>
      </c>
      <c r="R3118">
        <f t="shared" si="3169"/>
        <v>43</v>
      </c>
      <c r="S3118" s="13" t="s">
        <v>8315</v>
      </c>
      <c r="T3118" t="s">
        <v>8355</v>
      </c>
      <c r="U3118">
        <f>YEAR(Table1[[#This Row],[Date Created Conversion]])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>ROUND(Table1[[#This Row],[pledged]]/Table1[[#This Row],[goal]] *100,1)</f>
        <v>0.1</v>
      </c>
      <c r="G3119" s="13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ref="L3119" si="3214">(((J3119/60)/60)/24)+DATE(1970,1,1)</f>
        <v>42517.55</v>
      </c>
      <c r="M3119" s="16">
        <f t="shared" si="3168"/>
        <v>42509.374537037031</v>
      </c>
      <c r="N3119" t="b">
        <v>0</v>
      </c>
      <c r="O3119">
        <v>1</v>
      </c>
      <c r="P3119" t="b">
        <v>0</v>
      </c>
      <c r="Q3119" t="s">
        <v>8301</v>
      </c>
      <c r="R3119">
        <f t="shared" si="3169"/>
        <v>1</v>
      </c>
      <c r="S3119" s="13" t="s">
        <v>8315</v>
      </c>
      <c r="T3119" t="s">
        <v>8355</v>
      </c>
      <c r="U3119">
        <f>YEAR(Table1[[#This Row],[Date Created Conversion]])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>ROUND(Table1[[#This Row],[pledged]]/Table1[[#This Row],[goal]] *100,1)</f>
        <v>0.3</v>
      </c>
      <c r="G3120" s="13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ref="L3120" si="3215">(((J3120/60)/60)/24)+DATE(1970,1,1)</f>
        <v>42553.649571759262</v>
      </c>
      <c r="M3120" s="16">
        <f t="shared" si="3168"/>
        <v>42534.649571759262</v>
      </c>
      <c r="N3120" t="b">
        <v>0</v>
      </c>
      <c r="O3120">
        <v>2</v>
      </c>
      <c r="P3120" t="b">
        <v>0</v>
      </c>
      <c r="Q3120" t="s">
        <v>8301</v>
      </c>
      <c r="R3120">
        <f t="shared" si="3169"/>
        <v>775</v>
      </c>
      <c r="S3120" s="13" t="s">
        <v>8315</v>
      </c>
      <c r="T3120" t="s">
        <v>8355</v>
      </c>
      <c r="U3120">
        <f>YEAR(Table1[[#This Row],[Date Created Conversion]])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>ROUND(Table1[[#This Row],[pledged]]/Table1[[#This Row],[goal]] *100,1)</f>
        <v>0.1</v>
      </c>
      <c r="G3121" s="13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ref="L3121" si="3216">(((J3121/60)/60)/24)+DATE(1970,1,1)</f>
        <v>42090.003842592589</v>
      </c>
      <c r="M3121" s="16">
        <f t="shared" si="3168"/>
        <v>42060.04550925926</v>
      </c>
      <c r="N3121" t="b">
        <v>0</v>
      </c>
      <c r="O3121">
        <v>1</v>
      </c>
      <c r="P3121" t="b">
        <v>0</v>
      </c>
      <c r="Q3121" t="s">
        <v>8301</v>
      </c>
      <c r="R3121">
        <f t="shared" si="3169"/>
        <v>5</v>
      </c>
      <c r="S3121" s="13" t="s">
        <v>8315</v>
      </c>
      <c r="T3121" t="s">
        <v>8355</v>
      </c>
      <c r="U3121">
        <f>YEAR(Table1[[#This Row],[Date Created Conversion]])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>ROUND(Table1[[#This Row],[pledged]]/Table1[[#This Row],[goal]] *100,1)</f>
        <v>0</v>
      </c>
      <c r="G3122" s="13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ref="L3122" si="3217">(((J3122/60)/60)/24)+DATE(1970,1,1)</f>
        <v>42495.900416666671</v>
      </c>
      <c r="M3122" s="16">
        <f t="shared" si="3168"/>
        <v>42435.942083333335</v>
      </c>
      <c r="N3122" t="b">
        <v>0</v>
      </c>
      <c r="O3122">
        <v>10</v>
      </c>
      <c r="P3122" t="b">
        <v>0</v>
      </c>
      <c r="Q3122" t="s">
        <v>8301</v>
      </c>
      <c r="R3122">
        <f t="shared" si="3169"/>
        <v>12.8</v>
      </c>
      <c r="S3122" s="13" t="s">
        <v>8315</v>
      </c>
      <c r="T3122" t="s">
        <v>8355</v>
      </c>
      <c r="U3122">
        <f>YEAR(Table1[[#This Row],[Date Created Conversion]])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>ROUND(Table1[[#This Row],[pledged]]/Table1[[#This Row],[goal]] *100,1)</f>
        <v>0.7</v>
      </c>
      <c r="G3123" s="1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ref="L3123" si="3218">(((J3123/60)/60)/24)+DATE(1970,1,1)</f>
        <v>41908.679803240739</v>
      </c>
      <c r="M3123" s="16">
        <f t="shared" si="3168"/>
        <v>41848.679803240739</v>
      </c>
      <c r="N3123" t="b">
        <v>0</v>
      </c>
      <c r="O3123">
        <v>1</v>
      </c>
      <c r="P3123" t="b">
        <v>0</v>
      </c>
      <c r="Q3123" t="s">
        <v>8301</v>
      </c>
      <c r="R3123">
        <f t="shared" si="3169"/>
        <v>10</v>
      </c>
      <c r="S3123" s="13" t="s">
        <v>8315</v>
      </c>
      <c r="T3123" t="s">
        <v>8355</v>
      </c>
      <c r="U3123">
        <f>YEAR(Table1[[#This Row],[Date Created Conversion]])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>ROUND(Table1[[#This Row],[pledged]]/Table1[[#This Row],[goal]] *100,1)</f>
        <v>58.3</v>
      </c>
      <c r="G3124" s="13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ref="L3124" si="3219">(((J3124/60)/60)/24)+DATE(1970,1,1)</f>
        <v>42683.973750000005</v>
      </c>
      <c r="M3124" s="16">
        <f t="shared" si="3168"/>
        <v>42678.932083333333</v>
      </c>
      <c r="N3124" t="b">
        <v>0</v>
      </c>
      <c r="O3124">
        <v>2</v>
      </c>
      <c r="P3124" t="b">
        <v>0</v>
      </c>
      <c r="Q3124" t="s">
        <v>8301</v>
      </c>
      <c r="R3124">
        <f t="shared" si="3169"/>
        <v>58</v>
      </c>
      <c r="S3124" s="13" t="s">
        <v>8315</v>
      </c>
      <c r="T3124" t="s">
        <v>8355</v>
      </c>
      <c r="U3124">
        <f>YEAR(Table1[[#This Row],[Date Created Conversion]])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>ROUND(Table1[[#This Row],[pledged]]/Table1[[#This Row],[goal]] *100,1)</f>
        <v>68.2</v>
      </c>
      <c r="G3125" s="13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ref="L3125" si="3220">(((J3125/60)/60)/24)+DATE(1970,1,1)</f>
        <v>42560.993032407408</v>
      </c>
      <c r="M3125" s="16">
        <f t="shared" si="3168"/>
        <v>42530.993032407408</v>
      </c>
      <c r="N3125" t="b">
        <v>0</v>
      </c>
      <c r="O3125">
        <v>348</v>
      </c>
      <c r="P3125" t="b">
        <v>0</v>
      </c>
      <c r="Q3125" t="s">
        <v>8301</v>
      </c>
      <c r="R3125">
        <f t="shared" si="3169"/>
        <v>244.8</v>
      </c>
      <c r="S3125" s="13" t="s">
        <v>8315</v>
      </c>
      <c r="T3125" t="s">
        <v>8355</v>
      </c>
      <c r="U3125">
        <f>YEAR(Table1[[#This Row],[Date Created Conversion]])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>ROUND(Table1[[#This Row],[pledged]]/Table1[[#This Row],[goal]] *100,1)</f>
        <v>0</v>
      </c>
      <c r="G3126" s="13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ref="L3126" si="3221">(((J3126/60)/60)/24)+DATE(1970,1,1)</f>
        <v>42037.780104166668</v>
      </c>
      <c r="M3126" s="16">
        <f t="shared" si="3168"/>
        <v>41977.780104166668</v>
      </c>
      <c r="N3126" t="b">
        <v>0</v>
      </c>
      <c r="O3126">
        <v>4</v>
      </c>
      <c r="P3126" t="b">
        <v>0</v>
      </c>
      <c r="Q3126" t="s">
        <v>8301</v>
      </c>
      <c r="R3126">
        <f t="shared" si="3169"/>
        <v>6.5</v>
      </c>
      <c r="S3126" s="13" t="s">
        <v>8315</v>
      </c>
      <c r="T3126" t="s">
        <v>8355</v>
      </c>
      <c r="U3126">
        <f>YEAR(Table1[[#This Row],[Date Created Conversion]])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>ROUND(Table1[[#This Row],[pledged]]/Table1[[#This Row],[goal]] *100,1)</f>
        <v>0</v>
      </c>
      <c r="G3127" s="13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ref="L3127" si="3222">(((J3127/60)/60)/24)+DATE(1970,1,1)</f>
        <v>42376.20685185185</v>
      </c>
      <c r="M3127" s="16">
        <f t="shared" si="3168"/>
        <v>42346.20685185185</v>
      </c>
      <c r="N3127" t="b">
        <v>0</v>
      </c>
      <c r="O3127">
        <v>0</v>
      </c>
      <c r="P3127" t="b">
        <v>0</v>
      </c>
      <c r="Q3127" t="s">
        <v>8301</v>
      </c>
      <c r="R3127">
        <f t="shared" si="3169"/>
        <v>0</v>
      </c>
      <c r="S3127" s="13" t="s">
        <v>8315</v>
      </c>
      <c r="T3127" t="s">
        <v>8355</v>
      </c>
      <c r="U3127">
        <f>YEAR(Table1[[#This Row],[Date Created Conversion]])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>ROUND(Table1[[#This Row],[pledged]]/Table1[[#This Row],[goal]] *100,1)</f>
        <v>4.2</v>
      </c>
      <c r="G3128" s="13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ref="L3128" si="3223">(((J3128/60)/60)/24)+DATE(1970,1,1)</f>
        <v>42456.976412037038</v>
      </c>
      <c r="M3128" s="16">
        <f t="shared" si="3168"/>
        <v>42427.01807870371</v>
      </c>
      <c r="N3128" t="b">
        <v>0</v>
      </c>
      <c r="O3128">
        <v>17</v>
      </c>
      <c r="P3128" t="b">
        <v>0</v>
      </c>
      <c r="Q3128" t="s">
        <v>8301</v>
      </c>
      <c r="R3128">
        <f t="shared" si="3169"/>
        <v>61.18</v>
      </c>
      <c r="S3128" s="13" t="s">
        <v>8315</v>
      </c>
      <c r="T3128" t="s">
        <v>8355</v>
      </c>
      <c r="U3128">
        <f>YEAR(Table1[[#This Row],[Date Created Conversion]])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>ROUND(Table1[[#This Row],[pledged]]/Table1[[#This Row],[goal]] *100,1)</f>
        <v>0</v>
      </c>
      <c r="G3129" s="13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ref="L3129" si="3224">(((J3129/60)/60)/24)+DATE(1970,1,1)</f>
        <v>42064.856817129628</v>
      </c>
      <c r="M3129" s="16">
        <f t="shared" si="3168"/>
        <v>42034.856817129628</v>
      </c>
      <c r="N3129" t="b">
        <v>0</v>
      </c>
      <c r="O3129">
        <v>0</v>
      </c>
      <c r="P3129" t="b">
        <v>0</v>
      </c>
      <c r="Q3129" t="s">
        <v>8301</v>
      </c>
      <c r="R3129">
        <f t="shared" si="3169"/>
        <v>0</v>
      </c>
      <c r="S3129" s="13" t="s">
        <v>8315</v>
      </c>
      <c r="T3129" t="s">
        <v>8355</v>
      </c>
      <c r="U3129">
        <f>YEAR(Table1[[#This Row],[Date Created Conversion]])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>
        <f>ROUND(Table1[[#This Row],[pledged]]/Table1[[#This Row],[goal]] *100,1)</f>
        <v>108.6</v>
      </c>
      <c r="G3130" s="13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ref="L3130" si="3225">(((J3130/60)/60)/24)+DATE(1970,1,1)</f>
        <v>42810.784039351856</v>
      </c>
      <c r="M3130" s="16">
        <f t="shared" si="3168"/>
        <v>42780.825706018513</v>
      </c>
      <c r="N3130" t="b">
        <v>0</v>
      </c>
      <c r="O3130">
        <v>117</v>
      </c>
      <c r="P3130" t="b">
        <v>0</v>
      </c>
      <c r="Q3130" t="s">
        <v>8269</v>
      </c>
      <c r="R3130">
        <f t="shared" si="3169"/>
        <v>139.24</v>
      </c>
      <c r="S3130" s="13" t="s">
        <v>8315</v>
      </c>
      <c r="T3130" t="s">
        <v>8316</v>
      </c>
      <c r="U3130">
        <f>YEAR(Table1[[#This Row],[Date Created Conversion]])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>
        <f>ROUND(Table1[[#This Row],[pledged]]/Table1[[#This Row],[goal]] *100,1)</f>
        <v>0.8</v>
      </c>
      <c r="G3131" s="13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ref="L3131" si="3226">(((J3131/60)/60)/24)+DATE(1970,1,1)</f>
        <v>42843.801145833335</v>
      </c>
      <c r="M3131" s="16">
        <f t="shared" si="3168"/>
        <v>42803.842812499999</v>
      </c>
      <c r="N3131" t="b">
        <v>0</v>
      </c>
      <c r="O3131">
        <v>1</v>
      </c>
      <c r="P3131" t="b">
        <v>0</v>
      </c>
      <c r="Q3131" t="s">
        <v>8269</v>
      </c>
      <c r="R3131">
        <f t="shared" si="3169"/>
        <v>10</v>
      </c>
      <c r="S3131" s="13" t="s">
        <v>8315</v>
      </c>
      <c r="T3131" t="s">
        <v>8316</v>
      </c>
      <c r="U3131">
        <f>YEAR(Table1[[#This Row],[Date Created Conversion]])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>
        <f>ROUND(Table1[[#This Row],[pledged]]/Table1[[#This Row],[goal]] *100,1)</f>
        <v>3.8</v>
      </c>
      <c r="G3132" s="13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ref="L3132" si="3227">(((J3132/60)/60)/24)+DATE(1970,1,1)</f>
        <v>42839.207638888889</v>
      </c>
      <c r="M3132" s="16">
        <f t="shared" si="3168"/>
        <v>42808.640231481477</v>
      </c>
      <c r="N3132" t="b">
        <v>0</v>
      </c>
      <c r="O3132">
        <v>4</v>
      </c>
      <c r="P3132" t="b">
        <v>0</v>
      </c>
      <c r="Q3132" t="s">
        <v>8269</v>
      </c>
      <c r="R3132">
        <f t="shared" si="3169"/>
        <v>93.75</v>
      </c>
      <c r="S3132" s="13" t="s">
        <v>8315</v>
      </c>
      <c r="T3132" t="s">
        <v>8316</v>
      </c>
      <c r="U3132">
        <f>YEAR(Table1[[#This Row],[Date Created Conversion]])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>
        <f>ROUND(Table1[[#This Row],[pledged]]/Table1[[#This Row],[goal]] *100,1)</f>
        <v>15.7</v>
      </c>
      <c r="G3133" s="1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ref="L3133" si="3228">(((J3133/60)/60)/24)+DATE(1970,1,1)</f>
        <v>42833.537557870368</v>
      </c>
      <c r="M3133" s="16">
        <f t="shared" si="3168"/>
        <v>42803.579224537039</v>
      </c>
      <c r="N3133" t="b">
        <v>0</v>
      </c>
      <c r="O3133">
        <v>12</v>
      </c>
      <c r="P3133" t="b">
        <v>0</v>
      </c>
      <c r="Q3133" t="s">
        <v>8269</v>
      </c>
      <c r="R3133">
        <f t="shared" si="3169"/>
        <v>53.75</v>
      </c>
      <c r="S3133" s="13" t="s">
        <v>8315</v>
      </c>
      <c r="T3133" t="s">
        <v>8316</v>
      </c>
      <c r="U3133">
        <f>YEAR(Table1[[#This Row],[Date Created Conversion]])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>
        <f>ROUND(Table1[[#This Row],[pledged]]/Table1[[#This Row],[goal]] *100,1)</f>
        <v>0</v>
      </c>
      <c r="G3134" s="13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ref="L3134" si="3229">(((J3134/60)/60)/24)+DATE(1970,1,1)</f>
        <v>42846.308564814812</v>
      </c>
      <c r="M3134" s="16">
        <f t="shared" si="3168"/>
        <v>42786.350231481483</v>
      </c>
      <c r="N3134" t="b">
        <v>0</v>
      </c>
      <c r="O3134">
        <v>1</v>
      </c>
      <c r="P3134" t="b">
        <v>0</v>
      </c>
      <c r="Q3134" t="s">
        <v>8269</v>
      </c>
      <c r="R3134">
        <f t="shared" si="3169"/>
        <v>10</v>
      </c>
      <c r="S3134" s="13" t="s">
        <v>8315</v>
      </c>
      <c r="T3134" t="s">
        <v>8316</v>
      </c>
      <c r="U3134">
        <f>YEAR(Table1[[#This Row],[Date Created Conversion]])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>
        <f>ROUND(Table1[[#This Row],[pledged]]/Table1[[#This Row],[goal]] *100,1)</f>
        <v>108</v>
      </c>
      <c r="G3135" s="13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ref="L3135" si="3230">(((J3135/60)/60)/24)+DATE(1970,1,1)</f>
        <v>42818.523541666669</v>
      </c>
      <c r="M3135" s="16">
        <f t="shared" si="3168"/>
        <v>42788.565208333333</v>
      </c>
      <c r="N3135" t="b">
        <v>0</v>
      </c>
      <c r="O3135">
        <v>16</v>
      </c>
      <c r="P3135" t="b">
        <v>0</v>
      </c>
      <c r="Q3135" t="s">
        <v>8269</v>
      </c>
      <c r="R3135">
        <f t="shared" si="3169"/>
        <v>33.75</v>
      </c>
      <c r="S3135" s="13" t="s">
        <v>8315</v>
      </c>
      <c r="T3135" t="s">
        <v>8316</v>
      </c>
      <c r="U3135">
        <f>YEAR(Table1[[#This Row],[Date Created Conversion]])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>
        <f>ROUND(Table1[[#This Row],[pledged]]/Table1[[#This Row],[goal]] *100,1)</f>
        <v>22.5</v>
      </c>
      <c r="G3136" s="13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ref="L3136" si="3231">(((J3136/60)/60)/24)+DATE(1970,1,1)</f>
        <v>42821.678460648152</v>
      </c>
      <c r="M3136" s="16">
        <f t="shared" si="3168"/>
        <v>42800.720127314817</v>
      </c>
      <c r="N3136" t="b">
        <v>0</v>
      </c>
      <c r="O3136">
        <v>12</v>
      </c>
      <c r="P3136" t="b">
        <v>0</v>
      </c>
      <c r="Q3136" t="s">
        <v>8269</v>
      </c>
      <c r="R3136">
        <f t="shared" si="3169"/>
        <v>18.75</v>
      </c>
      <c r="S3136" s="13" t="s">
        <v>8315</v>
      </c>
      <c r="T3136" t="s">
        <v>8316</v>
      </c>
      <c r="U3136">
        <f>YEAR(Table1[[#This Row],[Date Created Conversion]])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>
        <f>ROUND(Table1[[#This Row],[pledged]]/Table1[[#This Row],[goal]] *100,1)</f>
        <v>20.8</v>
      </c>
      <c r="G3137" s="13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ref="L3137" si="3232">(((J3137/60)/60)/24)+DATE(1970,1,1)</f>
        <v>42829.151863425926</v>
      </c>
      <c r="M3137" s="16">
        <f t="shared" si="3168"/>
        <v>42807.151863425926</v>
      </c>
      <c r="N3137" t="b">
        <v>0</v>
      </c>
      <c r="O3137">
        <v>7</v>
      </c>
      <c r="P3137" t="b">
        <v>0</v>
      </c>
      <c r="Q3137" t="s">
        <v>8269</v>
      </c>
      <c r="R3137">
        <f t="shared" si="3169"/>
        <v>23.14</v>
      </c>
      <c r="S3137" s="13" t="s">
        <v>8315</v>
      </c>
      <c r="T3137" t="s">
        <v>8316</v>
      </c>
      <c r="U3137">
        <f>YEAR(Table1[[#This Row],[Date Created Conversion]])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>
        <f>ROUND(Table1[[#This Row],[pledged]]/Table1[[#This Row],[goal]] *100,1)</f>
        <v>127.8</v>
      </c>
      <c r="G3138" s="13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ref="L3138" si="3233">(((J3138/60)/60)/24)+DATE(1970,1,1)</f>
        <v>42825.957638888889</v>
      </c>
      <c r="M3138" s="16">
        <f t="shared" ref="M3138:M3201" si="3234">(((K3138/60)/60)/24)+DATE(1970,1,1)</f>
        <v>42789.462430555555</v>
      </c>
      <c r="N3138" t="b">
        <v>0</v>
      </c>
      <c r="O3138">
        <v>22</v>
      </c>
      <c r="P3138" t="b">
        <v>0</v>
      </c>
      <c r="Q3138" t="s">
        <v>8269</v>
      </c>
      <c r="R3138">
        <f t="shared" ref="R3138:R3201" si="3235">IFERROR(ROUND(E3138/O3138,2),0)</f>
        <v>29.05</v>
      </c>
      <c r="S3138" s="13" t="s">
        <v>8315</v>
      </c>
      <c r="T3138" t="s">
        <v>8316</v>
      </c>
      <c r="U3138">
        <f>YEAR(Table1[[#This Row],[Date Created Conversion]])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>
        <f>ROUND(Table1[[#This Row],[pledged]]/Table1[[#This Row],[goal]] *100,1)</f>
        <v>3.3</v>
      </c>
      <c r="G3139" s="13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" si="3236">(((J3139/60)/60)/24)+DATE(1970,1,1)</f>
        <v>42858.8</v>
      </c>
      <c r="M3139" s="16">
        <f t="shared" si="3234"/>
        <v>42807.885057870371</v>
      </c>
      <c r="N3139" t="b">
        <v>0</v>
      </c>
      <c r="O3139">
        <v>1</v>
      </c>
      <c r="P3139" t="b">
        <v>0</v>
      </c>
      <c r="Q3139" t="s">
        <v>8269</v>
      </c>
      <c r="R3139">
        <f t="shared" si="3235"/>
        <v>50</v>
      </c>
      <c r="S3139" s="13" t="s">
        <v>8315</v>
      </c>
      <c r="T3139" t="s">
        <v>8316</v>
      </c>
      <c r="U3139">
        <f>YEAR(Table1[[#This Row],[Date Created Conversion]])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>
        <f>ROUND(Table1[[#This Row],[pledged]]/Table1[[#This Row],[goal]] *100,1)</f>
        <v>0</v>
      </c>
      <c r="G3140" s="13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ref="L3140" si="3237">(((J3140/60)/60)/24)+DATE(1970,1,1)</f>
        <v>42828.645914351851</v>
      </c>
      <c r="M3140" s="16">
        <f t="shared" si="3234"/>
        <v>42809.645914351851</v>
      </c>
      <c r="N3140" t="b">
        <v>0</v>
      </c>
      <c r="O3140">
        <v>0</v>
      </c>
      <c r="P3140" t="b">
        <v>0</v>
      </c>
      <c r="Q3140" t="s">
        <v>8269</v>
      </c>
      <c r="R3140">
        <f t="shared" si="3235"/>
        <v>0</v>
      </c>
      <c r="S3140" s="13" t="s">
        <v>8315</v>
      </c>
      <c r="T3140" t="s">
        <v>8316</v>
      </c>
      <c r="U3140">
        <f>YEAR(Table1[[#This Row],[Date Created Conversion]])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>
        <f>ROUND(Table1[[#This Row],[pledged]]/Table1[[#This Row],[goal]] *100,1)</f>
        <v>5.4</v>
      </c>
      <c r="G3141" s="13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ref="L3141" si="3238">(((J3141/60)/60)/24)+DATE(1970,1,1)</f>
        <v>42819.189583333333</v>
      </c>
      <c r="M3141" s="16">
        <f t="shared" si="3234"/>
        <v>42785.270370370374</v>
      </c>
      <c r="N3141" t="b">
        <v>0</v>
      </c>
      <c r="O3141">
        <v>6</v>
      </c>
      <c r="P3141" t="b">
        <v>0</v>
      </c>
      <c r="Q3141" t="s">
        <v>8269</v>
      </c>
      <c r="R3141">
        <f t="shared" si="3235"/>
        <v>450</v>
      </c>
      <c r="S3141" s="13" t="s">
        <v>8315</v>
      </c>
      <c r="T3141" t="s">
        <v>8316</v>
      </c>
      <c r="U3141">
        <f>YEAR(Table1[[#This Row],[Date Created Conversion]])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>
        <f>ROUND(Table1[[#This Row],[pledged]]/Table1[[#This Row],[goal]] *100,1)</f>
        <v>1</v>
      </c>
      <c r="G3142" s="13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ref="L3142" si="3239">(((J3142/60)/60)/24)+DATE(1970,1,1)</f>
        <v>42832.677118055552</v>
      </c>
      <c r="M3142" s="16">
        <f t="shared" si="3234"/>
        <v>42802.718784722223</v>
      </c>
      <c r="N3142" t="b">
        <v>0</v>
      </c>
      <c r="O3142">
        <v>4</v>
      </c>
      <c r="P3142" t="b">
        <v>0</v>
      </c>
      <c r="Q3142" t="s">
        <v>8269</v>
      </c>
      <c r="R3142">
        <f t="shared" si="3235"/>
        <v>24</v>
      </c>
      <c r="S3142" s="13" t="s">
        <v>8315</v>
      </c>
      <c r="T3142" t="s">
        <v>8316</v>
      </c>
      <c r="U3142">
        <f>YEAR(Table1[[#This Row],[Date Created Conversion]])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>
        <f>ROUND(Table1[[#This Row],[pledged]]/Table1[[#This Row],[goal]] *100,1)</f>
        <v>51.6</v>
      </c>
      <c r="G3143" s="1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ref="L3143" si="3240">(((J3143/60)/60)/24)+DATE(1970,1,1)</f>
        <v>42841.833333333328</v>
      </c>
      <c r="M3143" s="16">
        <f t="shared" si="3234"/>
        <v>42800.753333333334</v>
      </c>
      <c r="N3143" t="b">
        <v>0</v>
      </c>
      <c r="O3143">
        <v>8</v>
      </c>
      <c r="P3143" t="b">
        <v>0</v>
      </c>
      <c r="Q3143" t="s">
        <v>8269</v>
      </c>
      <c r="R3143">
        <f t="shared" si="3235"/>
        <v>32.25</v>
      </c>
      <c r="S3143" s="13" t="s">
        <v>8315</v>
      </c>
      <c r="T3143" t="s">
        <v>8316</v>
      </c>
      <c r="U3143">
        <f>YEAR(Table1[[#This Row],[Date Created Conversion]])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>
        <f>ROUND(Table1[[#This Row],[pledged]]/Table1[[#This Row],[goal]] *100,1)</f>
        <v>1.6</v>
      </c>
      <c r="G3144" s="13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ref="L3144" si="3241">(((J3144/60)/60)/24)+DATE(1970,1,1)</f>
        <v>42813.471516203703</v>
      </c>
      <c r="M3144" s="16">
        <f t="shared" si="3234"/>
        <v>42783.513182870374</v>
      </c>
      <c r="N3144" t="b">
        <v>0</v>
      </c>
      <c r="O3144">
        <v>3</v>
      </c>
      <c r="P3144" t="b">
        <v>0</v>
      </c>
      <c r="Q3144" t="s">
        <v>8269</v>
      </c>
      <c r="R3144">
        <f t="shared" si="3235"/>
        <v>15</v>
      </c>
      <c r="S3144" s="13" t="s">
        <v>8315</v>
      </c>
      <c r="T3144" t="s">
        <v>8316</v>
      </c>
      <c r="U3144">
        <f>YEAR(Table1[[#This Row],[Date Created Conversion]])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>
        <f>ROUND(Table1[[#This Row],[pledged]]/Table1[[#This Row],[goal]] *100,1)</f>
        <v>0</v>
      </c>
      <c r="G3145" s="13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ref="L3145" si="3242">(((J3145/60)/60)/24)+DATE(1970,1,1)</f>
        <v>42834.358287037037</v>
      </c>
      <c r="M3145" s="16">
        <f t="shared" si="3234"/>
        <v>42808.358287037037</v>
      </c>
      <c r="N3145" t="b">
        <v>0</v>
      </c>
      <c r="O3145">
        <v>0</v>
      </c>
      <c r="P3145" t="b">
        <v>0</v>
      </c>
      <c r="Q3145" t="s">
        <v>8269</v>
      </c>
      <c r="R3145">
        <f t="shared" si="3235"/>
        <v>0</v>
      </c>
      <c r="S3145" s="13" t="s">
        <v>8315</v>
      </c>
      <c r="T3145" t="s">
        <v>8316</v>
      </c>
      <c r="U3145">
        <f>YEAR(Table1[[#This Row],[Date Created Conversion]])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>
        <f>ROUND(Table1[[#This Row],[pledged]]/Table1[[#This Row],[goal]] *100,1)</f>
        <v>75.400000000000006</v>
      </c>
      <c r="G3146" s="13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ref="L3146" si="3243">(((J3146/60)/60)/24)+DATE(1970,1,1)</f>
        <v>42813.25</v>
      </c>
      <c r="M3146" s="16">
        <f t="shared" si="3234"/>
        <v>42796.538275462968</v>
      </c>
      <c r="N3146" t="b">
        <v>0</v>
      </c>
      <c r="O3146">
        <v>30</v>
      </c>
      <c r="P3146" t="b">
        <v>0</v>
      </c>
      <c r="Q3146" t="s">
        <v>8269</v>
      </c>
      <c r="R3146">
        <f t="shared" si="3235"/>
        <v>251.33</v>
      </c>
      <c r="S3146" s="13" t="s">
        <v>8315</v>
      </c>
      <c r="T3146" t="s">
        <v>8316</v>
      </c>
      <c r="U3146">
        <f>YEAR(Table1[[#This Row],[Date Created Conversion]])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>
        <f>ROUND(Table1[[#This Row],[pledged]]/Table1[[#This Row],[goal]] *100,1)</f>
        <v>0</v>
      </c>
      <c r="G3147" s="13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ref="L3147" si="3244">(((J3147/60)/60)/24)+DATE(1970,1,1)</f>
        <v>42821.999236111107</v>
      </c>
      <c r="M3147" s="16">
        <f t="shared" si="3234"/>
        <v>42762.040902777779</v>
      </c>
      <c r="N3147" t="b">
        <v>0</v>
      </c>
      <c r="O3147">
        <v>0</v>
      </c>
      <c r="P3147" t="b">
        <v>0</v>
      </c>
      <c r="Q3147" t="s">
        <v>8269</v>
      </c>
      <c r="R3147">
        <f t="shared" si="3235"/>
        <v>0</v>
      </c>
      <c r="S3147" s="13" t="s">
        <v>8315</v>
      </c>
      <c r="T3147" t="s">
        <v>8316</v>
      </c>
      <c r="U3147">
        <f>YEAR(Table1[[#This Row],[Date Created Conversion]])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>
        <f>ROUND(Table1[[#This Row],[pledged]]/Table1[[#This Row],[goal]] *100,1)</f>
        <v>10.5</v>
      </c>
      <c r="G3148" s="13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ref="L3148" si="3245">(((J3148/60)/60)/24)+DATE(1970,1,1)</f>
        <v>42841.640810185185</v>
      </c>
      <c r="M3148" s="16">
        <f t="shared" si="3234"/>
        <v>42796.682476851856</v>
      </c>
      <c r="N3148" t="b">
        <v>0</v>
      </c>
      <c r="O3148">
        <v>12</v>
      </c>
      <c r="P3148" t="b">
        <v>0</v>
      </c>
      <c r="Q3148" t="s">
        <v>8269</v>
      </c>
      <c r="R3148">
        <f t="shared" si="3235"/>
        <v>437.5</v>
      </c>
      <c r="S3148" s="13" t="s">
        <v>8315</v>
      </c>
      <c r="T3148" t="s">
        <v>8316</v>
      </c>
      <c r="U3148">
        <f>YEAR(Table1[[#This Row],[Date Created Conversion]])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>
        <f>ROUND(Table1[[#This Row],[pledged]]/Table1[[#This Row],[goal]] *100,1)</f>
        <v>117.5</v>
      </c>
      <c r="G3149" s="13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ref="L3149" si="3246">(((J3149/60)/60)/24)+DATE(1970,1,1)</f>
        <v>41950.011053240742</v>
      </c>
      <c r="M3149" s="16">
        <f t="shared" si="3234"/>
        <v>41909.969386574077</v>
      </c>
      <c r="N3149" t="b">
        <v>1</v>
      </c>
      <c r="O3149">
        <v>213</v>
      </c>
      <c r="P3149" t="b">
        <v>1</v>
      </c>
      <c r="Q3149" t="s">
        <v>8269</v>
      </c>
      <c r="R3149">
        <f t="shared" si="3235"/>
        <v>110.35</v>
      </c>
      <c r="S3149" s="13" t="s">
        <v>8315</v>
      </c>
      <c r="T3149" t="s">
        <v>8316</v>
      </c>
      <c r="U3149">
        <f>YEAR(Table1[[#This Row],[Date Created Conversion]])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>
        <f>ROUND(Table1[[#This Row],[pledged]]/Table1[[#This Row],[goal]] *100,1)</f>
        <v>131.19999999999999</v>
      </c>
      <c r="G3150" s="13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ref="L3150" si="3247">(((J3150/60)/60)/24)+DATE(1970,1,1)</f>
        <v>41913.166666666664</v>
      </c>
      <c r="M3150" s="16">
        <f t="shared" si="3234"/>
        <v>41891.665324074071</v>
      </c>
      <c r="N3150" t="b">
        <v>1</v>
      </c>
      <c r="O3150">
        <v>57</v>
      </c>
      <c r="P3150" t="b">
        <v>1</v>
      </c>
      <c r="Q3150" t="s">
        <v>8269</v>
      </c>
      <c r="R3150">
        <f t="shared" si="3235"/>
        <v>41.42</v>
      </c>
      <c r="S3150" s="13" t="s">
        <v>8315</v>
      </c>
      <c r="T3150" t="s">
        <v>8316</v>
      </c>
      <c r="U3150">
        <f>YEAR(Table1[[#This Row],[Date Created Conversion]])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>
        <f>ROUND(Table1[[#This Row],[pledged]]/Table1[[#This Row],[goal]] *100,1)</f>
        <v>104</v>
      </c>
      <c r="G3151" s="13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ref="L3151" si="3248">(((J3151/60)/60)/24)+DATE(1970,1,1)</f>
        <v>41250.083333333336</v>
      </c>
      <c r="M3151" s="16">
        <f t="shared" si="3234"/>
        <v>41226.017361111109</v>
      </c>
      <c r="N3151" t="b">
        <v>1</v>
      </c>
      <c r="O3151">
        <v>25</v>
      </c>
      <c r="P3151" t="b">
        <v>1</v>
      </c>
      <c r="Q3151" t="s">
        <v>8269</v>
      </c>
      <c r="R3151">
        <f t="shared" si="3235"/>
        <v>52</v>
      </c>
      <c r="S3151" s="13" t="s">
        <v>8315</v>
      </c>
      <c r="T3151" t="s">
        <v>8316</v>
      </c>
      <c r="U3151">
        <f>YEAR(Table1[[#This Row],[Date Created Conversion]])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>
        <f>ROUND(Table1[[#This Row],[pledged]]/Table1[[#This Row],[goal]] *100,1)</f>
        <v>101</v>
      </c>
      <c r="G3152" s="13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ref="L3152" si="3249">(((J3152/60)/60)/24)+DATE(1970,1,1)</f>
        <v>40568.166666666664</v>
      </c>
      <c r="M3152" s="16">
        <f t="shared" si="3234"/>
        <v>40478.263923611114</v>
      </c>
      <c r="N3152" t="b">
        <v>1</v>
      </c>
      <c r="O3152">
        <v>104</v>
      </c>
      <c r="P3152" t="b">
        <v>1</v>
      </c>
      <c r="Q3152" t="s">
        <v>8269</v>
      </c>
      <c r="R3152">
        <f t="shared" si="3235"/>
        <v>33.99</v>
      </c>
      <c r="S3152" s="13" t="s">
        <v>8315</v>
      </c>
      <c r="T3152" t="s">
        <v>8316</v>
      </c>
      <c r="U3152">
        <f>YEAR(Table1[[#This Row],[Date Created Conversion]])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>
        <f>ROUND(Table1[[#This Row],[pledged]]/Table1[[#This Row],[goal]] *100,1)</f>
        <v>100.4</v>
      </c>
      <c r="G3153" s="1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ref="L3153" si="3250">(((J3153/60)/60)/24)+DATE(1970,1,1)</f>
        <v>41892.83997685185</v>
      </c>
      <c r="M3153" s="16">
        <f t="shared" si="3234"/>
        <v>41862.83997685185</v>
      </c>
      <c r="N3153" t="b">
        <v>1</v>
      </c>
      <c r="O3153">
        <v>34</v>
      </c>
      <c r="P3153" t="b">
        <v>1</v>
      </c>
      <c r="Q3153" t="s">
        <v>8269</v>
      </c>
      <c r="R3153">
        <f t="shared" si="3235"/>
        <v>103.35</v>
      </c>
      <c r="S3153" s="13" t="s">
        <v>8315</v>
      </c>
      <c r="T3153" t="s">
        <v>8316</v>
      </c>
      <c r="U3153">
        <f>YEAR(Table1[[#This Row],[Date Created Conversion]])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>
        <f>ROUND(Table1[[#This Row],[pledged]]/Table1[[#This Row],[goal]] *100,1)</f>
        <v>106</v>
      </c>
      <c r="G3154" s="13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ref="L3154" si="3251">(((J3154/60)/60)/24)+DATE(1970,1,1)</f>
        <v>41580.867673611108</v>
      </c>
      <c r="M3154" s="16">
        <f t="shared" si="3234"/>
        <v>41550.867673611108</v>
      </c>
      <c r="N3154" t="b">
        <v>1</v>
      </c>
      <c r="O3154">
        <v>67</v>
      </c>
      <c r="P3154" t="b">
        <v>1</v>
      </c>
      <c r="Q3154" t="s">
        <v>8269</v>
      </c>
      <c r="R3154">
        <f t="shared" si="3235"/>
        <v>34.79</v>
      </c>
      <c r="S3154" s="13" t="s">
        <v>8315</v>
      </c>
      <c r="T3154" t="s">
        <v>8316</v>
      </c>
      <c r="U3154">
        <f>YEAR(Table1[[#This Row],[Date Created Conversion]])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>
        <f>ROUND(Table1[[#This Row],[pledged]]/Table1[[#This Row],[goal]] *100,1)</f>
        <v>335.6</v>
      </c>
      <c r="G3155" s="13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ref="L3155" si="3252">(((J3155/60)/60)/24)+DATE(1970,1,1)</f>
        <v>40664.207638888889</v>
      </c>
      <c r="M3155" s="16">
        <f t="shared" si="3234"/>
        <v>40633.154363425929</v>
      </c>
      <c r="N3155" t="b">
        <v>1</v>
      </c>
      <c r="O3155">
        <v>241</v>
      </c>
      <c r="P3155" t="b">
        <v>1</v>
      </c>
      <c r="Q3155" t="s">
        <v>8269</v>
      </c>
      <c r="R3155">
        <f t="shared" si="3235"/>
        <v>41.77</v>
      </c>
      <c r="S3155" s="13" t="s">
        <v>8315</v>
      </c>
      <c r="T3155" t="s">
        <v>8316</v>
      </c>
      <c r="U3155">
        <f>YEAR(Table1[[#This Row],[Date Created Conversion]])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>
        <f>ROUND(Table1[[#This Row],[pledged]]/Table1[[#This Row],[goal]] *100,1)</f>
        <v>112.9</v>
      </c>
      <c r="G3156" s="13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ref="L3156" si="3253">(((J3156/60)/60)/24)+DATE(1970,1,1)</f>
        <v>41000.834004629629</v>
      </c>
      <c r="M3156" s="16">
        <f t="shared" si="3234"/>
        <v>40970.875671296293</v>
      </c>
      <c r="N3156" t="b">
        <v>1</v>
      </c>
      <c r="O3156">
        <v>123</v>
      </c>
      <c r="P3156" t="b">
        <v>1</v>
      </c>
      <c r="Q3156" t="s">
        <v>8269</v>
      </c>
      <c r="R3156">
        <f t="shared" si="3235"/>
        <v>64.27</v>
      </c>
      <c r="S3156" s="13" t="s">
        <v>8315</v>
      </c>
      <c r="T3156" t="s">
        <v>8316</v>
      </c>
      <c r="U3156">
        <f>YEAR(Table1[[#This Row],[Date Created Conversion]])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>
        <f>ROUND(Table1[[#This Row],[pledged]]/Table1[[#This Row],[goal]] *100,1)</f>
        <v>188.5</v>
      </c>
      <c r="G3157" s="13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ref="L3157" si="3254">(((J3157/60)/60)/24)+DATE(1970,1,1)</f>
        <v>41263.499131944445</v>
      </c>
      <c r="M3157" s="16">
        <f t="shared" si="3234"/>
        <v>41233.499131944445</v>
      </c>
      <c r="N3157" t="b">
        <v>1</v>
      </c>
      <c r="O3157">
        <v>302</v>
      </c>
      <c r="P3157" t="b">
        <v>1</v>
      </c>
      <c r="Q3157" t="s">
        <v>8269</v>
      </c>
      <c r="R3157">
        <f t="shared" si="3235"/>
        <v>31.21</v>
      </c>
      <c r="S3157" s="13" t="s">
        <v>8315</v>
      </c>
      <c r="T3157" t="s">
        <v>8316</v>
      </c>
      <c r="U3157">
        <f>YEAR(Table1[[#This Row],[Date Created Conversion]])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>
        <f>ROUND(Table1[[#This Row],[pledged]]/Table1[[#This Row],[goal]] *100,1)</f>
        <v>101.8</v>
      </c>
      <c r="G3158" s="13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ref="L3158" si="3255">(((J3158/60)/60)/24)+DATE(1970,1,1)</f>
        <v>41061.953055555554</v>
      </c>
      <c r="M3158" s="16">
        <f t="shared" si="3234"/>
        <v>41026.953055555554</v>
      </c>
      <c r="N3158" t="b">
        <v>1</v>
      </c>
      <c r="O3158">
        <v>89</v>
      </c>
      <c r="P3158" t="b">
        <v>1</v>
      </c>
      <c r="Q3158" t="s">
        <v>8269</v>
      </c>
      <c r="R3158">
        <f t="shared" si="3235"/>
        <v>62.92</v>
      </c>
      <c r="S3158" s="13" t="s">
        <v>8315</v>
      </c>
      <c r="T3158" t="s">
        <v>8316</v>
      </c>
      <c r="U3158">
        <f>YEAR(Table1[[#This Row],[Date Created Conversion]])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>
        <f>ROUND(Table1[[#This Row],[pledged]]/Table1[[#This Row],[goal]] *100,1)</f>
        <v>101</v>
      </c>
      <c r="G3159" s="13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ref="L3159" si="3256">(((J3159/60)/60)/24)+DATE(1970,1,1)</f>
        <v>41839.208333333336</v>
      </c>
      <c r="M3159" s="16">
        <f t="shared" si="3234"/>
        <v>41829.788252314815</v>
      </c>
      <c r="N3159" t="b">
        <v>1</v>
      </c>
      <c r="O3159">
        <v>41</v>
      </c>
      <c r="P3159" t="b">
        <v>1</v>
      </c>
      <c r="Q3159" t="s">
        <v>8269</v>
      </c>
      <c r="R3159">
        <f t="shared" si="3235"/>
        <v>98.54</v>
      </c>
      <c r="S3159" s="13" t="s">
        <v>8315</v>
      </c>
      <c r="T3159" t="s">
        <v>8316</v>
      </c>
      <c r="U3159">
        <f>YEAR(Table1[[#This Row],[Date Created Conversion]])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>
        <f>ROUND(Table1[[#This Row],[pledged]]/Table1[[#This Row],[goal]] *100,1)</f>
        <v>114</v>
      </c>
      <c r="G3160" s="13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ref="L3160" si="3257">(((J3160/60)/60)/24)+DATE(1970,1,1)</f>
        <v>41477.839722222219</v>
      </c>
      <c r="M3160" s="16">
        <f t="shared" si="3234"/>
        <v>41447.839722222219</v>
      </c>
      <c r="N3160" t="b">
        <v>1</v>
      </c>
      <c r="O3160">
        <v>69</v>
      </c>
      <c r="P3160" t="b">
        <v>1</v>
      </c>
      <c r="Q3160" t="s">
        <v>8269</v>
      </c>
      <c r="R3160">
        <f t="shared" si="3235"/>
        <v>82.61</v>
      </c>
      <c r="S3160" s="13" t="s">
        <v>8315</v>
      </c>
      <c r="T3160" t="s">
        <v>8316</v>
      </c>
      <c r="U3160">
        <f>YEAR(Table1[[#This Row],[Date Created Conversion]])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>
        <f>ROUND(Table1[[#This Row],[pledged]]/Table1[[#This Row],[goal]] *100,1)</f>
        <v>133.5</v>
      </c>
      <c r="G3161" s="13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ref="L3161" si="3258">(((J3161/60)/60)/24)+DATE(1970,1,1)</f>
        <v>40926.958333333336</v>
      </c>
      <c r="M3161" s="16">
        <f t="shared" si="3234"/>
        <v>40884.066678240742</v>
      </c>
      <c r="N3161" t="b">
        <v>1</v>
      </c>
      <c r="O3161">
        <v>52</v>
      </c>
      <c r="P3161" t="b">
        <v>1</v>
      </c>
      <c r="Q3161" t="s">
        <v>8269</v>
      </c>
      <c r="R3161">
        <f t="shared" si="3235"/>
        <v>38.5</v>
      </c>
      <c r="S3161" s="13" t="s">
        <v>8315</v>
      </c>
      <c r="T3161" t="s">
        <v>8316</v>
      </c>
      <c r="U3161">
        <f>YEAR(Table1[[#This Row],[Date Created Conversion]])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>
        <f>ROUND(Table1[[#This Row],[pledged]]/Table1[[#This Row],[goal]] *100,1)</f>
        <v>101.5</v>
      </c>
      <c r="G3162" s="13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ref="L3162" si="3259">(((J3162/60)/60)/24)+DATE(1970,1,1)</f>
        <v>41864.207638888889</v>
      </c>
      <c r="M3162" s="16">
        <f t="shared" si="3234"/>
        <v>41841.26489583333</v>
      </c>
      <c r="N3162" t="b">
        <v>1</v>
      </c>
      <c r="O3162">
        <v>57</v>
      </c>
      <c r="P3162" t="b">
        <v>1</v>
      </c>
      <c r="Q3162" t="s">
        <v>8269</v>
      </c>
      <c r="R3162">
        <f t="shared" si="3235"/>
        <v>80.16</v>
      </c>
      <c r="S3162" s="13" t="s">
        <v>8315</v>
      </c>
      <c r="T3162" t="s">
        <v>8316</v>
      </c>
      <c r="U3162">
        <f>YEAR(Table1[[#This Row],[Date Created Conversion]])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>
        <f>ROUND(Table1[[#This Row],[pledged]]/Table1[[#This Row],[goal]] *100,1)</f>
        <v>105.1</v>
      </c>
      <c r="G3163" s="1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ref="L3163" si="3260">(((J3163/60)/60)/24)+DATE(1970,1,1)</f>
        <v>41927.536134259259</v>
      </c>
      <c r="M3163" s="16">
        <f t="shared" si="3234"/>
        <v>41897.536134259259</v>
      </c>
      <c r="N3163" t="b">
        <v>1</v>
      </c>
      <c r="O3163">
        <v>74</v>
      </c>
      <c r="P3163" t="b">
        <v>1</v>
      </c>
      <c r="Q3163" t="s">
        <v>8269</v>
      </c>
      <c r="R3163">
        <f t="shared" si="3235"/>
        <v>28.41</v>
      </c>
      <c r="S3163" s="13" t="s">
        <v>8315</v>
      </c>
      <c r="T3163" t="s">
        <v>8316</v>
      </c>
      <c r="U3163">
        <f>YEAR(Table1[[#This Row],[Date Created Conversion]])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>
        <f>ROUND(Table1[[#This Row],[pledged]]/Table1[[#This Row],[goal]] *100,1)</f>
        <v>127.2</v>
      </c>
      <c r="G3164" s="13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ref="L3164" si="3261">(((J3164/60)/60)/24)+DATE(1970,1,1)</f>
        <v>41827.083333333336</v>
      </c>
      <c r="M3164" s="16">
        <f t="shared" si="3234"/>
        <v>41799.685902777775</v>
      </c>
      <c r="N3164" t="b">
        <v>1</v>
      </c>
      <c r="O3164">
        <v>63</v>
      </c>
      <c r="P3164" t="b">
        <v>1</v>
      </c>
      <c r="Q3164" t="s">
        <v>8269</v>
      </c>
      <c r="R3164">
        <f t="shared" si="3235"/>
        <v>80.73</v>
      </c>
      <c r="S3164" s="13" t="s">
        <v>8315</v>
      </c>
      <c r="T3164" t="s">
        <v>8316</v>
      </c>
      <c r="U3164">
        <f>YEAR(Table1[[#This Row],[Date Created Conversion]])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>
        <f>ROUND(Table1[[#This Row],[pledged]]/Table1[[#This Row],[goal]] *100,1)</f>
        <v>111.2</v>
      </c>
      <c r="G3165" s="13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ref="L3165" si="3262">(((J3165/60)/60)/24)+DATE(1970,1,1)</f>
        <v>41805.753761574073</v>
      </c>
      <c r="M3165" s="16">
        <f t="shared" si="3234"/>
        <v>41775.753761574073</v>
      </c>
      <c r="N3165" t="b">
        <v>1</v>
      </c>
      <c r="O3165">
        <v>72</v>
      </c>
      <c r="P3165" t="b">
        <v>1</v>
      </c>
      <c r="Q3165" t="s">
        <v>8269</v>
      </c>
      <c r="R3165">
        <f t="shared" si="3235"/>
        <v>200.69</v>
      </c>
      <c r="S3165" s="13" t="s">
        <v>8315</v>
      </c>
      <c r="T3165" t="s">
        <v>8316</v>
      </c>
      <c r="U3165">
        <f>YEAR(Table1[[#This Row],[Date Created Conversion]])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>
        <f>ROUND(Table1[[#This Row],[pledged]]/Table1[[#This Row],[goal]] *100,1)</f>
        <v>106.8</v>
      </c>
      <c r="G3166" s="13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ref="L3166" si="3263">(((J3166/60)/60)/24)+DATE(1970,1,1)</f>
        <v>41799.80572916667</v>
      </c>
      <c r="M3166" s="16">
        <f t="shared" si="3234"/>
        <v>41766.80572916667</v>
      </c>
      <c r="N3166" t="b">
        <v>1</v>
      </c>
      <c r="O3166">
        <v>71</v>
      </c>
      <c r="P3166" t="b">
        <v>1</v>
      </c>
      <c r="Q3166" t="s">
        <v>8269</v>
      </c>
      <c r="R3166">
        <f t="shared" si="3235"/>
        <v>37.590000000000003</v>
      </c>
      <c r="S3166" s="13" t="s">
        <v>8315</v>
      </c>
      <c r="T3166" t="s">
        <v>8316</v>
      </c>
      <c r="U3166">
        <f>YEAR(Table1[[#This Row],[Date Created Conversion]])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>
        <f>ROUND(Table1[[#This Row],[pledged]]/Table1[[#This Row],[goal]] *100,1)</f>
        <v>162.69999999999999</v>
      </c>
      <c r="G3167" s="13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ref="L3167" si="3264">(((J3167/60)/60)/24)+DATE(1970,1,1)</f>
        <v>40666.165972222225</v>
      </c>
      <c r="M3167" s="16">
        <f t="shared" si="3234"/>
        <v>40644.159259259257</v>
      </c>
      <c r="N3167" t="b">
        <v>1</v>
      </c>
      <c r="O3167">
        <v>21</v>
      </c>
      <c r="P3167" t="b">
        <v>1</v>
      </c>
      <c r="Q3167" t="s">
        <v>8269</v>
      </c>
      <c r="R3167">
        <f t="shared" si="3235"/>
        <v>58.1</v>
      </c>
      <c r="S3167" s="13" t="s">
        <v>8315</v>
      </c>
      <c r="T3167" t="s">
        <v>8316</v>
      </c>
      <c r="U3167">
        <f>YEAR(Table1[[#This Row],[Date Created Conversion]])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>
        <f>ROUND(Table1[[#This Row],[pledged]]/Table1[[#This Row],[goal]] *100,1)</f>
        <v>160.19999999999999</v>
      </c>
      <c r="G3168" s="13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ref="L3168" si="3265">(((J3168/60)/60)/24)+DATE(1970,1,1)</f>
        <v>41969.332638888889</v>
      </c>
      <c r="M3168" s="16">
        <f t="shared" si="3234"/>
        <v>41940.69158564815</v>
      </c>
      <c r="N3168" t="b">
        <v>1</v>
      </c>
      <c r="O3168">
        <v>930</v>
      </c>
      <c r="P3168" t="b">
        <v>1</v>
      </c>
      <c r="Q3168" t="s">
        <v>8269</v>
      </c>
      <c r="R3168">
        <f t="shared" si="3235"/>
        <v>60.3</v>
      </c>
      <c r="S3168" s="13" t="s">
        <v>8315</v>
      </c>
      <c r="T3168" t="s">
        <v>8316</v>
      </c>
      <c r="U3168">
        <f>YEAR(Table1[[#This Row],[Date Created Conversion]])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>
        <f>ROUND(Table1[[#This Row],[pledged]]/Table1[[#This Row],[goal]] *100,1)</f>
        <v>116.2</v>
      </c>
      <c r="G3169" s="13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ref="L3169" si="3266">(((J3169/60)/60)/24)+DATE(1970,1,1)</f>
        <v>41853.175706018519</v>
      </c>
      <c r="M3169" s="16">
        <f t="shared" si="3234"/>
        <v>41839.175706018519</v>
      </c>
      <c r="N3169" t="b">
        <v>1</v>
      </c>
      <c r="O3169">
        <v>55</v>
      </c>
      <c r="P3169" t="b">
        <v>1</v>
      </c>
      <c r="Q3169" t="s">
        <v>8269</v>
      </c>
      <c r="R3169">
        <f t="shared" si="3235"/>
        <v>63.36</v>
      </c>
      <c r="S3169" s="13" t="s">
        <v>8315</v>
      </c>
      <c r="T3169" t="s">
        <v>8316</v>
      </c>
      <c r="U3169">
        <f>YEAR(Table1[[#This Row],[Date Created Conversion]])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>
        <f>ROUND(Table1[[#This Row],[pledged]]/Table1[[#This Row],[goal]] *100,1)</f>
        <v>124.2</v>
      </c>
      <c r="G3170" s="13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ref="L3170" si="3267">(((J3170/60)/60)/24)+DATE(1970,1,1)</f>
        <v>41803.916666666664</v>
      </c>
      <c r="M3170" s="16">
        <f t="shared" si="3234"/>
        <v>41772.105937500004</v>
      </c>
      <c r="N3170" t="b">
        <v>1</v>
      </c>
      <c r="O3170">
        <v>61</v>
      </c>
      <c r="P3170" t="b">
        <v>1</v>
      </c>
      <c r="Q3170" t="s">
        <v>8269</v>
      </c>
      <c r="R3170">
        <f t="shared" si="3235"/>
        <v>50.9</v>
      </c>
      <c r="S3170" s="13" t="s">
        <v>8315</v>
      </c>
      <c r="T3170" t="s">
        <v>8316</v>
      </c>
      <c r="U3170">
        <f>YEAR(Table1[[#This Row],[Date Created Conversion]])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>
        <f>ROUND(Table1[[#This Row],[pledged]]/Table1[[#This Row],[goal]] *100,1)</f>
        <v>103</v>
      </c>
      <c r="G3171" s="13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ref="L3171" si="3268">(((J3171/60)/60)/24)+DATE(1970,1,1)</f>
        <v>41621.207638888889</v>
      </c>
      <c r="M3171" s="16">
        <f t="shared" si="3234"/>
        <v>41591.737974537034</v>
      </c>
      <c r="N3171" t="b">
        <v>1</v>
      </c>
      <c r="O3171">
        <v>82</v>
      </c>
      <c r="P3171" t="b">
        <v>1</v>
      </c>
      <c r="Q3171" t="s">
        <v>8269</v>
      </c>
      <c r="R3171">
        <f t="shared" si="3235"/>
        <v>100.5</v>
      </c>
      <c r="S3171" s="13" t="s">
        <v>8315</v>
      </c>
      <c r="T3171" t="s">
        <v>8316</v>
      </c>
      <c r="U3171">
        <f>YEAR(Table1[[#This Row],[Date Created Conversion]])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>
        <f>ROUND(Table1[[#This Row],[pledged]]/Table1[[#This Row],[goal]] *100,1)</f>
        <v>112.3</v>
      </c>
      <c r="G3172" s="13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ref="L3172" si="3269">(((J3172/60)/60)/24)+DATE(1970,1,1)</f>
        <v>41822.166666666664</v>
      </c>
      <c r="M3172" s="16">
        <f t="shared" si="3234"/>
        <v>41789.080370370371</v>
      </c>
      <c r="N3172" t="b">
        <v>1</v>
      </c>
      <c r="O3172">
        <v>71</v>
      </c>
      <c r="P3172" t="b">
        <v>1</v>
      </c>
      <c r="Q3172" t="s">
        <v>8269</v>
      </c>
      <c r="R3172">
        <f t="shared" si="3235"/>
        <v>31.62</v>
      </c>
      <c r="S3172" s="13" t="s">
        <v>8315</v>
      </c>
      <c r="T3172" t="s">
        <v>8316</v>
      </c>
      <c r="U3172">
        <f>YEAR(Table1[[#This Row],[Date Created Conversion]])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>
        <f>ROUND(Table1[[#This Row],[pledged]]/Table1[[#This Row],[goal]] *100,1)</f>
        <v>108.8</v>
      </c>
      <c r="G3173" s="1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ref="L3173" si="3270">(((J3173/60)/60)/24)+DATE(1970,1,1)</f>
        <v>42496.608310185184</v>
      </c>
      <c r="M3173" s="16">
        <f t="shared" si="3234"/>
        <v>42466.608310185184</v>
      </c>
      <c r="N3173" t="b">
        <v>1</v>
      </c>
      <c r="O3173">
        <v>117</v>
      </c>
      <c r="P3173" t="b">
        <v>1</v>
      </c>
      <c r="Q3173" t="s">
        <v>8269</v>
      </c>
      <c r="R3173">
        <f t="shared" si="3235"/>
        <v>65.099999999999994</v>
      </c>
      <c r="S3173" s="13" t="s">
        <v>8315</v>
      </c>
      <c r="T3173" t="s">
        <v>8316</v>
      </c>
      <c r="U3173">
        <f>YEAR(Table1[[#This Row],[Date Created Conversion]])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>
        <f>ROUND(Table1[[#This Row],[pledged]]/Table1[[#This Row],[goal]] *100,1)</f>
        <v>115</v>
      </c>
      <c r="G3174" s="13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ref="L3174" si="3271">(((J3174/60)/60)/24)+DATE(1970,1,1)</f>
        <v>40953.729953703703</v>
      </c>
      <c r="M3174" s="16">
        <f t="shared" si="3234"/>
        <v>40923.729953703703</v>
      </c>
      <c r="N3174" t="b">
        <v>1</v>
      </c>
      <c r="O3174">
        <v>29</v>
      </c>
      <c r="P3174" t="b">
        <v>1</v>
      </c>
      <c r="Q3174" t="s">
        <v>8269</v>
      </c>
      <c r="R3174">
        <f t="shared" si="3235"/>
        <v>79.31</v>
      </c>
      <c r="S3174" s="13" t="s">
        <v>8315</v>
      </c>
      <c r="T3174" t="s">
        <v>8316</v>
      </c>
      <c r="U3174">
        <f>YEAR(Table1[[#This Row],[Date Created Conversion]])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>
        <f>ROUND(Table1[[#This Row],[pledged]]/Table1[[#This Row],[goal]] *100,1)</f>
        <v>103</v>
      </c>
      <c r="G3175" s="13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ref="L3175" si="3272">(((J3175/60)/60)/24)+DATE(1970,1,1)</f>
        <v>41908.878379629627</v>
      </c>
      <c r="M3175" s="16">
        <f t="shared" si="3234"/>
        <v>41878.878379629627</v>
      </c>
      <c r="N3175" t="b">
        <v>1</v>
      </c>
      <c r="O3175">
        <v>74</v>
      </c>
      <c r="P3175" t="b">
        <v>1</v>
      </c>
      <c r="Q3175" t="s">
        <v>8269</v>
      </c>
      <c r="R3175">
        <f t="shared" si="3235"/>
        <v>139.19</v>
      </c>
      <c r="S3175" s="13" t="s">
        <v>8315</v>
      </c>
      <c r="T3175" t="s">
        <v>8316</v>
      </c>
      <c r="U3175">
        <f>YEAR(Table1[[#This Row],[Date Created Conversion]])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>
        <f>ROUND(Table1[[#This Row],[pledged]]/Table1[[#This Row],[goal]] *100,1)</f>
        <v>101.1</v>
      </c>
      <c r="G3176" s="13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ref="L3176" si="3273">(((J3176/60)/60)/24)+DATE(1970,1,1)</f>
        <v>41876.864675925928</v>
      </c>
      <c r="M3176" s="16">
        <f t="shared" si="3234"/>
        <v>41862.864675925928</v>
      </c>
      <c r="N3176" t="b">
        <v>1</v>
      </c>
      <c r="O3176">
        <v>23</v>
      </c>
      <c r="P3176" t="b">
        <v>1</v>
      </c>
      <c r="Q3176" t="s">
        <v>8269</v>
      </c>
      <c r="R3176">
        <f t="shared" si="3235"/>
        <v>131.91</v>
      </c>
      <c r="S3176" s="13" t="s">
        <v>8315</v>
      </c>
      <c r="T3176" t="s">
        <v>8316</v>
      </c>
      <c r="U3176">
        <f>YEAR(Table1[[#This Row],[Date Created Conversion]])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>
        <f>ROUND(Table1[[#This Row],[pledged]]/Table1[[#This Row],[goal]] *100,1)</f>
        <v>109.6</v>
      </c>
      <c r="G3177" s="13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ref="L3177" si="3274">(((J3177/60)/60)/24)+DATE(1970,1,1)</f>
        <v>40591.886886574073</v>
      </c>
      <c r="M3177" s="16">
        <f t="shared" si="3234"/>
        <v>40531.886886574073</v>
      </c>
      <c r="N3177" t="b">
        <v>1</v>
      </c>
      <c r="O3177">
        <v>60</v>
      </c>
      <c r="P3177" t="b">
        <v>1</v>
      </c>
      <c r="Q3177" t="s">
        <v>8269</v>
      </c>
      <c r="R3177">
        <f t="shared" si="3235"/>
        <v>91.3</v>
      </c>
      <c r="S3177" s="13" t="s">
        <v>8315</v>
      </c>
      <c r="T3177" t="s">
        <v>8316</v>
      </c>
      <c r="U3177">
        <f>YEAR(Table1[[#This Row],[Date Created Conversion]])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>
        <f>ROUND(Table1[[#This Row],[pledged]]/Table1[[#This Row],[goal]] *100,1)</f>
        <v>114.8</v>
      </c>
      <c r="G3178" s="13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ref="L3178" si="3275">(((J3178/60)/60)/24)+DATE(1970,1,1)</f>
        <v>41504.625</v>
      </c>
      <c r="M3178" s="16">
        <f t="shared" si="3234"/>
        <v>41477.930914351848</v>
      </c>
      <c r="N3178" t="b">
        <v>1</v>
      </c>
      <c r="O3178">
        <v>55</v>
      </c>
      <c r="P3178" t="b">
        <v>1</v>
      </c>
      <c r="Q3178" t="s">
        <v>8269</v>
      </c>
      <c r="R3178">
        <f t="shared" si="3235"/>
        <v>39.67</v>
      </c>
      <c r="S3178" s="13" t="s">
        <v>8315</v>
      </c>
      <c r="T3178" t="s">
        <v>8316</v>
      </c>
      <c r="U3178">
        <f>YEAR(Table1[[#This Row],[Date Created Conversion]])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>
        <f>ROUND(Table1[[#This Row],[pledged]]/Table1[[#This Row],[goal]] *100,1)</f>
        <v>117.4</v>
      </c>
      <c r="G3179" s="13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ref="L3179" si="3276">(((J3179/60)/60)/24)+DATE(1970,1,1)</f>
        <v>41811.666770833333</v>
      </c>
      <c r="M3179" s="16">
        <f t="shared" si="3234"/>
        <v>41781.666770833333</v>
      </c>
      <c r="N3179" t="b">
        <v>1</v>
      </c>
      <c r="O3179">
        <v>51</v>
      </c>
      <c r="P3179" t="b">
        <v>1</v>
      </c>
      <c r="Q3179" t="s">
        <v>8269</v>
      </c>
      <c r="R3179">
        <f t="shared" si="3235"/>
        <v>57.55</v>
      </c>
      <c r="S3179" s="13" t="s">
        <v>8315</v>
      </c>
      <c r="T3179" t="s">
        <v>8316</v>
      </c>
      <c r="U3179">
        <f>YEAR(Table1[[#This Row],[Date Created Conversion]])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>
        <f>ROUND(Table1[[#This Row],[pledged]]/Table1[[#This Row],[goal]] *100,1)</f>
        <v>171.7</v>
      </c>
      <c r="G3180" s="13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ref="L3180" si="3277">(((J3180/60)/60)/24)+DATE(1970,1,1)</f>
        <v>41836.605034722219</v>
      </c>
      <c r="M3180" s="16">
        <f t="shared" si="3234"/>
        <v>41806.605034722219</v>
      </c>
      <c r="N3180" t="b">
        <v>1</v>
      </c>
      <c r="O3180">
        <v>78</v>
      </c>
      <c r="P3180" t="b">
        <v>1</v>
      </c>
      <c r="Q3180" t="s">
        <v>8269</v>
      </c>
      <c r="R3180">
        <f t="shared" si="3235"/>
        <v>33.03</v>
      </c>
      <c r="S3180" s="13" t="s">
        <v>8315</v>
      </c>
      <c r="T3180" t="s">
        <v>8316</v>
      </c>
      <c r="U3180">
        <f>YEAR(Table1[[#This Row],[Date Created Conversion]])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>
        <f>ROUND(Table1[[#This Row],[pledged]]/Table1[[#This Row],[goal]] *100,1)</f>
        <v>114.2</v>
      </c>
      <c r="G3181" s="13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ref="L3181" si="3278">(((J3181/60)/60)/24)+DATE(1970,1,1)</f>
        <v>41400.702210648145</v>
      </c>
      <c r="M3181" s="16">
        <f t="shared" si="3234"/>
        <v>41375.702210648145</v>
      </c>
      <c r="N3181" t="b">
        <v>1</v>
      </c>
      <c r="O3181">
        <v>62</v>
      </c>
      <c r="P3181" t="b">
        <v>1</v>
      </c>
      <c r="Q3181" t="s">
        <v>8269</v>
      </c>
      <c r="R3181">
        <f t="shared" si="3235"/>
        <v>77.34</v>
      </c>
      <c r="S3181" s="13" t="s">
        <v>8315</v>
      </c>
      <c r="T3181" t="s">
        <v>8316</v>
      </c>
      <c r="U3181">
        <f>YEAR(Table1[[#This Row],[Date Created Conversion]])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>
        <f>ROUND(Table1[[#This Row],[pledged]]/Table1[[#This Row],[goal]] *100,1)</f>
        <v>119.8</v>
      </c>
      <c r="G3182" s="13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ref="L3182" si="3279">(((J3182/60)/60)/24)+DATE(1970,1,1)</f>
        <v>41810.412604166668</v>
      </c>
      <c r="M3182" s="16">
        <f t="shared" si="3234"/>
        <v>41780.412604166668</v>
      </c>
      <c r="N3182" t="b">
        <v>1</v>
      </c>
      <c r="O3182">
        <v>45</v>
      </c>
      <c r="P3182" t="b">
        <v>1</v>
      </c>
      <c r="Q3182" t="s">
        <v>8269</v>
      </c>
      <c r="R3182">
        <f t="shared" si="3235"/>
        <v>31.93</v>
      </c>
      <c r="S3182" s="13" t="s">
        <v>8315</v>
      </c>
      <c r="T3182" t="s">
        <v>8316</v>
      </c>
      <c r="U3182">
        <f>YEAR(Table1[[#This Row],[Date Created Conversion]])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>
        <f>ROUND(Table1[[#This Row],[pledged]]/Table1[[#This Row],[goal]] *100,1)</f>
        <v>109</v>
      </c>
      <c r="G3183" s="1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ref="L3183" si="3280">(((J3183/60)/60)/24)+DATE(1970,1,1)</f>
        <v>41805.666666666664</v>
      </c>
      <c r="M3183" s="16">
        <f t="shared" si="3234"/>
        <v>41779.310034722221</v>
      </c>
      <c r="N3183" t="b">
        <v>1</v>
      </c>
      <c r="O3183">
        <v>15</v>
      </c>
      <c r="P3183" t="b">
        <v>1</v>
      </c>
      <c r="Q3183" t="s">
        <v>8269</v>
      </c>
      <c r="R3183">
        <f t="shared" si="3235"/>
        <v>36.33</v>
      </c>
      <c r="S3183" s="13" t="s">
        <v>8315</v>
      </c>
      <c r="T3183" t="s">
        <v>8316</v>
      </c>
      <c r="U3183">
        <f>YEAR(Table1[[#This Row],[Date Created Conversion]])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>
        <f>ROUND(Table1[[#This Row],[pledged]]/Table1[[#This Row],[goal]] *100,1)</f>
        <v>100.9</v>
      </c>
      <c r="G3184" s="13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ref="L3184" si="3281">(((J3184/60)/60)/24)+DATE(1970,1,1)</f>
        <v>40939.708333333336</v>
      </c>
      <c r="M3184" s="16">
        <f t="shared" si="3234"/>
        <v>40883.949317129627</v>
      </c>
      <c r="N3184" t="b">
        <v>1</v>
      </c>
      <c r="O3184">
        <v>151</v>
      </c>
      <c r="P3184" t="b">
        <v>1</v>
      </c>
      <c r="Q3184" t="s">
        <v>8269</v>
      </c>
      <c r="R3184">
        <f t="shared" si="3235"/>
        <v>46.77</v>
      </c>
      <c r="S3184" s="13" t="s">
        <v>8315</v>
      </c>
      <c r="T3184" t="s">
        <v>8316</v>
      </c>
      <c r="U3184">
        <f>YEAR(Table1[[#This Row],[Date Created Conversion]])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>
        <f>ROUND(Table1[[#This Row],[pledged]]/Table1[[#This Row],[goal]] *100,1)</f>
        <v>109</v>
      </c>
      <c r="G3185" s="13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ref="L3185" si="3282">(((J3185/60)/60)/24)+DATE(1970,1,1)</f>
        <v>41509.79478009259</v>
      </c>
      <c r="M3185" s="16">
        <f t="shared" si="3234"/>
        <v>41491.79478009259</v>
      </c>
      <c r="N3185" t="b">
        <v>1</v>
      </c>
      <c r="O3185">
        <v>68</v>
      </c>
      <c r="P3185" t="b">
        <v>1</v>
      </c>
      <c r="Q3185" t="s">
        <v>8269</v>
      </c>
      <c r="R3185">
        <f t="shared" si="3235"/>
        <v>40.07</v>
      </c>
      <c r="S3185" s="13" t="s">
        <v>8315</v>
      </c>
      <c r="T3185" t="s">
        <v>8316</v>
      </c>
      <c r="U3185">
        <f>YEAR(Table1[[#This Row],[Date Created Conversion]])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>
        <f>ROUND(Table1[[#This Row],[pledged]]/Table1[[#This Row],[goal]] *100,1)</f>
        <v>107.2</v>
      </c>
      <c r="G3186" s="13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ref="L3186" si="3283">(((J3186/60)/60)/24)+DATE(1970,1,1)</f>
        <v>41821.993414351848</v>
      </c>
      <c r="M3186" s="16">
        <f t="shared" si="3234"/>
        <v>41791.993414351848</v>
      </c>
      <c r="N3186" t="b">
        <v>1</v>
      </c>
      <c r="O3186">
        <v>46</v>
      </c>
      <c r="P3186" t="b">
        <v>1</v>
      </c>
      <c r="Q3186" t="s">
        <v>8269</v>
      </c>
      <c r="R3186">
        <f t="shared" si="3235"/>
        <v>100.22</v>
      </c>
      <c r="S3186" s="13" t="s">
        <v>8315</v>
      </c>
      <c r="T3186" t="s">
        <v>8316</v>
      </c>
      <c r="U3186">
        <f>YEAR(Table1[[#This Row],[Date Created Conversion]])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>
        <f>ROUND(Table1[[#This Row],[pledged]]/Table1[[#This Row],[goal]] *100,1)</f>
        <v>100</v>
      </c>
      <c r="G3187" s="13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ref="L3187" si="3284">(((J3187/60)/60)/24)+DATE(1970,1,1)</f>
        <v>41836.977326388893</v>
      </c>
      <c r="M3187" s="16">
        <f t="shared" si="3234"/>
        <v>41829.977326388893</v>
      </c>
      <c r="N3187" t="b">
        <v>1</v>
      </c>
      <c r="O3187">
        <v>24</v>
      </c>
      <c r="P3187" t="b">
        <v>1</v>
      </c>
      <c r="Q3187" t="s">
        <v>8269</v>
      </c>
      <c r="R3187">
        <f t="shared" si="3235"/>
        <v>41.67</v>
      </c>
      <c r="S3187" s="13" t="s">
        <v>8315</v>
      </c>
      <c r="T3187" t="s">
        <v>8316</v>
      </c>
      <c r="U3187">
        <f>YEAR(Table1[[#This Row],[Date Created Conversion]])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>
        <f>ROUND(Table1[[#This Row],[pledged]]/Table1[[#This Row],[goal]] *100,1)</f>
        <v>102.2</v>
      </c>
      <c r="G3188" s="13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ref="L3188" si="3285">(((J3188/60)/60)/24)+DATE(1970,1,1)</f>
        <v>41898.875</v>
      </c>
      <c r="M3188" s="16">
        <f t="shared" si="3234"/>
        <v>41868.924050925925</v>
      </c>
      <c r="N3188" t="b">
        <v>1</v>
      </c>
      <c r="O3188">
        <v>70</v>
      </c>
      <c r="P3188" t="b">
        <v>1</v>
      </c>
      <c r="Q3188" t="s">
        <v>8269</v>
      </c>
      <c r="R3188">
        <f t="shared" si="3235"/>
        <v>46.71</v>
      </c>
      <c r="S3188" s="13" t="s">
        <v>8315</v>
      </c>
      <c r="T3188" t="s">
        <v>8316</v>
      </c>
      <c r="U3188">
        <f>YEAR(Table1[[#This Row],[Date Created Conversion]])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>
        <f>ROUND(Table1[[#This Row],[pledged]]/Table1[[#This Row],[goal]] *100,1)</f>
        <v>116.3</v>
      </c>
      <c r="G3189" s="13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ref="L3189" si="3286">(((J3189/60)/60)/24)+DATE(1970,1,1)</f>
        <v>41855.666354166664</v>
      </c>
      <c r="M3189" s="16">
        <f t="shared" si="3234"/>
        <v>41835.666354166664</v>
      </c>
      <c r="N3189" t="b">
        <v>1</v>
      </c>
      <c r="O3189">
        <v>244</v>
      </c>
      <c r="P3189" t="b">
        <v>1</v>
      </c>
      <c r="Q3189" t="s">
        <v>8269</v>
      </c>
      <c r="R3189">
        <f t="shared" si="3235"/>
        <v>71.489999999999995</v>
      </c>
      <c r="S3189" s="13" t="s">
        <v>8315</v>
      </c>
      <c r="T3189" t="s">
        <v>8316</v>
      </c>
      <c r="U3189">
        <f>YEAR(Table1[[#This Row],[Date Created Conversion]])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>
        <f>ROUND(Table1[[#This Row],[pledged]]/Table1[[#This Row],[goal]] *100,1)</f>
        <v>65</v>
      </c>
      <c r="G3190" s="13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ref="L3190" si="3287">(((J3190/60)/60)/24)+DATE(1970,1,1)</f>
        <v>42165.415532407409</v>
      </c>
      <c r="M3190" s="16">
        <f t="shared" si="3234"/>
        <v>42144.415532407409</v>
      </c>
      <c r="N3190" t="b">
        <v>0</v>
      </c>
      <c r="O3190">
        <v>9</v>
      </c>
      <c r="P3190" t="b">
        <v>0</v>
      </c>
      <c r="Q3190" t="s">
        <v>8303</v>
      </c>
      <c r="R3190">
        <f t="shared" si="3235"/>
        <v>14.44</v>
      </c>
      <c r="S3190" s="13" t="s">
        <v>8315</v>
      </c>
      <c r="T3190" t="s">
        <v>8357</v>
      </c>
      <c r="U3190">
        <f>YEAR(Table1[[#This Row],[Date Created Conversion]])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>
        <f>ROUND(Table1[[#This Row],[pledged]]/Table1[[#This Row],[goal]] *100,1)</f>
        <v>12.3</v>
      </c>
      <c r="G3191" s="13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ref="L3191" si="3288">(((J3191/60)/60)/24)+DATE(1970,1,1)</f>
        <v>42148.346435185187</v>
      </c>
      <c r="M3191" s="16">
        <f t="shared" si="3234"/>
        <v>42118.346435185187</v>
      </c>
      <c r="N3191" t="b">
        <v>0</v>
      </c>
      <c r="O3191">
        <v>19</v>
      </c>
      <c r="P3191" t="b">
        <v>0</v>
      </c>
      <c r="Q3191" t="s">
        <v>8303</v>
      </c>
      <c r="R3191">
        <f t="shared" si="3235"/>
        <v>356.84</v>
      </c>
      <c r="S3191" s="13" t="s">
        <v>8315</v>
      </c>
      <c r="T3191" t="s">
        <v>8357</v>
      </c>
      <c r="U3191">
        <f>YEAR(Table1[[#This Row],[Date Created Conversion]])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>
        <f>ROUND(Table1[[#This Row],[pledged]]/Table1[[#This Row],[goal]] *100,1)</f>
        <v>0</v>
      </c>
      <c r="G3192" s="13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ref="L3192" si="3289">(((J3192/60)/60)/24)+DATE(1970,1,1)</f>
        <v>42713.192997685182</v>
      </c>
      <c r="M3192" s="16">
        <f t="shared" si="3234"/>
        <v>42683.151331018518</v>
      </c>
      <c r="N3192" t="b">
        <v>0</v>
      </c>
      <c r="O3192">
        <v>0</v>
      </c>
      <c r="P3192" t="b">
        <v>0</v>
      </c>
      <c r="Q3192" t="s">
        <v>8303</v>
      </c>
      <c r="R3192">
        <f t="shared" si="3235"/>
        <v>0</v>
      </c>
      <c r="S3192" s="13" t="s">
        <v>8315</v>
      </c>
      <c r="T3192" t="s">
        <v>8357</v>
      </c>
      <c r="U3192">
        <f>YEAR(Table1[[#This Row],[Date Created Conversion]])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>
        <f>ROUND(Table1[[#This Row],[pledged]]/Table1[[#This Row],[goal]] *100,1)</f>
        <v>4</v>
      </c>
      <c r="G3193" s="1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ref="L3193" si="3290">(((J3193/60)/60)/24)+DATE(1970,1,1)</f>
        <v>42598.755428240736</v>
      </c>
      <c r="M3193" s="16">
        <f t="shared" si="3234"/>
        <v>42538.755428240736</v>
      </c>
      <c r="N3193" t="b">
        <v>0</v>
      </c>
      <c r="O3193">
        <v>4</v>
      </c>
      <c r="P3193" t="b">
        <v>0</v>
      </c>
      <c r="Q3193" t="s">
        <v>8303</v>
      </c>
      <c r="R3193">
        <f t="shared" si="3235"/>
        <v>37.75</v>
      </c>
      <c r="S3193" s="13" t="s">
        <v>8315</v>
      </c>
      <c r="T3193" t="s">
        <v>8357</v>
      </c>
      <c r="U3193">
        <f>YEAR(Table1[[#This Row],[Date Created Conversion]])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>
        <f>ROUND(Table1[[#This Row],[pledged]]/Table1[[#This Row],[goal]] *100,1)</f>
        <v>1</v>
      </c>
      <c r="G3194" s="13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ref="L3194" si="3291">(((J3194/60)/60)/24)+DATE(1970,1,1)</f>
        <v>42063.916666666672</v>
      </c>
      <c r="M3194" s="16">
        <f t="shared" si="3234"/>
        <v>42018.94049768518</v>
      </c>
      <c r="N3194" t="b">
        <v>0</v>
      </c>
      <c r="O3194">
        <v>8</v>
      </c>
      <c r="P3194" t="b">
        <v>0</v>
      </c>
      <c r="Q3194" t="s">
        <v>8303</v>
      </c>
      <c r="R3194">
        <f t="shared" si="3235"/>
        <v>12.75</v>
      </c>
      <c r="S3194" s="13" t="s">
        <v>8315</v>
      </c>
      <c r="T3194" t="s">
        <v>8357</v>
      </c>
      <c r="U3194">
        <f>YEAR(Table1[[#This Row],[Date Created Conversion]])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>
        <f>ROUND(Table1[[#This Row],[pledged]]/Table1[[#This Row],[goal]] *100,1)</f>
        <v>11.7</v>
      </c>
      <c r="G3195" s="13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ref="L3195" si="3292">(((J3195/60)/60)/24)+DATE(1970,1,1)</f>
        <v>42055.968240740738</v>
      </c>
      <c r="M3195" s="16">
        <f t="shared" si="3234"/>
        <v>42010.968240740738</v>
      </c>
      <c r="N3195" t="b">
        <v>0</v>
      </c>
      <c r="O3195">
        <v>24</v>
      </c>
      <c r="P3195" t="b">
        <v>0</v>
      </c>
      <c r="Q3195" t="s">
        <v>8303</v>
      </c>
      <c r="R3195">
        <f t="shared" si="3235"/>
        <v>24.46</v>
      </c>
      <c r="S3195" s="13" t="s">
        <v>8315</v>
      </c>
      <c r="T3195" t="s">
        <v>8357</v>
      </c>
      <c r="U3195">
        <f>YEAR(Table1[[#This Row],[Date Created Conversion]])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>
        <f>ROUND(Table1[[#This Row],[pledged]]/Table1[[#This Row],[goal]] *100,1)</f>
        <v>0</v>
      </c>
      <c r="G3196" s="13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ref="L3196" si="3293">(((J3196/60)/60)/24)+DATE(1970,1,1)</f>
        <v>42212.062476851846</v>
      </c>
      <c r="M3196" s="16">
        <f t="shared" si="3234"/>
        <v>42182.062476851846</v>
      </c>
      <c r="N3196" t="b">
        <v>0</v>
      </c>
      <c r="O3196">
        <v>0</v>
      </c>
      <c r="P3196" t="b">
        <v>0</v>
      </c>
      <c r="Q3196" t="s">
        <v>8303</v>
      </c>
      <c r="R3196">
        <f t="shared" si="3235"/>
        <v>0</v>
      </c>
      <c r="S3196" s="13" t="s">
        <v>8315</v>
      </c>
      <c r="T3196" t="s">
        <v>8357</v>
      </c>
      <c r="U3196">
        <f>YEAR(Table1[[#This Row],[Date Created Conversion]])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>
        <f>ROUND(Table1[[#This Row],[pledged]]/Table1[[#This Row],[goal]] *100,1)</f>
        <v>59.1</v>
      </c>
      <c r="G3197" s="13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ref="L3197" si="3294">(((J3197/60)/60)/24)+DATE(1970,1,1)</f>
        <v>42047.594236111108</v>
      </c>
      <c r="M3197" s="16">
        <f t="shared" si="3234"/>
        <v>42017.594236111108</v>
      </c>
      <c r="N3197" t="b">
        <v>0</v>
      </c>
      <c r="O3197">
        <v>39</v>
      </c>
      <c r="P3197" t="b">
        <v>0</v>
      </c>
      <c r="Q3197" t="s">
        <v>8303</v>
      </c>
      <c r="R3197">
        <f t="shared" si="3235"/>
        <v>53.08</v>
      </c>
      <c r="S3197" s="13" t="s">
        <v>8315</v>
      </c>
      <c r="T3197" t="s">
        <v>8357</v>
      </c>
      <c r="U3197">
        <f>YEAR(Table1[[#This Row],[Date Created Conversion]])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>
        <f>ROUND(Table1[[#This Row],[pledged]]/Table1[[#This Row],[goal]] *100,1)</f>
        <v>0.1</v>
      </c>
      <c r="G3198" s="13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ref="L3198" si="3295">(((J3198/60)/60)/24)+DATE(1970,1,1)</f>
        <v>42217.583333333328</v>
      </c>
      <c r="M3198" s="16">
        <f t="shared" si="3234"/>
        <v>42157.598090277781</v>
      </c>
      <c r="N3198" t="b">
        <v>0</v>
      </c>
      <c r="O3198">
        <v>6</v>
      </c>
      <c r="P3198" t="b">
        <v>0</v>
      </c>
      <c r="Q3198" t="s">
        <v>8303</v>
      </c>
      <c r="R3198">
        <f t="shared" si="3235"/>
        <v>300</v>
      </c>
      <c r="S3198" s="13" t="s">
        <v>8315</v>
      </c>
      <c r="T3198" t="s">
        <v>8357</v>
      </c>
      <c r="U3198">
        <f>YEAR(Table1[[#This Row],[Date Created Conversion]])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>
        <f>ROUND(Table1[[#This Row],[pledged]]/Table1[[#This Row],[goal]] *100,1)</f>
        <v>11.5</v>
      </c>
      <c r="G3199" s="13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ref="L3199" si="3296">(((J3199/60)/60)/24)+DATE(1970,1,1)</f>
        <v>42039.493263888886</v>
      </c>
      <c r="M3199" s="16">
        <f t="shared" si="3234"/>
        <v>42009.493263888886</v>
      </c>
      <c r="N3199" t="b">
        <v>0</v>
      </c>
      <c r="O3199">
        <v>4</v>
      </c>
      <c r="P3199" t="b">
        <v>0</v>
      </c>
      <c r="Q3199" t="s">
        <v>8303</v>
      </c>
      <c r="R3199">
        <f t="shared" si="3235"/>
        <v>286.25</v>
      </c>
      <c r="S3199" s="13" t="s">
        <v>8315</v>
      </c>
      <c r="T3199" t="s">
        <v>8357</v>
      </c>
      <c r="U3199">
        <f>YEAR(Table1[[#This Row],[Date Created Conversion]])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>
        <f>ROUND(Table1[[#This Row],[pledged]]/Table1[[#This Row],[goal]] *100,1)</f>
        <v>0.4</v>
      </c>
      <c r="G3200" s="13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ref="L3200" si="3297">(((J3200/60)/60)/24)+DATE(1970,1,1)</f>
        <v>42051.424502314811</v>
      </c>
      <c r="M3200" s="16">
        <f t="shared" si="3234"/>
        <v>42013.424502314811</v>
      </c>
      <c r="N3200" t="b">
        <v>0</v>
      </c>
      <c r="O3200">
        <v>3</v>
      </c>
      <c r="P3200" t="b">
        <v>0</v>
      </c>
      <c r="Q3200" t="s">
        <v>8303</v>
      </c>
      <c r="R3200">
        <f t="shared" si="3235"/>
        <v>36.67</v>
      </c>
      <c r="S3200" s="13" t="s">
        <v>8315</v>
      </c>
      <c r="T3200" t="s">
        <v>8357</v>
      </c>
      <c r="U3200">
        <f>YEAR(Table1[[#This Row],[Date Created Conversion]])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>
        <f>ROUND(Table1[[#This Row],[pledged]]/Table1[[#This Row],[goal]] *100,1)</f>
        <v>52.2</v>
      </c>
      <c r="G3201" s="13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ref="L3201" si="3298">(((J3201/60)/60)/24)+DATE(1970,1,1)</f>
        <v>41888.875</v>
      </c>
      <c r="M3201" s="16">
        <f t="shared" si="3234"/>
        <v>41858.761782407404</v>
      </c>
      <c r="N3201" t="b">
        <v>0</v>
      </c>
      <c r="O3201">
        <v>53</v>
      </c>
      <c r="P3201" t="b">
        <v>0</v>
      </c>
      <c r="Q3201" t="s">
        <v>8303</v>
      </c>
      <c r="R3201">
        <f t="shared" si="3235"/>
        <v>49.21</v>
      </c>
      <c r="S3201" s="13" t="s">
        <v>8315</v>
      </c>
      <c r="T3201" t="s">
        <v>8357</v>
      </c>
      <c r="U3201">
        <f>YEAR(Table1[[#This Row],[Date Created Conversion]])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>
        <f>ROUND(Table1[[#This Row],[pledged]]/Table1[[#This Row],[goal]] *100,1)</f>
        <v>0</v>
      </c>
      <c r="G3202" s="13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ref="L3202" si="3299">(((J3202/60)/60)/24)+DATE(1970,1,1)</f>
        <v>42490.231944444444</v>
      </c>
      <c r="M3202" s="16">
        <f t="shared" ref="M3202:M3265" si="3300">(((K3202/60)/60)/24)+DATE(1970,1,1)</f>
        <v>42460.320613425924</v>
      </c>
      <c r="N3202" t="b">
        <v>0</v>
      </c>
      <c r="O3202">
        <v>1</v>
      </c>
      <c r="P3202" t="b">
        <v>0</v>
      </c>
      <c r="Q3202" t="s">
        <v>8303</v>
      </c>
      <c r="R3202">
        <f t="shared" ref="R3202:R3265" si="3301">IFERROR(ROUND(E3202/O3202,2),0)</f>
        <v>1</v>
      </c>
      <c r="S3202" s="13" t="s">
        <v>8315</v>
      </c>
      <c r="T3202" t="s">
        <v>8357</v>
      </c>
      <c r="U3202">
        <f>YEAR(Table1[[#This Row],[Date Created Conversion]])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>
        <f>ROUND(Table1[[#This Row],[pledged]]/Table1[[#This Row],[goal]] *100,1)</f>
        <v>1.3</v>
      </c>
      <c r="G3203" s="1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" si="3302">(((J3203/60)/60)/24)+DATE(1970,1,1)</f>
        <v>41882.767094907409</v>
      </c>
      <c r="M3203" s="16">
        <f t="shared" si="3300"/>
        <v>41861.767094907409</v>
      </c>
      <c r="N3203" t="b">
        <v>0</v>
      </c>
      <c r="O3203">
        <v>2</v>
      </c>
      <c r="P3203" t="b">
        <v>0</v>
      </c>
      <c r="Q3203" t="s">
        <v>8303</v>
      </c>
      <c r="R3203">
        <f t="shared" si="3301"/>
        <v>12.5</v>
      </c>
      <c r="S3203" s="13" t="s">
        <v>8315</v>
      </c>
      <c r="T3203" t="s">
        <v>8357</v>
      </c>
      <c r="U3203">
        <f>YEAR(Table1[[#This Row],[Date Created Conversion]])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>
        <f>ROUND(Table1[[#This Row],[pledged]]/Table1[[#This Row],[goal]] *100,1)</f>
        <v>54.5</v>
      </c>
      <c r="G3204" s="13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ref="L3204" si="3303">(((J3204/60)/60)/24)+DATE(1970,1,1)</f>
        <v>42352.249305555553</v>
      </c>
      <c r="M3204" s="16">
        <f t="shared" si="3300"/>
        <v>42293.853541666671</v>
      </c>
      <c r="N3204" t="b">
        <v>0</v>
      </c>
      <c r="O3204">
        <v>25</v>
      </c>
      <c r="P3204" t="b">
        <v>0</v>
      </c>
      <c r="Q3204" t="s">
        <v>8303</v>
      </c>
      <c r="R3204">
        <f t="shared" si="3301"/>
        <v>109.04</v>
      </c>
      <c r="S3204" s="13" t="s">
        <v>8315</v>
      </c>
      <c r="T3204" t="s">
        <v>8357</v>
      </c>
      <c r="U3204">
        <f>YEAR(Table1[[#This Row],[Date Created Conversion]])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>
        <f>ROUND(Table1[[#This Row],[pledged]]/Table1[[#This Row],[goal]] *100,1)</f>
        <v>25</v>
      </c>
      <c r="G3205" s="13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ref="L3205" si="3304">(((J3205/60)/60)/24)+DATE(1970,1,1)</f>
        <v>42272.988680555558</v>
      </c>
      <c r="M3205" s="16">
        <f t="shared" si="3300"/>
        <v>42242.988680555558</v>
      </c>
      <c r="N3205" t="b">
        <v>0</v>
      </c>
      <c r="O3205">
        <v>6</v>
      </c>
      <c r="P3205" t="b">
        <v>0</v>
      </c>
      <c r="Q3205" t="s">
        <v>8303</v>
      </c>
      <c r="R3205">
        <f t="shared" si="3301"/>
        <v>41.67</v>
      </c>
      <c r="S3205" s="13" t="s">
        <v>8315</v>
      </c>
      <c r="T3205" t="s">
        <v>8357</v>
      </c>
      <c r="U3205">
        <f>YEAR(Table1[[#This Row],[Date Created Conversion]])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>
        <f>ROUND(Table1[[#This Row],[pledged]]/Table1[[#This Row],[goal]] *100,1)</f>
        <v>0</v>
      </c>
      <c r="G3206" s="13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ref="L3206" si="3305">(((J3206/60)/60)/24)+DATE(1970,1,1)</f>
        <v>42202.676388888889</v>
      </c>
      <c r="M3206" s="16">
        <f t="shared" si="3300"/>
        <v>42172.686099537037</v>
      </c>
      <c r="N3206" t="b">
        <v>0</v>
      </c>
      <c r="O3206">
        <v>0</v>
      </c>
      <c r="P3206" t="b">
        <v>0</v>
      </c>
      <c r="Q3206" t="s">
        <v>8303</v>
      </c>
      <c r="R3206">
        <f t="shared" si="3301"/>
        <v>0</v>
      </c>
      <c r="S3206" s="13" t="s">
        <v>8315</v>
      </c>
      <c r="T3206" t="s">
        <v>8357</v>
      </c>
      <c r="U3206">
        <f>YEAR(Table1[[#This Row],[Date Created Conversion]])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>
        <f>ROUND(Table1[[#This Row],[pledged]]/Table1[[#This Row],[goal]] *100,1)</f>
        <v>3.4</v>
      </c>
      <c r="G3207" s="13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ref="L3207" si="3306">(((J3207/60)/60)/24)+DATE(1970,1,1)</f>
        <v>42125.374675925923</v>
      </c>
      <c r="M3207" s="16">
        <f t="shared" si="3300"/>
        <v>42095.374675925923</v>
      </c>
      <c r="N3207" t="b">
        <v>0</v>
      </c>
      <c r="O3207">
        <v>12</v>
      </c>
      <c r="P3207" t="b">
        <v>0</v>
      </c>
      <c r="Q3207" t="s">
        <v>8303</v>
      </c>
      <c r="R3207">
        <f t="shared" si="3301"/>
        <v>22.75</v>
      </c>
      <c r="S3207" s="13" t="s">
        <v>8315</v>
      </c>
      <c r="T3207" t="s">
        <v>8357</v>
      </c>
      <c r="U3207">
        <f>YEAR(Table1[[#This Row],[Date Created Conversion]])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>
        <f>ROUND(Table1[[#This Row],[pledged]]/Table1[[#This Row],[goal]] *100,1)</f>
        <v>0</v>
      </c>
      <c r="G3208" s="13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ref="L3208" si="3307">(((J3208/60)/60)/24)+DATE(1970,1,1)</f>
        <v>42266.276053240741</v>
      </c>
      <c r="M3208" s="16">
        <f t="shared" si="3300"/>
        <v>42236.276053240741</v>
      </c>
      <c r="N3208" t="b">
        <v>0</v>
      </c>
      <c r="O3208">
        <v>0</v>
      </c>
      <c r="P3208" t="b">
        <v>0</v>
      </c>
      <c r="Q3208" t="s">
        <v>8303</v>
      </c>
      <c r="R3208">
        <f t="shared" si="3301"/>
        <v>0</v>
      </c>
      <c r="S3208" s="13" t="s">
        <v>8315</v>
      </c>
      <c r="T3208" t="s">
        <v>8357</v>
      </c>
      <c r="U3208">
        <f>YEAR(Table1[[#This Row],[Date Created Conversion]])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>
        <f>ROUND(Table1[[#This Row],[pledged]]/Table1[[#This Row],[goal]] *100,1)</f>
        <v>46.4</v>
      </c>
      <c r="G3209" s="13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ref="L3209" si="3308">(((J3209/60)/60)/24)+DATE(1970,1,1)</f>
        <v>42117.236192129625</v>
      </c>
      <c r="M3209" s="16">
        <f t="shared" si="3300"/>
        <v>42057.277858796297</v>
      </c>
      <c r="N3209" t="b">
        <v>0</v>
      </c>
      <c r="O3209">
        <v>36</v>
      </c>
      <c r="P3209" t="b">
        <v>0</v>
      </c>
      <c r="Q3209" t="s">
        <v>8303</v>
      </c>
      <c r="R3209">
        <f t="shared" si="3301"/>
        <v>70.83</v>
      </c>
      <c r="S3209" s="13" t="s">
        <v>8315</v>
      </c>
      <c r="T3209" t="s">
        <v>8357</v>
      </c>
      <c r="U3209">
        <f>YEAR(Table1[[#This Row],[Date Created Conversion]])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>
        <f>ROUND(Table1[[#This Row],[pledged]]/Table1[[#This Row],[goal]] *100,1)</f>
        <v>103.5</v>
      </c>
      <c r="G3210" s="13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ref="L3210" si="3309">(((J3210/60)/60)/24)+DATE(1970,1,1)</f>
        <v>41848.605057870373</v>
      </c>
      <c r="M3210" s="16">
        <f t="shared" si="3300"/>
        <v>41827.605057870373</v>
      </c>
      <c r="N3210" t="b">
        <v>1</v>
      </c>
      <c r="O3210">
        <v>82</v>
      </c>
      <c r="P3210" t="b">
        <v>1</v>
      </c>
      <c r="Q3210" t="s">
        <v>8269</v>
      </c>
      <c r="R3210">
        <f t="shared" si="3301"/>
        <v>63.11</v>
      </c>
      <c r="S3210" s="13" t="s">
        <v>8315</v>
      </c>
      <c r="T3210" t="s">
        <v>8316</v>
      </c>
      <c r="U3210">
        <f>YEAR(Table1[[#This Row],[Date Created Conversion]])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>
        <f>ROUND(Table1[[#This Row],[pledged]]/Table1[[#This Row],[goal]] *100,1)</f>
        <v>119.3</v>
      </c>
      <c r="G3211" s="13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ref="L3211" si="3310">(((J3211/60)/60)/24)+DATE(1970,1,1)</f>
        <v>41810.958333333336</v>
      </c>
      <c r="M3211" s="16">
        <f t="shared" si="3300"/>
        <v>41778.637245370373</v>
      </c>
      <c r="N3211" t="b">
        <v>1</v>
      </c>
      <c r="O3211">
        <v>226</v>
      </c>
      <c r="P3211" t="b">
        <v>1</v>
      </c>
      <c r="Q3211" t="s">
        <v>8269</v>
      </c>
      <c r="R3211">
        <f t="shared" si="3301"/>
        <v>50.16</v>
      </c>
      <c r="S3211" s="13" t="s">
        <v>8315</v>
      </c>
      <c r="T3211" t="s">
        <v>8316</v>
      </c>
      <c r="U3211">
        <f>YEAR(Table1[[#This Row],[Date Created Conversion]])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>
        <f>ROUND(Table1[[#This Row],[pledged]]/Table1[[#This Row],[goal]] *100,1)</f>
        <v>125.8</v>
      </c>
      <c r="G3212" s="13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ref="L3212" si="3311">(((J3212/60)/60)/24)+DATE(1970,1,1)</f>
        <v>41061.165972222225</v>
      </c>
      <c r="M3212" s="16">
        <f t="shared" si="3300"/>
        <v>41013.936562499999</v>
      </c>
      <c r="N3212" t="b">
        <v>1</v>
      </c>
      <c r="O3212">
        <v>60</v>
      </c>
      <c r="P3212" t="b">
        <v>1</v>
      </c>
      <c r="Q3212" t="s">
        <v>8269</v>
      </c>
      <c r="R3212">
        <f t="shared" si="3301"/>
        <v>62.88</v>
      </c>
      <c r="S3212" s="13" t="s">
        <v>8315</v>
      </c>
      <c r="T3212" t="s">
        <v>8316</v>
      </c>
      <c r="U3212">
        <f>YEAR(Table1[[#This Row],[Date Created Conversion]])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>
        <f>ROUND(Table1[[#This Row],[pledged]]/Table1[[#This Row],[goal]] *100,1)</f>
        <v>119.7</v>
      </c>
      <c r="G3213" s="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ref="L3213" si="3312">(((J3213/60)/60)/24)+DATE(1970,1,1)</f>
        <v>41866.083333333336</v>
      </c>
      <c r="M3213" s="16">
        <f t="shared" si="3300"/>
        <v>41834.586574074077</v>
      </c>
      <c r="N3213" t="b">
        <v>1</v>
      </c>
      <c r="O3213">
        <v>322</v>
      </c>
      <c r="P3213" t="b">
        <v>1</v>
      </c>
      <c r="Q3213" t="s">
        <v>8269</v>
      </c>
      <c r="R3213">
        <f t="shared" si="3301"/>
        <v>85.53</v>
      </c>
      <c r="S3213" s="13" t="s">
        <v>8315</v>
      </c>
      <c r="T3213" t="s">
        <v>8316</v>
      </c>
      <c r="U3213">
        <f>YEAR(Table1[[#This Row],[Date Created Conversion]])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>
        <f>ROUND(Table1[[#This Row],[pledged]]/Table1[[#This Row],[goal]] *100,1)</f>
        <v>126.3</v>
      </c>
      <c r="G3214" s="13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ref="L3214" si="3313">(((J3214/60)/60)/24)+DATE(1970,1,1)</f>
        <v>41859.795729166668</v>
      </c>
      <c r="M3214" s="16">
        <f t="shared" si="3300"/>
        <v>41829.795729166668</v>
      </c>
      <c r="N3214" t="b">
        <v>1</v>
      </c>
      <c r="O3214">
        <v>94</v>
      </c>
      <c r="P3214" t="b">
        <v>1</v>
      </c>
      <c r="Q3214" t="s">
        <v>8269</v>
      </c>
      <c r="R3214">
        <f t="shared" si="3301"/>
        <v>53.72</v>
      </c>
      <c r="S3214" s="13" t="s">
        <v>8315</v>
      </c>
      <c r="T3214" t="s">
        <v>8316</v>
      </c>
      <c r="U3214">
        <f>YEAR(Table1[[#This Row],[Date Created Conversion]])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>
        <f>ROUND(Table1[[#This Row],[pledged]]/Table1[[#This Row],[goal]] *100,1)</f>
        <v>100.1</v>
      </c>
      <c r="G3215" s="13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ref="L3215" si="3314">(((J3215/60)/60)/24)+DATE(1970,1,1)</f>
        <v>42211.763414351852</v>
      </c>
      <c r="M3215" s="16">
        <f t="shared" si="3300"/>
        <v>42171.763414351852</v>
      </c>
      <c r="N3215" t="b">
        <v>1</v>
      </c>
      <c r="O3215">
        <v>47</v>
      </c>
      <c r="P3215" t="b">
        <v>1</v>
      </c>
      <c r="Q3215" t="s">
        <v>8269</v>
      </c>
      <c r="R3215">
        <f t="shared" si="3301"/>
        <v>127.81</v>
      </c>
      <c r="S3215" s="13" t="s">
        <v>8315</v>
      </c>
      <c r="T3215" t="s">
        <v>8316</v>
      </c>
      <c r="U3215">
        <f>YEAR(Table1[[#This Row],[Date Created Conversion]])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>
        <f>ROUND(Table1[[#This Row],[pledged]]/Table1[[#This Row],[goal]] *100,1)</f>
        <v>102.1</v>
      </c>
      <c r="G3216" s="13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ref="L3216" si="3315">(((J3216/60)/60)/24)+DATE(1970,1,1)</f>
        <v>42374.996527777781</v>
      </c>
      <c r="M3216" s="16">
        <f t="shared" si="3300"/>
        <v>42337.792511574073</v>
      </c>
      <c r="N3216" t="b">
        <v>1</v>
      </c>
      <c r="O3216">
        <v>115</v>
      </c>
      <c r="P3216" t="b">
        <v>1</v>
      </c>
      <c r="Q3216" t="s">
        <v>8269</v>
      </c>
      <c r="R3216">
        <f t="shared" si="3301"/>
        <v>106.57</v>
      </c>
      <c r="S3216" s="13" t="s">
        <v>8315</v>
      </c>
      <c r="T3216" t="s">
        <v>8316</v>
      </c>
      <c r="U3216">
        <f>YEAR(Table1[[#This Row],[Date Created Conversion]])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>
        <f>ROUND(Table1[[#This Row],[pledged]]/Table1[[#This Row],[goal]] *100,1)</f>
        <v>100.4</v>
      </c>
      <c r="G3217" s="13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ref="L3217" si="3316">(((J3217/60)/60)/24)+DATE(1970,1,1)</f>
        <v>42257.165972222225</v>
      </c>
      <c r="M3217" s="16">
        <f t="shared" si="3300"/>
        <v>42219.665173611109</v>
      </c>
      <c r="N3217" t="b">
        <v>1</v>
      </c>
      <c r="O3217">
        <v>134</v>
      </c>
      <c r="P3217" t="b">
        <v>1</v>
      </c>
      <c r="Q3217" t="s">
        <v>8269</v>
      </c>
      <c r="R3217">
        <f t="shared" si="3301"/>
        <v>262.11</v>
      </c>
      <c r="S3217" s="13" t="s">
        <v>8315</v>
      </c>
      <c r="T3217" t="s">
        <v>8316</v>
      </c>
      <c r="U3217">
        <f>YEAR(Table1[[#This Row],[Date Created Conversion]])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>
        <f>ROUND(Table1[[#This Row],[pledged]]/Table1[[#This Row],[goal]] *100,1)</f>
        <v>100.1</v>
      </c>
      <c r="G3218" s="13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ref="L3218" si="3317">(((J3218/60)/60)/24)+DATE(1970,1,1)</f>
        <v>42196.604166666672</v>
      </c>
      <c r="M3218" s="16">
        <f t="shared" si="3300"/>
        <v>42165.462627314817</v>
      </c>
      <c r="N3218" t="b">
        <v>1</v>
      </c>
      <c r="O3218">
        <v>35</v>
      </c>
      <c r="P3218" t="b">
        <v>1</v>
      </c>
      <c r="Q3218" t="s">
        <v>8269</v>
      </c>
      <c r="R3218">
        <f t="shared" si="3301"/>
        <v>57.17</v>
      </c>
      <c r="S3218" s="13" t="s">
        <v>8315</v>
      </c>
      <c r="T3218" t="s">
        <v>8316</v>
      </c>
      <c r="U3218">
        <f>YEAR(Table1[[#This Row],[Date Created Conversion]])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>
        <f>ROUND(Table1[[#This Row],[pledged]]/Table1[[#This Row],[goal]] *100,1)</f>
        <v>116</v>
      </c>
      <c r="G3219" s="13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ref="L3219" si="3318">(((J3219/60)/60)/24)+DATE(1970,1,1)</f>
        <v>42678.546111111107</v>
      </c>
      <c r="M3219" s="16">
        <f t="shared" si="3300"/>
        <v>42648.546111111107</v>
      </c>
      <c r="N3219" t="b">
        <v>1</v>
      </c>
      <c r="O3219">
        <v>104</v>
      </c>
      <c r="P3219" t="b">
        <v>1</v>
      </c>
      <c r="Q3219" t="s">
        <v>8269</v>
      </c>
      <c r="R3219">
        <f t="shared" si="3301"/>
        <v>50.2</v>
      </c>
      <c r="S3219" s="13" t="s">
        <v>8315</v>
      </c>
      <c r="T3219" t="s">
        <v>8316</v>
      </c>
      <c r="U3219">
        <f>YEAR(Table1[[#This Row],[Date Created Conversion]])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>
        <f>ROUND(Table1[[#This Row],[pledged]]/Table1[[#This Row],[goal]] *100,1)</f>
        <v>102.1</v>
      </c>
      <c r="G3220" s="13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ref="L3220" si="3319">(((J3220/60)/60)/24)+DATE(1970,1,1)</f>
        <v>42004</v>
      </c>
      <c r="M3220" s="16">
        <f t="shared" si="3300"/>
        <v>41971.002152777779</v>
      </c>
      <c r="N3220" t="b">
        <v>1</v>
      </c>
      <c r="O3220">
        <v>184</v>
      </c>
      <c r="P3220" t="b">
        <v>1</v>
      </c>
      <c r="Q3220" t="s">
        <v>8269</v>
      </c>
      <c r="R3220">
        <f t="shared" si="3301"/>
        <v>66.59</v>
      </c>
      <c r="S3220" s="13" t="s">
        <v>8315</v>
      </c>
      <c r="T3220" t="s">
        <v>8316</v>
      </c>
      <c r="U3220">
        <f>YEAR(Table1[[#This Row],[Date Created Conversion]])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>
        <f>ROUND(Table1[[#This Row],[pledged]]/Table1[[#This Row],[goal]] *100,1)</f>
        <v>100.1</v>
      </c>
      <c r="G3221" s="13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ref="L3221" si="3320">(((J3221/60)/60)/24)+DATE(1970,1,1)</f>
        <v>42085.941516203704</v>
      </c>
      <c r="M3221" s="16">
        <f t="shared" si="3300"/>
        <v>42050.983182870375</v>
      </c>
      <c r="N3221" t="b">
        <v>1</v>
      </c>
      <c r="O3221">
        <v>119</v>
      </c>
      <c r="P3221" t="b">
        <v>1</v>
      </c>
      <c r="Q3221" t="s">
        <v>8269</v>
      </c>
      <c r="R3221">
        <f t="shared" si="3301"/>
        <v>168.25</v>
      </c>
      <c r="S3221" s="13" t="s">
        <v>8315</v>
      </c>
      <c r="T3221" t="s">
        <v>8316</v>
      </c>
      <c r="U3221">
        <f>YEAR(Table1[[#This Row],[Date Created Conversion]])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>
        <f>ROUND(Table1[[#This Row],[pledged]]/Table1[[#This Row],[goal]] *100,1)</f>
        <v>100.8</v>
      </c>
      <c r="G3222" s="13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ref="L3222" si="3321">(((J3222/60)/60)/24)+DATE(1970,1,1)</f>
        <v>42806.875</v>
      </c>
      <c r="M3222" s="16">
        <f t="shared" si="3300"/>
        <v>42772.833379629628</v>
      </c>
      <c r="N3222" t="b">
        <v>1</v>
      </c>
      <c r="O3222">
        <v>59</v>
      </c>
      <c r="P3222" t="b">
        <v>1</v>
      </c>
      <c r="Q3222" t="s">
        <v>8269</v>
      </c>
      <c r="R3222">
        <f t="shared" si="3301"/>
        <v>256.37</v>
      </c>
      <c r="S3222" s="13" t="s">
        <v>8315</v>
      </c>
      <c r="T3222" t="s">
        <v>8316</v>
      </c>
      <c r="U3222">
        <f>YEAR(Table1[[#This Row],[Date Created Conversion]])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>
        <f>ROUND(Table1[[#This Row],[pledged]]/Table1[[#This Row],[goal]] *100,1)</f>
        <v>103.4</v>
      </c>
      <c r="G3223" s="1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ref="L3223" si="3322">(((J3223/60)/60)/24)+DATE(1970,1,1)</f>
        <v>42190.696793981479</v>
      </c>
      <c r="M3223" s="16">
        <f t="shared" si="3300"/>
        <v>42155.696793981479</v>
      </c>
      <c r="N3223" t="b">
        <v>1</v>
      </c>
      <c r="O3223">
        <v>113</v>
      </c>
      <c r="P3223" t="b">
        <v>1</v>
      </c>
      <c r="Q3223" t="s">
        <v>8269</v>
      </c>
      <c r="R3223">
        <f t="shared" si="3301"/>
        <v>36.61</v>
      </c>
      <c r="S3223" s="13" t="s">
        <v>8315</v>
      </c>
      <c r="T3223" t="s">
        <v>8316</v>
      </c>
      <c r="U3223">
        <f>YEAR(Table1[[#This Row],[Date Created Conversion]])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>
        <f>ROUND(Table1[[#This Row],[pledged]]/Table1[[#This Row],[goal]] *100,1)</f>
        <v>124.8</v>
      </c>
      <c r="G3224" s="13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ref="L3224" si="3323">(((J3224/60)/60)/24)+DATE(1970,1,1)</f>
        <v>42301.895138888889</v>
      </c>
      <c r="M3224" s="16">
        <f t="shared" si="3300"/>
        <v>42270.582141203704</v>
      </c>
      <c r="N3224" t="b">
        <v>1</v>
      </c>
      <c r="O3224">
        <v>84</v>
      </c>
      <c r="P3224" t="b">
        <v>1</v>
      </c>
      <c r="Q3224" t="s">
        <v>8269</v>
      </c>
      <c r="R3224">
        <f t="shared" si="3301"/>
        <v>37.14</v>
      </c>
      <c r="S3224" s="13" t="s">
        <v>8315</v>
      </c>
      <c r="T3224" t="s">
        <v>8316</v>
      </c>
      <c r="U3224">
        <f>YEAR(Table1[[#This Row],[Date Created Conversion]])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>
        <f>ROUND(Table1[[#This Row],[pledged]]/Table1[[#This Row],[goal]] *100,1)</f>
        <v>109.5</v>
      </c>
      <c r="G3225" s="13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ref="L3225" si="3324">(((J3225/60)/60)/24)+DATE(1970,1,1)</f>
        <v>42236.835370370376</v>
      </c>
      <c r="M3225" s="16">
        <f t="shared" si="3300"/>
        <v>42206.835370370376</v>
      </c>
      <c r="N3225" t="b">
        <v>1</v>
      </c>
      <c r="O3225">
        <v>74</v>
      </c>
      <c r="P3225" t="b">
        <v>1</v>
      </c>
      <c r="Q3225" t="s">
        <v>8269</v>
      </c>
      <c r="R3225">
        <f t="shared" si="3301"/>
        <v>45.88</v>
      </c>
      <c r="S3225" s="13" t="s">
        <v>8315</v>
      </c>
      <c r="T3225" t="s">
        <v>8316</v>
      </c>
      <c r="U3225">
        <f>YEAR(Table1[[#This Row],[Date Created Conversion]])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>
        <f>ROUND(Table1[[#This Row],[pledged]]/Table1[[#This Row],[goal]] *100,1)</f>
        <v>102</v>
      </c>
      <c r="G3226" s="13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ref="L3226" si="3325">(((J3226/60)/60)/24)+DATE(1970,1,1)</f>
        <v>42745.208333333328</v>
      </c>
      <c r="M3226" s="16">
        <f t="shared" si="3300"/>
        <v>42697.850844907407</v>
      </c>
      <c r="N3226" t="b">
        <v>1</v>
      </c>
      <c r="O3226">
        <v>216</v>
      </c>
      <c r="P3226" t="b">
        <v>1</v>
      </c>
      <c r="Q3226" t="s">
        <v>8269</v>
      </c>
      <c r="R3226">
        <f t="shared" si="3301"/>
        <v>141.71</v>
      </c>
      <c r="S3226" s="13" t="s">
        <v>8315</v>
      </c>
      <c r="T3226" t="s">
        <v>8316</v>
      </c>
      <c r="U3226">
        <f>YEAR(Table1[[#This Row],[Date Created Conversion]])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>
        <f>ROUND(Table1[[#This Row],[pledged]]/Table1[[#This Row],[goal]] *100,1)</f>
        <v>102.4</v>
      </c>
      <c r="G3227" s="13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ref="L3227" si="3326">(((J3227/60)/60)/24)+DATE(1970,1,1)</f>
        <v>42524.875</v>
      </c>
      <c r="M3227" s="16">
        <f t="shared" si="3300"/>
        <v>42503.559467592597</v>
      </c>
      <c r="N3227" t="b">
        <v>1</v>
      </c>
      <c r="O3227">
        <v>39</v>
      </c>
      <c r="P3227" t="b">
        <v>1</v>
      </c>
      <c r="Q3227" t="s">
        <v>8269</v>
      </c>
      <c r="R3227">
        <f t="shared" si="3301"/>
        <v>52.49</v>
      </c>
      <c r="S3227" s="13" t="s">
        <v>8315</v>
      </c>
      <c r="T3227" t="s">
        <v>8316</v>
      </c>
      <c r="U3227">
        <f>YEAR(Table1[[#This Row],[Date Created Conversion]])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>
        <f>ROUND(Table1[[#This Row],[pledged]]/Table1[[#This Row],[goal]] *100,1)</f>
        <v>104.2</v>
      </c>
      <c r="G3228" s="13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ref="L3228" si="3327">(((J3228/60)/60)/24)+DATE(1970,1,1)</f>
        <v>42307.583472222221</v>
      </c>
      <c r="M3228" s="16">
        <f t="shared" si="3300"/>
        <v>42277.583472222221</v>
      </c>
      <c r="N3228" t="b">
        <v>1</v>
      </c>
      <c r="O3228">
        <v>21</v>
      </c>
      <c r="P3228" t="b">
        <v>1</v>
      </c>
      <c r="Q3228" t="s">
        <v>8269</v>
      </c>
      <c r="R3228">
        <f t="shared" si="3301"/>
        <v>59.52</v>
      </c>
      <c r="S3228" s="13" t="s">
        <v>8315</v>
      </c>
      <c r="T3228" t="s">
        <v>8316</v>
      </c>
      <c r="U3228">
        <f>YEAR(Table1[[#This Row],[Date Created Conversion]])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>
        <f>ROUND(Table1[[#This Row],[pledged]]/Table1[[#This Row],[goal]] *100,1)</f>
        <v>125</v>
      </c>
      <c r="G3229" s="13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ref="L3229" si="3328">(((J3229/60)/60)/24)+DATE(1970,1,1)</f>
        <v>42752.882361111115</v>
      </c>
      <c r="M3229" s="16">
        <f t="shared" si="3300"/>
        <v>42722.882361111115</v>
      </c>
      <c r="N3229" t="b">
        <v>0</v>
      </c>
      <c r="O3229">
        <v>30</v>
      </c>
      <c r="P3229" t="b">
        <v>1</v>
      </c>
      <c r="Q3229" t="s">
        <v>8269</v>
      </c>
      <c r="R3229">
        <f t="shared" si="3301"/>
        <v>50</v>
      </c>
      <c r="S3229" s="13" t="s">
        <v>8315</v>
      </c>
      <c r="T3229" t="s">
        <v>8316</v>
      </c>
      <c r="U3229">
        <f>YEAR(Table1[[#This Row],[Date Created Conversion]])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>
        <f>ROUND(Table1[[#This Row],[pledged]]/Table1[[#This Row],[goal]] *100,1)</f>
        <v>102.3</v>
      </c>
      <c r="G3230" s="13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ref="L3230" si="3329">(((J3230/60)/60)/24)+DATE(1970,1,1)</f>
        <v>42355.207638888889</v>
      </c>
      <c r="M3230" s="16">
        <f t="shared" si="3300"/>
        <v>42323.70930555556</v>
      </c>
      <c r="N3230" t="b">
        <v>1</v>
      </c>
      <c r="O3230">
        <v>37</v>
      </c>
      <c r="P3230" t="b">
        <v>1</v>
      </c>
      <c r="Q3230" t="s">
        <v>8269</v>
      </c>
      <c r="R3230">
        <f t="shared" si="3301"/>
        <v>193.62</v>
      </c>
      <c r="S3230" s="13" t="s">
        <v>8315</v>
      </c>
      <c r="T3230" t="s">
        <v>8316</v>
      </c>
      <c r="U3230">
        <f>YEAR(Table1[[#This Row],[Date Created Conversion]])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>
        <f>ROUND(Table1[[#This Row],[pledged]]/Table1[[#This Row],[goal]] *100,1)</f>
        <v>107.9</v>
      </c>
      <c r="G3231" s="13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ref="L3231" si="3330">(((J3231/60)/60)/24)+DATE(1970,1,1)</f>
        <v>41963.333310185189</v>
      </c>
      <c r="M3231" s="16">
        <f t="shared" si="3300"/>
        <v>41933.291643518518</v>
      </c>
      <c r="N3231" t="b">
        <v>1</v>
      </c>
      <c r="O3231">
        <v>202</v>
      </c>
      <c r="P3231" t="b">
        <v>1</v>
      </c>
      <c r="Q3231" t="s">
        <v>8269</v>
      </c>
      <c r="R3231">
        <f t="shared" si="3301"/>
        <v>106.8</v>
      </c>
      <c r="S3231" s="13" t="s">
        <v>8315</v>
      </c>
      <c r="T3231" t="s">
        <v>8316</v>
      </c>
      <c r="U3231">
        <f>YEAR(Table1[[#This Row],[Date Created Conversion]])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>
        <f>ROUND(Table1[[#This Row],[pledged]]/Table1[[#This Row],[goal]] *100,1)</f>
        <v>109.9</v>
      </c>
      <c r="G3232" s="13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ref="L3232" si="3331">(((J3232/60)/60)/24)+DATE(1970,1,1)</f>
        <v>41913.165972222225</v>
      </c>
      <c r="M3232" s="16">
        <f t="shared" si="3300"/>
        <v>41898.168125000004</v>
      </c>
      <c r="N3232" t="b">
        <v>1</v>
      </c>
      <c r="O3232">
        <v>37</v>
      </c>
      <c r="P3232" t="b">
        <v>1</v>
      </c>
      <c r="Q3232" t="s">
        <v>8269</v>
      </c>
      <c r="R3232">
        <f t="shared" si="3301"/>
        <v>77.22</v>
      </c>
      <c r="S3232" s="13" t="s">
        <v>8315</v>
      </c>
      <c r="T3232" t="s">
        <v>8316</v>
      </c>
      <c r="U3232">
        <f>YEAR(Table1[[#This Row],[Date Created Conversion]])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>
        <f>ROUND(Table1[[#This Row],[pledged]]/Table1[[#This Row],[goal]] *100,1)</f>
        <v>161</v>
      </c>
      <c r="G3233" s="1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ref="L3233" si="3332">(((J3233/60)/60)/24)+DATE(1970,1,1)</f>
        <v>42476.943831018521</v>
      </c>
      <c r="M3233" s="16">
        <f t="shared" si="3300"/>
        <v>42446.943831018521</v>
      </c>
      <c r="N3233" t="b">
        <v>0</v>
      </c>
      <c r="O3233">
        <v>28</v>
      </c>
      <c r="P3233" t="b">
        <v>1</v>
      </c>
      <c r="Q3233" t="s">
        <v>8269</v>
      </c>
      <c r="R3233">
        <f t="shared" si="3301"/>
        <v>57.5</v>
      </c>
      <c r="S3233" s="13" t="s">
        <v>8315</v>
      </c>
      <c r="T3233" t="s">
        <v>8316</v>
      </c>
      <c r="U3233">
        <f>YEAR(Table1[[#This Row],[Date Created Conversion]])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>
        <f>ROUND(Table1[[#This Row],[pledged]]/Table1[[#This Row],[goal]] *100,1)</f>
        <v>131.19999999999999</v>
      </c>
      <c r="G3234" s="13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ref="L3234" si="3333">(((J3234/60)/60)/24)+DATE(1970,1,1)</f>
        <v>42494.165972222225</v>
      </c>
      <c r="M3234" s="16">
        <f t="shared" si="3300"/>
        <v>42463.81385416667</v>
      </c>
      <c r="N3234" t="b">
        <v>1</v>
      </c>
      <c r="O3234">
        <v>26</v>
      </c>
      <c r="P3234" t="b">
        <v>1</v>
      </c>
      <c r="Q3234" t="s">
        <v>8269</v>
      </c>
      <c r="R3234">
        <f t="shared" si="3301"/>
        <v>50.46</v>
      </c>
      <c r="S3234" s="13" t="s">
        <v>8315</v>
      </c>
      <c r="T3234" t="s">
        <v>8316</v>
      </c>
      <c r="U3234">
        <f>YEAR(Table1[[#This Row],[Date Created Conversion]])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>
        <f>ROUND(Table1[[#This Row],[pledged]]/Table1[[#This Row],[goal]] *100,1)</f>
        <v>118.8</v>
      </c>
      <c r="G3235" s="13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ref="L3235" si="3334">(((J3235/60)/60)/24)+DATE(1970,1,1)</f>
        <v>42796.805034722223</v>
      </c>
      <c r="M3235" s="16">
        <f t="shared" si="3300"/>
        <v>42766.805034722223</v>
      </c>
      <c r="N3235" t="b">
        <v>0</v>
      </c>
      <c r="O3235">
        <v>61</v>
      </c>
      <c r="P3235" t="b">
        <v>1</v>
      </c>
      <c r="Q3235" t="s">
        <v>8269</v>
      </c>
      <c r="R3235">
        <f t="shared" si="3301"/>
        <v>97.38</v>
      </c>
      <c r="S3235" s="13" t="s">
        <v>8315</v>
      </c>
      <c r="T3235" t="s">
        <v>8316</v>
      </c>
      <c r="U3235">
        <f>YEAR(Table1[[#This Row],[Date Created Conversion]])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>
        <f>ROUND(Table1[[#This Row],[pledged]]/Table1[[#This Row],[goal]] *100,1)</f>
        <v>100.4</v>
      </c>
      <c r="G3236" s="13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ref="L3236" si="3335">(((J3236/60)/60)/24)+DATE(1970,1,1)</f>
        <v>42767.979861111111</v>
      </c>
      <c r="M3236" s="16">
        <f t="shared" si="3300"/>
        <v>42734.789444444439</v>
      </c>
      <c r="N3236" t="b">
        <v>0</v>
      </c>
      <c r="O3236">
        <v>115</v>
      </c>
      <c r="P3236" t="b">
        <v>1</v>
      </c>
      <c r="Q3236" t="s">
        <v>8269</v>
      </c>
      <c r="R3236">
        <f t="shared" si="3301"/>
        <v>34.92</v>
      </c>
      <c r="S3236" s="13" t="s">
        <v>8315</v>
      </c>
      <c r="T3236" t="s">
        <v>8316</v>
      </c>
      <c r="U3236">
        <f>YEAR(Table1[[#This Row],[Date Created Conversion]])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>
        <f>ROUND(Table1[[#This Row],[pledged]]/Table1[[#This Row],[goal]] *100,1)</f>
        <v>103.2</v>
      </c>
      <c r="G3237" s="13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ref="L3237" si="3336">(((J3237/60)/60)/24)+DATE(1970,1,1)</f>
        <v>42552.347812499997</v>
      </c>
      <c r="M3237" s="16">
        <f t="shared" si="3300"/>
        <v>42522.347812499997</v>
      </c>
      <c r="N3237" t="b">
        <v>1</v>
      </c>
      <c r="O3237">
        <v>181</v>
      </c>
      <c r="P3237" t="b">
        <v>1</v>
      </c>
      <c r="Q3237" t="s">
        <v>8269</v>
      </c>
      <c r="R3237">
        <f t="shared" si="3301"/>
        <v>85.53</v>
      </c>
      <c r="S3237" s="13" t="s">
        <v>8315</v>
      </c>
      <c r="T3237" t="s">
        <v>8316</v>
      </c>
      <c r="U3237">
        <f>YEAR(Table1[[#This Row],[Date Created Conversion]])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>
        <f>ROUND(Table1[[#This Row],[pledged]]/Table1[[#This Row],[goal]] *100,1)</f>
        <v>100.6</v>
      </c>
      <c r="G3238" s="13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ref="L3238" si="3337">(((J3238/60)/60)/24)+DATE(1970,1,1)</f>
        <v>42732.917048611111</v>
      </c>
      <c r="M3238" s="16">
        <f t="shared" si="3300"/>
        <v>42702.917048611111</v>
      </c>
      <c r="N3238" t="b">
        <v>0</v>
      </c>
      <c r="O3238">
        <v>110</v>
      </c>
      <c r="P3238" t="b">
        <v>1</v>
      </c>
      <c r="Q3238" t="s">
        <v>8269</v>
      </c>
      <c r="R3238">
        <f t="shared" si="3301"/>
        <v>182.91</v>
      </c>
      <c r="S3238" s="13" t="s">
        <v>8315</v>
      </c>
      <c r="T3238" t="s">
        <v>8316</v>
      </c>
      <c r="U3238">
        <f>YEAR(Table1[[#This Row],[Date Created Conversion]])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>
        <f>ROUND(Table1[[#This Row],[pledged]]/Table1[[#This Row],[goal]] *100,1)</f>
        <v>100.8</v>
      </c>
      <c r="G3239" s="13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ref="L3239" si="3338">(((J3239/60)/60)/24)+DATE(1970,1,1)</f>
        <v>42276.165972222225</v>
      </c>
      <c r="M3239" s="16">
        <f t="shared" si="3300"/>
        <v>42252.474351851852</v>
      </c>
      <c r="N3239" t="b">
        <v>1</v>
      </c>
      <c r="O3239">
        <v>269</v>
      </c>
      <c r="P3239" t="b">
        <v>1</v>
      </c>
      <c r="Q3239" t="s">
        <v>8269</v>
      </c>
      <c r="R3239">
        <f t="shared" si="3301"/>
        <v>131.13999999999999</v>
      </c>
      <c r="S3239" s="13" t="s">
        <v>8315</v>
      </c>
      <c r="T3239" t="s">
        <v>8316</v>
      </c>
      <c r="U3239">
        <f>YEAR(Table1[[#This Row],[Date Created Conversion]])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>
        <f>ROUND(Table1[[#This Row],[pledged]]/Table1[[#This Row],[goal]] *100,1)</f>
        <v>112.3</v>
      </c>
      <c r="G3240" s="13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ref="L3240" si="3339">(((J3240/60)/60)/24)+DATE(1970,1,1)</f>
        <v>42186.510393518518</v>
      </c>
      <c r="M3240" s="16">
        <f t="shared" si="3300"/>
        <v>42156.510393518518</v>
      </c>
      <c r="N3240" t="b">
        <v>1</v>
      </c>
      <c r="O3240">
        <v>79</v>
      </c>
      <c r="P3240" t="b">
        <v>1</v>
      </c>
      <c r="Q3240" t="s">
        <v>8269</v>
      </c>
      <c r="R3240">
        <f t="shared" si="3301"/>
        <v>39.81</v>
      </c>
      <c r="S3240" s="13" t="s">
        <v>8315</v>
      </c>
      <c r="T3240" t="s">
        <v>8316</v>
      </c>
      <c r="U3240">
        <f>YEAR(Table1[[#This Row],[Date Created Conversion]])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>
        <f>ROUND(Table1[[#This Row],[pledged]]/Table1[[#This Row],[goal]] *100,1)</f>
        <v>105.9</v>
      </c>
      <c r="G3241" s="13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ref="L3241" si="3340">(((J3241/60)/60)/24)+DATE(1970,1,1)</f>
        <v>42302.999305555553</v>
      </c>
      <c r="M3241" s="16">
        <f t="shared" si="3300"/>
        <v>42278.089039351849</v>
      </c>
      <c r="N3241" t="b">
        <v>1</v>
      </c>
      <c r="O3241">
        <v>104</v>
      </c>
      <c r="P3241" t="b">
        <v>1</v>
      </c>
      <c r="Q3241" t="s">
        <v>8269</v>
      </c>
      <c r="R3241">
        <f t="shared" si="3301"/>
        <v>59.7</v>
      </c>
      <c r="S3241" s="13" t="s">
        <v>8315</v>
      </c>
      <c r="T3241" t="s">
        <v>8316</v>
      </c>
      <c r="U3241">
        <f>YEAR(Table1[[#This Row],[Date Created Conversion]])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>
        <f>ROUND(Table1[[#This Row],[pledged]]/Table1[[#This Row],[goal]] *100,1)</f>
        <v>100.6</v>
      </c>
      <c r="G3242" s="13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ref="L3242" si="3341">(((J3242/60)/60)/24)+DATE(1970,1,1)</f>
        <v>42782.958333333328</v>
      </c>
      <c r="M3242" s="16">
        <f t="shared" si="3300"/>
        <v>42754.693842592591</v>
      </c>
      <c r="N3242" t="b">
        <v>0</v>
      </c>
      <c r="O3242">
        <v>34</v>
      </c>
      <c r="P3242" t="b">
        <v>1</v>
      </c>
      <c r="Q3242" t="s">
        <v>8269</v>
      </c>
      <c r="R3242">
        <f t="shared" si="3301"/>
        <v>88.74</v>
      </c>
      <c r="S3242" s="13" t="s">
        <v>8315</v>
      </c>
      <c r="T3242" t="s">
        <v>8316</v>
      </c>
      <c r="U3242">
        <f>YEAR(Table1[[#This Row],[Date Created Conversion]])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>
        <f>ROUND(Table1[[#This Row],[pledged]]/Table1[[#This Row],[goal]] *100,1)</f>
        <v>115.3</v>
      </c>
      <c r="G3243" s="1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ref="L3243" si="3342">(((J3243/60)/60)/24)+DATE(1970,1,1)</f>
        <v>41926.290972222225</v>
      </c>
      <c r="M3243" s="16">
        <f t="shared" si="3300"/>
        <v>41893.324884259258</v>
      </c>
      <c r="N3243" t="b">
        <v>1</v>
      </c>
      <c r="O3243">
        <v>167</v>
      </c>
      <c r="P3243" t="b">
        <v>1</v>
      </c>
      <c r="Q3243" t="s">
        <v>8269</v>
      </c>
      <c r="R3243">
        <f t="shared" si="3301"/>
        <v>58.69</v>
      </c>
      <c r="S3243" s="13" t="s">
        <v>8315</v>
      </c>
      <c r="T3243" t="s">
        <v>8316</v>
      </c>
      <c r="U3243">
        <f>YEAR(Table1[[#This Row],[Date Created Conversion]])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>
        <f>ROUND(Table1[[#This Row],[pledged]]/Table1[[#This Row],[goal]] *100,1)</f>
        <v>127.3</v>
      </c>
      <c r="G3244" s="13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ref="L3244" si="3343">(((J3244/60)/60)/24)+DATE(1970,1,1)</f>
        <v>41901.755694444444</v>
      </c>
      <c r="M3244" s="16">
        <f t="shared" si="3300"/>
        <v>41871.755694444444</v>
      </c>
      <c r="N3244" t="b">
        <v>1</v>
      </c>
      <c r="O3244">
        <v>183</v>
      </c>
      <c r="P3244" t="b">
        <v>1</v>
      </c>
      <c r="Q3244" t="s">
        <v>8269</v>
      </c>
      <c r="R3244">
        <f t="shared" si="3301"/>
        <v>69.569999999999993</v>
      </c>
      <c r="S3244" s="13" t="s">
        <v>8315</v>
      </c>
      <c r="T3244" t="s">
        <v>8316</v>
      </c>
      <c r="U3244">
        <f>YEAR(Table1[[#This Row],[Date Created Conversion]])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>
        <f>ROUND(Table1[[#This Row],[pledged]]/Table1[[#This Row],[goal]] *100,1)</f>
        <v>102.8</v>
      </c>
      <c r="G3245" s="13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ref="L3245" si="3344">(((J3245/60)/60)/24)+DATE(1970,1,1)</f>
        <v>42286</v>
      </c>
      <c r="M3245" s="16">
        <f t="shared" si="3300"/>
        <v>42262.096782407403</v>
      </c>
      <c r="N3245" t="b">
        <v>1</v>
      </c>
      <c r="O3245">
        <v>71</v>
      </c>
      <c r="P3245" t="b">
        <v>1</v>
      </c>
      <c r="Q3245" t="s">
        <v>8269</v>
      </c>
      <c r="R3245">
        <f t="shared" si="3301"/>
        <v>115.87</v>
      </c>
      <c r="S3245" s="13" t="s">
        <v>8315</v>
      </c>
      <c r="T3245" t="s">
        <v>8316</v>
      </c>
      <c r="U3245">
        <f>YEAR(Table1[[#This Row],[Date Created Conversion]])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>
        <f>ROUND(Table1[[#This Row],[pledged]]/Table1[[#This Row],[goal]] *100,1)</f>
        <v>102.9</v>
      </c>
      <c r="G3246" s="13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ref="L3246" si="3345">(((J3246/60)/60)/24)+DATE(1970,1,1)</f>
        <v>42705.735902777778</v>
      </c>
      <c r="M3246" s="16">
        <f t="shared" si="3300"/>
        <v>42675.694236111114</v>
      </c>
      <c r="N3246" t="b">
        <v>0</v>
      </c>
      <c r="O3246">
        <v>69</v>
      </c>
      <c r="P3246" t="b">
        <v>1</v>
      </c>
      <c r="Q3246" t="s">
        <v>8269</v>
      </c>
      <c r="R3246">
        <f t="shared" si="3301"/>
        <v>23.87</v>
      </c>
      <c r="S3246" s="13" t="s">
        <v>8315</v>
      </c>
      <c r="T3246" t="s">
        <v>8316</v>
      </c>
      <c r="U3246">
        <f>YEAR(Table1[[#This Row],[Date Created Conversion]])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>
        <f>ROUND(Table1[[#This Row],[pledged]]/Table1[[#This Row],[goal]] *100,1)</f>
        <v>104.3</v>
      </c>
      <c r="G3247" s="13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ref="L3247" si="3346">(((J3247/60)/60)/24)+DATE(1970,1,1)</f>
        <v>42167.083333333328</v>
      </c>
      <c r="M3247" s="16">
        <f t="shared" si="3300"/>
        <v>42135.60020833333</v>
      </c>
      <c r="N3247" t="b">
        <v>0</v>
      </c>
      <c r="O3247">
        <v>270</v>
      </c>
      <c r="P3247" t="b">
        <v>1</v>
      </c>
      <c r="Q3247" t="s">
        <v>8269</v>
      </c>
      <c r="R3247">
        <f t="shared" si="3301"/>
        <v>81.13</v>
      </c>
      <c r="S3247" s="13" t="s">
        <v>8315</v>
      </c>
      <c r="T3247" t="s">
        <v>8316</v>
      </c>
      <c r="U3247">
        <f>YEAR(Table1[[#This Row],[Date Created Conversion]])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>
        <f>ROUND(Table1[[#This Row],[pledged]]/Table1[[#This Row],[goal]] *100,1)</f>
        <v>111.2</v>
      </c>
      <c r="G3248" s="13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ref="L3248" si="3347">(((J3248/60)/60)/24)+DATE(1970,1,1)</f>
        <v>42259.165972222225</v>
      </c>
      <c r="M3248" s="16">
        <f t="shared" si="3300"/>
        <v>42230.472222222219</v>
      </c>
      <c r="N3248" t="b">
        <v>1</v>
      </c>
      <c r="O3248">
        <v>193</v>
      </c>
      <c r="P3248" t="b">
        <v>1</v>
      </c>
      <c r="Q3248" t="s">
        <v>8269</v>
      </c>
      <c r="R3248">
        <f t="shared" si="3301"/>
        <v>57.63</v>
      </c>
      <c r="S3248" s="13" t="s">
        <v>8315</v>
      </c>
      <c r="T3248" t="s">
        <v>8316</v>
      </c>
      <c r="U3248">
        <f>YEAR(Table1[[#This Row],[Date Created Conversion]])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>
        <f>ROUND(Table1[[#This Row],[pledged]]/Table1[[#This Row],[goal]] *100,1)</f>
        <v>105.9</v>
      </c>
      <c r="G3249" s="13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ref="L3249" si="3348">(((J3249/60)/60)/24)+DATE(1970,1,1)</f>
        <v>42197.434166666666</v>
      </c>
      <c r="M3249" s="16">
        <f t="shared" si="3300"/>
        <v>42167.434166666666</v>
      </c>
      <c r="N3249" t="b">
        <v>1</v>
      </c>
      <c r="O3249">
        <v>57</v>
      </c>
      <c r="P3249" t="b">
        <v>1</v>
      </c>
      <c r="Q3249" t="s">
        <v>8269</v>
      </c>
      <c r="R3249">
        <f t="shared" si="3301"/>
        <v>46.43</v>
      </c>
      <c r="S3249" s="13" t="s">
        <v>8315</v>
      </c>
      <c r="T3249" t="s">
        <v>8316</v>
      </c>
      <c r="U3249">
        <f>YEAR(Table1[[#This Row],[Date Created Conversion]])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>
        <f>ROUND(Table1[[#This Row],[pledged]]/Table1[[#This Row],[goal]] *100,1)</f>
        <v>100.8</v>
      </c>
      <c r="G3250" s="13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ref="L3250" si="3349">(((J3250/60)/60)/24)+DATE(1970,1,1)</f>
        <v>42098.846724537041</v>
      </c>
      <c r="M3250" s="16">
        <f t="shared" si="3300"/>
        <v>42068.888391203705</v>
      </c>
      <c r="N3250" t="b">
        <v>1</v>
      </c>
      <c r="O3250">
        <v>200</v>
      </c>
      <c r="P3250" t="b">
        <v>1</v>
      </c>
      <c r="Q3250" t="s">
        <v>8269</v>
      </c>
      <c r="R3250">
        <f t="shared" si="3301"/>
        <v>60.48</v>
      </c>
      <c r="S3250" s="13" t="s">
        <v>8315</v>
      </c>
      <c r="T3250" t="s">
        <v>8316</v>
      </c>
      <c r="U3250">
        <f>YEAR(Table1[[#This Row],[Date Created Conversion]])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>
        <f>ROUND(Table1[[#This Row],[pledged]]/Table1[[#This Row],[goal]] *100,1)</f>
        <v>104.9</v>
      </c>
      <c r="G3251" s="13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ref="L3251" si="3350">(((J3251/60)/60)/24)+DATE(1970,1,1)</f>
        <v>42175.746689814812</v>
      </c>
      <c r="M3251" s="16">
        <f t="shared" si="3300"/>
        <v>42145.746689814812</v>
      </c>
      <c r="N3251" t="b">
        <v>1</v>
      </c>
      <c r="O3251">
        <v>88</v>
      </c>
      <c r="P3251" t="b">
        <v>1</v>
      </c>
      <c r="Q3251" t="s">
        <v>8269</v>
      </c>
      <c r="R3251">
        <f t="shared" si="3301"/>
        <v>65.58</v>
      </c>
      <c r="S3251" s="13" t="s">
        <v>8315</v>
      </c>
      <c r="T3251" t="s">
        <v>8316</v>
      </c>
      <c r="U3251">
        <f>YEAR(Table1[[#This Row],[Date Created Conversion]])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>
        <f>ROUND(Table1[[#This Row],[pledged]]/Table1[[#This Row],[goal]] *100,1)</f>
        <v>101.6</v>
      </c>
      <c r="G3252" s="13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ref="L3252" si="3351">(((J3252/60)/60)/24)+DATE(1970,1,1)</f>
        <v>41948.783842592595</v>
      </c>
      <c r="M3252" s="16">
        <f t="shared" si="3300"/>
        <v>41918.742175925923</v>
      </c>
      <c r="N3252" t="b">
        <v>1</v>
      </c>
      <c r="O3252">
        <v>213</v>
      </c>
      <c r="P3252" t="b">
        <v>1</v>
      </c>
      <c r="Q3252" t="s">
        <v>8269</v>
      </c>
      <c r="R3252">
        <f t="shared" si="3301"/>
        <v>119.19</v>
      </c>
      <c r="S3252" s="13" t="s">
        <v>8315</v>
      </c>
      <c r="T3252" t="s">
        <v>8316</v>
      </c>
      <c r="U3252">
        <f>YEAR(Table1[[#This Row],[Date Created Conversion]])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>
        <f>ROUND(Table1[[#This Row],[pledged]]/Table1[[#This Row],[goal]] *100,1)</f>
        <v>110.7</v>
      </c>
      <c r="G3253" s="1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ref="L3253" si="3352">(((J3253/60)/60)/24)+DATE(1970,1,1)</f>
        <v>42176.731087962966</v>
      </c>
      <c r="M3253" s="16">
        <f t="shared" si="3300"/>
        <v>42146.731087962966</v>
      </c>
      <c r="N3253" t="b">
        <v>1</v>
      </c>
      <c r="O3253">
        <v>20</v>
      </c>
      <c r="P3253" t="b">
        <v>1</v>
      </c>
      <c r="Q3253" t="s">
        <v>8269</v>
      </c>
      <c r="R3253">
        <f t="shared" si="3301"/>
        <v>83.05</v>
      </c>
      <c r="S3253" s="13" t="s">
        <v>8315</v>
      </c>
      <c r="T3253" t="s">
        <v>8316</v>
      </c>
      <c r="U3253">
        <f>YEAR(Table1[[#This Row],[Date Created Conversion]])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>
        <f>ROUND(Table1[[#This Row],[pledged]]/Table1[[#This Row],[goal]] *100,1)</f>
        <v>127.8</v>
      </c>
      <c r="G3254" s="13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ref="L3254" si="3353">(((J3254/60)/60)/24)+DATE(1970,1,1)</f>
        <v>42620.472685185188</v>
      </c>
      <c r="M3254" s="16">
        <f t="shared" si="3300"/>
        <v>42590.472685185188</v>
      </c>
      <c r="N3254" t="b">
        <v>1</v>
      </c>
      <c r="O3254">
        <v>50</v>
      </c>
      <c r="P3254" t="b">
        <v>1</v>
      </c>
      <c r="Q3254" t="s">
        <v>8269</v>
      </c>
      <c r="R3254">
        <f t="shared" si="3301"/>
        <v>57.52</v>
      </c>
      <c r="S3254" s="13" t="s">
        <v>8315</v>
      </c>
      <c r="T3254" t="s">
        <v>8316</v>
      </c>
      <c r="U3254">
        <f>YEAR(Table1[[#This Row],[Date Created Conversion]])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>
        <f>ROUND(Table1[[#This Row],[pledged]]/Table1[[#This Row],[goal]] *100,1)</f>
        <v>101.8</v>
      </c>
      <c r="G3255" s="13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ref="L3255" si="3354">(((J3255/60)/60)/24)+DATE(1970,1,1)</f>
        <v>42621.15625</v>
      </c>
      <c r="M3255" s="16">
        <f t="shared" si="3300"/>
        <v>42602.576712962968</v>
      </c>
      <c r="N3255" t="b">
        <v>1</v>
      </c>
      <c r="O3255">
        <v>115</v>
      </c>
      <c r="P3255" t="b">
        <v>1</v>
      </c>
      <c r="Q3255" t="s">
        <v>8269</v>
      </c>
      <c r="R3255">
        <f t="shared" si="3301"/>
        <v>177.09</v>
      </c>
      <c r="S3255" s="13" t="s">
        <v>8315</v>
      </c>
      <c r="T3255" t="s">
        <v>8316</v>
      </c>
      <c r="U3255">
        <f>YEAR(Table1[[#This Row],[Date Created Conversion]])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>
        <f>ROUND(Table1[[#This Row],[pledged]]/Table1[[#This Row],[goal]] *100,1)</f>
        <v>101.3</v>
      </c>
      <c r="G3256" s="13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ref="L3256" si="3355">(((J3256/60)/60)/24)+DATE(1970,1,1)</f>
        <v>42089.044085648144</v>
      </c>
      <c r="M3256" s="16">
        <f t="shared" si="3300"/>
        <v>42059.085752314815</v>
      </c>
      <c r="N3256" t="b">
        <v>1</v>
      </c>
      <c r="O3256">
        <v>186</v>
      </c>
      <c r="P3256" t="b">
        <v>1</v>
      </c>
      <c r="Q3256" t="s">
        <v>8269</v>
      </c>
      <c r="R3256">
        <f t="shared" si="3301"/>
        <v>70.77</v>
      </c>
      <c r="S3256" s="13" t="s">
        <v>8315</v>
      </c>
      <c r="T3256" t="s">
        <v>8316</v>
      </c>
      <c r="U3256">
        <f>YEAR(Table1[[#This Row],[Date Created Conversion]])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>
        <f>ROUND(Table1[[#This Row],[pledged]]/Table1[[#This Row],[goal]] *100,1)</f>
        <v>175</v>
      </c>
      <c r="G3257" s="13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ref="L3257" si="3356">(((J3257/60)/60)/24)+DATE(1970,1,1)</f>
        <v>41919.768229166664</v>
      </c>
      <c r="M3257" s="16">
        <f t="shared" si="3300"/>
        <v>41889.768229166664</v>
      </c>
      <c r="N3257" t="b">
        <v>1</v>
      </c>
      <c r="O3257">
        <v>18</v>
      </c>
      <c r="P3257" t="b">
        <v>1</v>
      </c>
      <c r="Q3257" t="s">
        <v>8269</v>
      </c>
      <c r="R3257">
        <f t="shared" si="3301"/>
        <v>29.17</v>
      </c>
      <c r="S3257" s="13" t="s">
        <v>8315</v>
      </c>
      <c r="T3257" t="s">
        <v>8316</v>
      </c>
      <c r="U3257">
        <f>YEAR(Table1[[#This Row],[Date Created Conversion]])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>
        <f>ROUND(Table1[[#This Row],[pledged]]/Table1[[#This Row],[goal]] *100,1)</f>
        <v>128.1</v>
      </c>
      <c r="G3258" s="13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ref="L3258" si="3357">(((J3258/60)/60)/24)+DATE(1970,1,1)</f>
        <v>42166.165972222225</v>
      </c>
      <c r="M3258" s="16">
        <f t="shared" si="3300"/>
        <v>42144.573807870373</v>
      </c>
      <c r="N3258" t="b">
        <v>1</v>
      </c>
      <c r="O3258">
        <v>176</v>
      </c>
      <c r="P3258" t="b">
        <v>1</v>
      </c>
      <c r="Q3258" t="s">
        <v>8269</v>
      </c>
      <c r="R3258">
        <f t="shared" si="3301"/>
        <v>72.760000000000005</v>
      </c>
      <c r="S3258" s="13" t="s">
        <v>8315</v>
      </c>
      <c r="T3258" t="s">
        <v>8316</v>
      </c>
      <c r="U3258">
        <f>YEAR(Table1[[#This Row],[Date Created Conversion]])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>
        <f>ROUND(Table1[[#This Row],[pledged]]/Table1[[#This Row],[goal]] *100,1)</f>
        <v>106.3</v>
      </c>
      <c r="G3259" s="13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ref="L3259" si="3358">(((J3259/60)/60)/24)+DATE(1970,1,1)</f>
        <v>42788.559629629628</v>
      </c>
      <c r="M3259" s="16">
        <f t="shared" si="3300"/>
        <v>42758.559629629628</v>
      </c>
      <c r="N3259" t="b">
        <v>0</v>
      </c>
      <c r="O3259">
        <v>41</v>
      </c>
      <c r="P3259" t="b">
        <v>1</v>
      </c>
      <c r="Q3259" t="s">
        <v>8269</v>
      </c>
      <c r="R3259">
        <f t="shared" si="3301"/>
        <v>51.85</v>
      </c>
      <c r="S3259" s="13" t="s">
        <v>8315</v>
      </c>
      <c r="T3259" t="s">
        <v>8316</v>
      </c>
      <c r="U3259">
        <f>YEAR(Table1[[#This Row],[Date Created Conversion]])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>
        <f>ROUND(Table1[[#This Row],[pledged]]/Table1[[#This Row],[goal]] *100,1)</f>
        <v>105.2</v>
      </c>
      <c r="G3260" s="13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ref="L3260" si="3359">(((J3260/60)/60)/24)+DATE(1970,1,1)</f>
        <v>42012.887280092589</v>
      </c>
      <c r="M3260" s="16">
        <f t="shared" si="3300"/>
        <v>41982.887280092589</v>
      </c>
      <c r="N3260" t="b">
        <v>1</v>
      </c>
      <c r="O3260">
        <v>75</v>
      </c>
      <c r="P3260" t="b">
        <v>1</v>
      </c>
      <c r="Q3260" t="s">
        <v>8269</v>
      </c>
      <c r="R3260">
        <f t="shared" si="3301"/>
        <v>98.2</v>
      </c>
      <c r="S3260" s="13" t="s">
        <v>8315</v>
      </c>
      <c r="T3260" t="s">
        <v>8316</v>
      </c>
      <c r="U3260">
        <f>YEAR(Table1[[#This Row],[Date Created Conversion]])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>
        <f>ROUND(Table1[[#This Row],[pledged]]/Table1[[#This Row],[goal]] *100,1)</f>
        <v>106.2</v>
      </c>
      <c r="G3261" s="13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ref="L3261" si="3360">(((J3261/60)/60)/24)+DATE(1970,1,1)</f>
        <v>42644.165972222225</v>
      </c>
      <c r="M3261" s="16">
        <f t="shared" si="3300"/>
        <v>42614.760937500003</v>
      </c>
      <c r="N3261" t="b">
        <v>1</v>
      </c>
      <c r="O3261">
        <v>97</v>
      </c>
      <c r="P3261" t="b">
        <v>1</v>
      </c>
      <c r="Q3261" t="s">
        <v>8269</v>
      </c>
      <c r="R3261">
        <f t="shared" si="3301"/>
        <v>251.74</v>
      </c>
      <c r="S3261" s="13" t="s">
        <v>8315</v>
      </c>
      <c r="T3261" t="s">
        <v>8316</v>
      </c>
      <c r="U3261">
        <f>YEAR(Table1[[#This Row],[Date Created Conversion]])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>
        <f>ROUND(Table1[[#This Row],[pledged]]/Table1[[#This Row],[goal]] *100,1)</f>
        <v>109.2</v>
      </c>
      <c r="G3262" s="13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ref="L3262" si="3361">(((J3262/60)/60)/24)+DATE(1970,1,1)</f>
        <v>42338.714328703703</v>
      </c>
      <c r="M3262" s="16">
        <f t="shared" si="3300"/>
        <v>42303.672662037032</v>
      </c>
      <c r="N3262" t="b">
        <v>1</v>
      </c>
      <c r="O3262">
        <v>73</v>
      </c>
      <c r="P3262" t="b">
        <v>1</v>
      </c>
      <c r="Q3262" t="s">
        <v>8269</v>
      </c>
      <c r="R3262">
        <f t="shared" si="3301"/>
        <v>74.819999999999993</v>
      </c>
      <c r="S3262" s="13" t="s">
        <v>8315</v>
      </c>
      <c r="T3262" t="s">
        <v>8316</v>
      </c>
      <c r="U3262">
        <f>YEAR(Table1[[#This Row],[Date Created Conversion]])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>
        <f>ROUND(Table1[[#This Row],[pledged]]/Table1[[#This Row],[goal]] *100,1)</f>
        <v>100.5</v>
      </c>
      <c r="G3263" s="1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ref="L3263" si="3362">(((J3263/60)/60)/24)+DATE(1970,1,1)</f>
        <v>42201.725416666668</v>
      </c>
      <c r="M3263" s="16">
        <f t="shared" si="3300"/>
        <v>42171.725416666668</v>
      </c>
      <c r="N3263" t="b">
        <v>1</v>
      </c>
      <c r="O3263">
        <v>49</v>
      </c>
      <c r="P3263" t="b">
        <v>1</v>
      </c>
      <c r="Q3263" t="s">
        <v>8269</v>
      </c>
      <c r="R3263">
        <f t="shared" si="3301"/>
        <v>67.650000000000006</v>
      </c>
      <c r="S3263" s="13" t="s">
        <v>8315</v>
      </c>
      <c r="T3263" t="s">
        <v>8316</v>
      </c>
      <c r="U3263">
        <f>YEAR(Table1[[#This Row],[Date Created Conversion]])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>
        <f>ROUND(Table1[[#This Row],[pledged]]/Table1[[#This Row],[goal]] *100,1)</f>
        <v>103</v>
      </c>
      <c r="G3264" s="13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ref="L3264" si="3363">(((J3264/60)/60)/24)+DATE(1970,1,1)</f>
        <v>41995.166666666672</v>
      </c>
      <c r="M3264" s="16">
        <f t="shared" si="3300"/>
        <v>41964.315532407403</v>
      </c>
      <c r="N3264" t="b">
        <v>1</v>
      </c>
      <c r="O3264">
        <v>134</v>
      </c>
      <c r="P3264" t="b">
        <v>1</v>
      </c>
      <c r="Q3264" t="s">
        <v>8269</v>
      </c>
      <c r="R3264">
        <f t="shared" si="3301"/>
        <v>93.81</v>
      </c>
      <c r="S3264" s="13" t="s">
        <v>8315</v>
      </c>
      <c r="T3264" t="s">
        <v>8316</v>
      </c>
      <c r="U3264">
        <f>YEAR(Table1[[#This Row],[Date Created Conversion]])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>
        <f>ROUND(Table1[[#This Row],[pledged]]/Table1[[#This Row],[goal]] *100,1)</f>
        <v>112.2</v>
      </c>
      <c r="G3265" s="13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ref="L3265" si="3364">(((J3265/60)/60)/24)+DATE(1970,1,1)</f>
        <v>42307.875</v>
      </c>
      <c r="M3265" s="16">
        <f t="shared" si="3300"/>
        <v>42284.516064814816</v>
      </c>
      <c r="N3265" t="b">
        <v>1</v>
      </c>
      <c r="O3265">
        <v>68</v>
      </c>
      <c r="P3265" t="b">
        <v>1</v>
      </c>
      <c r="Q3265" t="s">
        <v>8269</v>
      </c>
      <c r="R3265">
        <f t="shared" si="3301"/>
        <v>41.24</v>
      </c>
      <c r="S3265" s="13" t="s">
        <v>8315</v>
      </c>
      <c r="T3265" t="s">
        <v>8316</v>
      </c>
      <c r="U3265">
        <f>YEAR(Table1[[#This Row],[Date Created Conversion]])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>
        <f>ROUND(Table1[[#This Row],[pledged]]/Table1[[#This Row],[goal]] *100,1)</f>
        <v>103</v>
      </c>
      <c r="G3266" s="13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ref="L3266" si="3365">(((J3266/60)/60)/24)+DATE(1970,1,1)</f>
        <v>42032.916666666672</v>
      </c>
      <c r="M3266" s="16">
        <f t="shared" ref="M3266:M3329" si="3366">(((K3266/60)/60)/24)+DATE(1970,1,1)</f>
        <v>42016.800208333334</v>
      </c>
      <c r="N3266" t="b">
        <v>1</v>
      </c>
      <c r="O3266">
        <v>49</v>
      </c>
      <c r="P3266" t="b">
        <v>1</v>
      </c>
      <c r="Q3266" t="s">
        <v>8269</v>
      </c>
      <c r="R3266">
        <f t="shared" ref="R3266:R3329" si="3367">IFERROR(ROUND(E3266/O3266,2),0)</f>
        <v>52.55</v>
      </c>
      <c r="S3266" s="13" t="s">
        <v>8315</v>
      </c>
      <c r="T3266" t="s">
        <v>8316</v>
      </c>
      <c r="U3266">
        <f>YEAR(Table1[[#This Row],[Date Created Conversion]])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>
        <f>ROUND(Table1[[#This Row],[pledged]]/Table1[[#This Row],[goal]] *100,1)</f>
        <v>164</v>
      </c>
      <c r="G3267" s="13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" si="3368">(((J3267/60)/60)/24)+DATE(1970,1,1)</f>
        <v>42341.708333333328</v>
      </c>
      <c r="M3267" s="16">
        <f t="shared" si="3366"/>
        <v>42311.711979166663</v>
      </c>
      <c r="N3267" t="b">
        <v>1</v>
      </c>
      <c r="O3267">
        <v>63</v>
      </c>
      <c r="P3267" t="b">
        <v>1</v>
      </c>
      <c r="Q3267" t="s">
        <v>8269</v>
      </c>
      <c r="R3267">
        <f t="shared" si="3367"/>
        <v>70.290000000000006</v>
      </c>
      <c r="S3267" s="13" t="s">
        <v>8315</v>
      </c>
      <c r="T3267" t="s">
        <v>8316</v>
      </c>
      <c r="U3267">
        <f>YEAR(Table1[[#This Row],[Date Created Conversion]])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>
        <f>ROUND(Table1[[#This Row],[pledged]]/Table1[[#This Row],[goal]] *100,1)</f>
        <v>131.30000000000001</v>
      </c>
      <c r="G3268" s="13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ref="L3268" si="3369">(((J3268/60)/60)/24)+DATE(1970,1,1)</f>
        <v>42167.875</v>
      </c>
      <c r="M3268" s="16">
        <f t="shared" si="3366"/>
        <v>42136.536134259266</v>
      </c>
      <c r="N3268" t="b">
        <v>1</v>
      </c>
      <c r="O3268">
        <v>163</v>
      </c>
      <c r="P3268" t="b">
        <v>1</v>
      </c>
      <c r="Q3268" t="s">
        <v>8269</v>
      </c>
      <c r="R3268">
        <f t="shared" si="3367"/>
        <v>48.33</v>
      </c>
      <c r="S3268" s="13" t="s">
        <v>8315</v>
      </c>
      <c r="T3268" t="s">
        <v>8316</v>
      </c>
      <c r="U3268">
        <f>YEAR(Table1[[#This Row],[Date Created Conversion]])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>
        <f>ROUND(Table1[[#This Row],[pledged]]/Table1[[#This Row],[goal]] *100,1)</f>
        <v>102.1</v>
      </c>
      <c r="G3269" s="13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ref="L3269" si="3370">(((J3269/60)/60)/24)+DATE(1970,1,1)</f>
        <v>42202.757638888885</v>
      </c>
      <c r="M3269" s="16">
        <f t="shared" si="3366"/>
        <v>42172.757638888885</v>
      </c>
      <c r="N3269" t="b">
        <v>1</v>
      </c>
      <c r="O3269">
        <v>288</v>
      </c>
      <c r="P3269" t="b">
        <v>1</v>
      </c>
      <c r="Q3269" t="s">
        <v>8269</v>
      </c>
      <c r="R3269">
        <f t="shared" si="3367"/>
        <v>53.18</v>
      </c>
      <c r="S3269" s="13" t="s">
        <v>8315</v>
      </c>
      <c r="T3269" t="s">
        <v>8316</v>
      </c>
      <c r="U3269">
        <f>YEAR(Table1[[#This Row],[Date Created Conversion]])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>
        <f>ROUND(Table1[[#This Row],[pledged]]/Table1[[#This Row],[goal]] *100,1)</f>
        <v>128</v>
      </c>
      <c r="G3270" s="13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ref="L3270" si="3371">(((J3270/60)/60)/24)+DATE(1970,1,1)</f>
        <v>42606.90425925926</v>
      </c>
      <c r="M3270" s="16">
        <f t="shared" si="3366"/>
        <v>42590.90425925926</v>
      </c>
      <c r="N3270" t="b">
        <v>1</v>
      </c>
      <c r="O3270">
        <v>42</v>
      </c>
      <c r="P3270" t="b">
        <v>1</v>
      </c>
      <c r="Q3270" t="s">
        <v>8269</v>
      </c>
      <c r="R3270">
        <f t="shared" si="3367"/>
        <v>60.95</v>
      </c>
      <c r="S3270" s="13" t="s">
        <v>8315</v>
      </c>
      <c r="T3270" t="s">
        <v>8316</v>
      </c>
      <c r="U3270">
        <f>YEAR(Table1[[#This Row],[Date Created Conversion]])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>
        <f>ROUND(Table1[[#This Row],[pledged]]/Table1[[#This Row],[goal]] *100,1)</f>
        <v>101.5</v>
      </c>
      <c r="G3271" s="13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ref="L3271" si="3372">(((J3271/60)/60)/24)+DATE(1970,1,1)</f>
        <v>42171.458333333328</v>
      </c>
      <c r="M3271" s="16">
        <f t="shared" si="3366"/>
        <v>42137.395798611105</v>
      </c>
      <c r="N3271" t="b">
        <v>1</v>
      </c>
      <c r="O3271">
        <v>70</v>
      </c>
      <c r="P3271" t="b">
        <v>1</v>
      </c>
      <c r="Q3271" t="s">
        <v>8269</v>
      </c>
      <c r="R3271">
        <f t="shared" si="3367"/>
        <v>116</v>
      </c>
      <c r="S3271" s="13" t="s">
        <v>8315</v>
      </c>
      <c r="T3271" t="s">
        <v>8316</v>
      </c>
      <c r="U3271">
        <f>YEAR(Table1[[#This Row],[Date Created Conversion]])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>
        <f>ROUND(Table1[[#This Row],[pledged]]/Table1[[#This Row],[goal]] *100,1)</f>
        <v>101.7</v>
      </c>
      <c r="G3272" s="13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ref="L3272" si="3373">(((J3272/60)/60)/24)+DATE(1970,1,1)</f>
        <v>42197.533159722225</v>
      </c>
      <c r="M3272" s="16">
        <f t="shared" si="3366"/>
        <v>42167.533159722225</v>
      </c>
      <c r="N3272" t="b">
        <v>1</v>
      </c>
      <c r="O3272">
        <v>30</v>
      </c>
      <c r="P3272" t="b">
        <v>1</v>
      </c>
      <c r="Q3272" t="s">
        <v>8269</v>
      </c>
      <c r="R3272">
        <f t="shared" si="3367"/>
        <v>61</v>
      </c>
      <c r="S3272" s="13" t="s">
        <v>8315</v>
      </c>
      <c r="T3272" t="s">
        <v>8316</v>
      </c>
      <c r="U3272">
        <f>YEAR(Table1[[#This Row],[Date Created Conversion]])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>
        <f>ROUND(Table1[[#This Row],[pledged]]/Table1[[#This Row],[goal]] *100,1)</f>
        <v>130</v>
      </c>
      <c r="G3273" s="1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ref="L3273" si="3374">(((J3273/60)/60)/24)+DATE(1970,1,1)</f>
        <v>41945.478877314818</v>
      </c>
      <c r="M3273" s="16">
        <f t="shared" si="3366"/>
        <v>41915.437210648146</v>
      </c>
      <c r="N3273" t="b">
        <v>1</v>
      </c>
      <c r="O3273">
        <v>51</v>
      </c>
      <c r="P3273" t="b">
        <v>1</v>
      </c>
      <c r="Q3273" t="s">
        <v>8269</v>
      </c>
      <c r="R3273">
        <f t="shared" si="3367"/>
        <v>38.24</v>
      </c>
      <c r="S3273" s="13" t="s">
        <v>8315</v>
      </c>
      <c r="T3273" t="s">
        <v>8316</v>
      </c>
      <c r="U3273">
        <f>YEAR(Table1[[#This Row],[Date Created Conversion]])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>
        <f>ROUND(Table1[[#This Row],[pledged]]/Table1[[#This Row],[goal]] *100,1)</f>
        <v>154.4</v>
      </c>
      <c r="G3274" s="13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ref="L3274" si="3375">(((J3274/60)/60)/24)+DATE(1970,1,1)</f>
        <v>42314.541770833333</v>
      </c>
      <c r="M3274" s="16">
        <f t="shared" si="3366"/>
        <v>42284.500104166669</v>
      </c>
      <c r="N3274" t="b">
        <v>1</v>
      </c>
      <c r="O3274">
        <v>145</v>
      </c>
      <c r="P3274" t="b">
        <v>1</v>
      </c>
      <c r="Q3274" t="s">
        <v>8269</v>
      </c>
      <c r="R3274">
        <f t="shared" si="3367"/>
        <v>106.5</v>
      </c>
      <c r="S3274" s="13" t="s">
        <v>8315</v>
      </c>
      <c r="T3274" t="s">
        <v>8316</v>
      </c>
      <c r="U3274">
        <f>YEAR(Table1[[#This Row],[Date Created Conversion]])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>
        <f>ROUND(Table1[[#This Row],[pledged]]/Table1[[#This Row],[goal]] *100,1)</f>
        <v>107.4</v>
      </c>
      <c r="G3275" s="13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ref="L3275" si="3376">(((J3275/60)/60)/24)+DATE(1970,1,1)</f>
        <v>42627.791666666672</v>
      </c>
      <c r="M3275" s="16">
        <f t="shared" si="3366"/>
        <v>42611.801412037035</v>
      </c>
      <c r="N3275" t="b">
        <v>1</v>
      </c>
      <c r="O3275">
        <v>21</v>
      </c>
      <c r="P3275" t="b">
        <v>1</v>
      </c>
      <c r="Q3275" t="s">
        <v>8269</v>
      </c>
      <c r="R3275">
        <f t="shared" si="3367"/>
        <v>204.57</v>
      </c>
      <c r="S3275" s="13" t="s">
        <v>8315</v>
      </c>
      <c r="T3275" t="s">
        <v>8316</v>
      </c>
      <c r="U3275">
        <f>YEAR(Table1[[#This Row],[Date Created Conversion]])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>
        <f>ROUND(Table1[[#This Row],[pledged]]/Table1[[#This Row],[goal]] *100,1)</f>
        <v>101.3</v>
      </c>
      <c r="G3276" s="13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ref="L3276" si="3377">(((J3276/60)/60)/24)+DATE(1970,1,1)</f>
        <v>42444.875</v>
      </c>
      <c r="M3276" s="16">
        <f t="shared" si="3366"/>
        <v>42400.704537037032</v>
      </c>
      <c r="N3276" t="b">
        <v>1</v>
      </c>
      <c r="O3276">
        <v>286</v>
      </c>
      <c r="P3276" t="b">
        <v>1</v>
      </c>
      <c r="Q3276" t="s">
        <v>8269</v>
      </c>
      <c r="R3276">
        <f t="shared" si="3367"/>
        <v>54.91</v>
      </c>
      <c r="S3276" s="13" t="s">
        <v>8315</v>
      </c>
      <c r="T3276" t="s">
        <v>8316</v>
      </c>
      <c r="U3276">
        <f>YEAR(Table1[[#This Row],[Date Created Conversion]])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>
        <f>ROUND(Table1[[#This Row],[pledged]]/Table1[[#This Row],[goal]] *100,1)</f>
        <v>100.3</v>
      </c>
      <c r="G3277" s="13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ref="L3277" si="3378">(((J3277/60)/60)/24)+DATE(1970,1,1)</f>
        <v>42044.1875</v>
      </c>
      <c r="M3277" s="16">
        <f t="shared" si="3366"/>
        <v>42017.88045138889</v>
      </c>
      <c r="N3277" t="b">
        <v>1</v>
      </c>
      <c r="O3277">
        <v>12</v>
      </c>
      <c r="P3277" t="b">
        <v>1</v>
      </c>
      <c r="Q3277" t="s">
        <v>8269</v>
      </c>
      <c r="R3277">
        <f t="shared" si="3367"/>
        <v>150.41999999999999</v>
      </c>
      <c r="S3277" s="13" t="s">
        <v>8315</v>
      </c>
      <c r="T3277" t="s">
        <v>8316</v>
      </c>
      <c r="U3277">
        <f>YEAR(Table1[[#This Row],[Date Created Conversion]])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>
        <f>ROUND(Table1[[#This Row],[pledged]]/Table1[[#This Row],[goal]] *100,1)</f>
        <v>116.8</v>
      </c>
      <c r="G3278" s="13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ref="L3278" si="3379">(((J3278/60)/60)/24)+DATE(1970,1,1)</f>
        <v>42461.165972222225</v>
      </c>
      <c r="M3278" s="16">
        <f t="shared" si="3366"/>
        <v>42426.949988425928</v>
      </c>
      <c r="N3278" t="b">
        <v>1</v>
      </c>
      <c r="O3278">
        <v>100</v>
      </c>
      <c r="P3278" t="b">
        <v>1</v>
      </c>
      <c r="Q3278" t="s">
        <v>8269</v>
      </c>
      <c r="R3278">
        <f t="shared" si="3367"/>
        <v>52.58</v>
      </c>
      <c r="S3278" s="13" t="s">
        <v>8315</v>
      </c>
      <c r="T3278" t="s">
        <v>8316</v>
      </c>
      <c r="U3278">
        <f>YEAR(Table1[[#This Row],[Date Created Conversion]])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>
        <f>ROUND(Table1[[#This Row],[pledged]]/Table1[[#This Row],[goal]] *100,1)</f>
        <v>108.6</v>
      </c>
      <c r="G3279" s="13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ref="L3279" si="3380">(((J3279/60)/60)/24)+DATE(1970,1,1)</f>
        <v>41961.724606481483</v>
      </c>
      <c r="M3279" s="16">
        <f t="shared" si="3366"/>
        <v>41931.682939814818</v>
      </c>
      <c r="N3279" t="b">
        <v>1</v>
      </c>
      <c r="O3279">
        <v>100</v>
      </c>
      <c r="P3279" t="b">
        <v>1</v>
      </c>
      <c r="Q3279" t="s">
        <v>8269</v>
      </c>
      <c r="R3279">
        <f t="shared" si="3367"/>
        <v>54.3</v>
      </c>
      <c r="S3279" s="13" t="s">
        <v>8315</v>
      </c>
      <c r="T3279" t="s">
        <v>8316</v>
      </c>
      <c r="U3279">
        <f>YEAR(Table1[[#This Row],[Date Created Conversion]])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>
        <f>ROUND(Table1[[#This Row],[pledged]]/Table1[[#This Row],[goal]] *100,1)</f>
        <v>103.4</v>
      </c>
      <c r="G3280" s="13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ref="L3280" si="3381">(((J3280/60)/60)/24)+DATE(1970,1,1)</f>
        <v>42154.848414351851</v>
      </c>
      <c r="M3280" s="16">
        <f t="shared" si="3366"/>
        <v>42124.848414351851</v>
      </c>
      <c r="N3280" t="b">
        <v>1</v>
      </c>
      <c r="O3280">
        <v>34</v>
      </c>
      <c r="P3280" t="b">
        <v>1</v>
      </c>
      <c r="Q3280" t="s">
        <v>8269</v>
      </c>
      <c r="R3280">
        <f t="shared" si="3367"/>
        <v>76.03</v>
      </c>
      <c r="S3280" s="13" t="s">
        <v>8315</v>
      </c>
      <c r="T3280" t="s">
        <v>8316</v>
      </c>
      <c r="U3280">
        <f>YEAR(Table1[[#This Row],[Date Created Conversion]])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>
        <f>ROUND(Table1[[#This Row],[pledged]]/Table1[[#This Row],[goal]] *100,1)</f>
        <v>114.3</v>
      </c>
      <c r="G3281" s="13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ref="L3281" si="3382">(((J3281/60)/60)/24)+DATE(1970,1,1)</f>
        <v>42461.06086805556</v>
      </c>
      <c r="M3281" s="16">
        <f t="shared" si="3366"/>
        <v>42431.102534722217</v>
      </c>
      <c r="N3281" t="b">
        <v>0</v>
      </c>
      <c r="O3281">
        <v>63</v>
      </c>
      <c r="P3281" t="b">
        <v>1</v>
      </c>
      <c r="Q3281" t="s">
        <v>8269</v>
      </c>
      <c r="R3281">
        <f t="shared" si="3367"/>
        <v>105.21</v>
      </c>
      <c r="S3281" s="13" t="s">
        <v>8315</v>
      </c>
      <c r="T3281" t="s">
        <v>8316</v>
      </c>
      <c r="U3281">
        <f>YEAR(Table1[[#This Row],[Date Created Conversion]])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>
        <f>ROUND(Table1[[#This Row],[pledged]]/Table1[[#This Row],[goal]] *100,1)</f>
        <v>103</v>
      </c>
      <c r="G3282" s="13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ref="L3282" si="3383">(((J3282/60)/60)/24)+DATE(1970,1,1)</f>
        <v>42156.208333333328</v>
      </c>
      <c r="M3282" s="16">
        <f t="shared" si="3366"/>
        <v>42121.756921296299</v>
      </c>
      <c r="N3282" t="b">
        <v>0</v>
      </c>
      <c r="O3282">
        <v>30</v>
      </c>
      <c r="P3282" t="b">
        <v>1</v>
      </c>
      <c r="Q3282" t="s">
        <v>8269</v>
      </c>
      <c r="R3282">
        <f t="shared" si="3367"/>
        <v>68.67</v>
      </c>
      <c r="S3282" s="13" t="s">
        <v>8315</v>
      </c>
      <c r="T3282" t="s">
        <v>8316</v>
      </c>
      <c r="U3282">
        <f>YEAR(Table1[[#This Row],[Date Created Conversion]])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>
        <f>ROUND(Table1[[#This Row],[pledged]]/Table1[[#This Row],[goal]] *100,1)</f>
        <v>121.6</v>
      </c>
      <c r="G3283" s="1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ref="L3283" si="3384">(((J3283/60)/60)/24)+DATE(1970,1,1)</f>
        <v>42249.019733796296</v>
      </c>
      <c r="M3283" s="16">
        <f t="shared" si="3366"/>
        <v>42219.019733796296</v>
      </c>
      <c r="N3283" t="b">
        <v>0</v>
      </c>
      <c r="O3283">
        <v>47</v>
      </c>
      <c r="P3283" t="b">
        <v>1</v>
      </c>
      <c r="Q3283" t="s">
        <v>8269</v>
      </c>
      <c r="R3283">
        <f t="shared" si="3367"/>
        <v>129.36000000000001</v>
      </c>
      <c r="S3283" s="13" t="s">
        <v>8315</v>
      </c>
      <c r="T3283" t="s">
        <v>8316</v>
      </c>
      <c r="U3283">
        <f>YEAR(Table1[[#This Row],[Date Created Conversion]])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>
        <f>ROUND(Table1[[#This Row],[pledged]]/Table1[[#This Row],[goal]] *100,1)</f>
        <v>102.6</v>
      </c>
      <c r="G3284" s="13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ref="L3284" si="3385">(((J3284/60)/60)/24)+DATE(1970,1,1)</f>
        <v>42489.19430555556</v>
      </c>
      <c r="M3284" s="16">
        <f t="shared" si="3366"/>
        <v>42445.19430555556</v>
      </c>
      <c r="N3284" t="b">
        <v>0</v>
      </c>
      <c r="O3284">
        <v>237</v>
      </c>
      <c r="P3284" t="b">
        <v>1</v>
      </c>
      <c r="Q3284" t="s">
        <v>8269</v>
      </c>
      <c r="R3284">
        <f t="shared" si="3367"/>
        <v>134.26</v>
      </c>
      <c r="S3284" s="13" t="s">
        <v>8315</v>
      </c>
      <c r="T3284" t="s">
        <v>8316</v>
      </c>
      <c r="U3284">
        <f>YEAR(Table1[[#This Row],[Date Created Conversion]])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>
        <f>ROUND(Table1[[#This Row],[pledged]]/Table1[[#This Row],[goal]] *100,1)</f>
        <v>104.8</v>
      </c>
      <c r="G3285" s="13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ref="L3285" si="3386">(((J3285/60)/60)/24)+DATE(1970,1,1)</f>
        <v>42410.875</v>
      </c>
      <c r="M3285" s="16">
        <f t="shared" si="3366"/>
        <v>42379.74418981481</v>
      </c>
      <c r="N3285" t="b">
        <v>0</v>
      </c>
      <c r="O3285">
        <v>47</v>
      </c>
      <c r="P3285" t="b">
        <v>1</v>
      </c>
      <c r="Q3285" t="s">
        <v>8269</v>
      </c>
      <c r="R3285">
        <f t="shared" si="3367"/>
        <v>17.829999999999998</v>
      </c>
      <c r="S3285" s="13" t="s">
        <v>8315</v>
      </c>
      <c r="T3285" t="s">
        <v>8316</v>
      </c>
      <c r="U3285">
        <f>YEAR(Table1[[#This Row],[Date Created Conversion]])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>
        <f>ROUND(Table1[[#This Row],[pledged]]/Table1[[#This Row],[goal]] *100,1)</f>
        <v>101.6</v>
      </c>
      <c r="G3286" s="13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ref="L3286" si="3387">(((J3286/60)/60)/24)+DATE(1970,1,1)</f>
        <v>42398.249305555553</v>
      </c>
      <c r="M3286" s="16">
        <f t="shared" si="3366"/>
        <v>42380.884872685187</v>
      </c>
      <c r="N3286" t="b">
        <v>0</v>
      </c>
      <c r="O3286">
        <v>15</v>
      </c>
      <c r="P3286" t="b">
        <v>1</v>
      </c>
      <c r="Q3286" t="s">
        <v>8269</v>
      </c>
      <c r="R3286">
        <f t="shared" si="3367"/>
        <v>203.2</v>
      </c>
      <c r="S3286" s="13" t="s">
        <v>8315</v>
      </c>
      <c r="T3286" t="s">
        <v>8316</v>
      </c>
      <c r="U3286">
        <f>YEAR(Table1[[#This Row],[Date Created Conversion]])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>
        <f>ROUND(Table1[[#This Row],[pledged]]/Table1[[#This Row],[goal]] *100,1)</f>
        <v>112.1</v>
      </c>
      <c r="G3287" s="13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ref="L3287" si="3388">(((J3287/60)/60)/24)+DATE(1970,1,1)</f>
        <v>42794.208333333328</v>
      </c>
      <c r="M3287" s="16">
        <f t="shared" si="3366"/>
        <v>42762.942430555559</v>
      </c>
      <c r="N3287" t="b">
        <v>0</v>
      </c>
      <c r="O3287">
        <v>81</v>
      </c>
      <c r="P3287" t="b">
        <v>1</v>
      </c>
      <c r="Q3287" t="s">
        <v>8269</v>
      </c>
      <c r="R3287">
        <f t="shared" si="3367"/>
        <v>69.19</v>
      </c>
      <c r="S3287" s="13" t="s">
        <v>8315</v>
      </c>
      <c r="T3287" t="s">
        <v>8316</v>
      </c>
      <c r="U3287">
        <f>YEAR(Table1[[#This Row],[Date Created Conversion]])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>
        <f>ROUND(Table1[[#This Row],[pledged]]/Table1[[#This Row],[goal]] *100,1)</f>
        <v>101.8</v>
      </c>
      <c r="G3288" s="13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ref="L3288" si="3389">(((J3288/60)/60)/24)+DATE(1970,1,1)</f>
        <v>42597.840069444443</v>
      </c>
      <c r="M3288" s="16">
        <f t="shared" si="3366"/>
        <v>42567.840069444443</v>
      </c>
      <c r="N3288" t="b">
        <v>0</v>
      </c>
      <c r="O3288">
        <v>122</v>
      </c>
      <c r="P3288" t="b">
        <v>1</v>
      </c>
      <c r="Q3288" t="s">
        <v>8269</v>
      </c>
      <c r="R3288">
        <f t="shared" si="3367"/>
        <v>125.12</v>
      </c>
      <c r="S3288" s="13" t="s">
        <v>8315</v>
      </c>
      <c r="T3288" t="s">
        <v>8316</v>
      </c>
      <c r="U3288">
        <f>YEAR(Table1[[#This Row],[Date Created Conversion]])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>
        <f>ROUND(Table1[[#This Row],[pledged]]/Table1[[#This Row],[goal]] *100,1)</f>
        <v>100</v>
      </c>
      <c r="G3289" s="13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ref="L3289" si="3390">(((J3289/60)/60)/24)+DATE(1970,1,1)</f>
        <v>42336.750324074077</v>
      </c>
      <c r="M3289" s="16">
        <f t="shared" si="3366"/>
        <v>42311.750324074077</v>
      </c>
      <c r="N3289" t="b">
        <v>0</v>
      </c>
      <c r="O3289">
        <v>34</v>
      </c>
      <c r="P3289" t="b">
        <v>1</v>
      </c>
      <c r="Q3289" t="s">
        <v>8269</v>
      </c>
      <c r="R3289">
        <f t="shared" si="3367"/>
        <v>73.53</v>
      </c>
      <c r="S3289" s="13" t="s">
        <v>8315</v>
      </c>
      <c r="T3289" t="s">
        <v>8316</v>
      </c>
      <c r="U3289">
        <f>YEAR(Table1[[#This Row],[Date Created Conversion]])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>
        <f>ROUND(Table1[[#This Row],[pledged]]/Table1[[#This Row],[goal]] *100,1)</f>
        <v>100.3</v>
      </c>
      <c r="G3290" s="13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ref="L3290" si="3391">(((J3290/60)/60)/24)+DATE(1970,1,1)</f>
        <v>42541.958333333328</v>
      </c>
      <c r="M3290" s="16">
        <f t="shared" si="3366"/>
        <v>42505.774479166663</v>
      </c>
      <c r="N3290" t="b">
        <v>0</v>
      </c>
      <c r="O3290">
        <v>207</v>
      </c>
      <c r="P3290" t="b">
        <v>1</v>
      </c>
      <c r="Q3290" t="s">
        <v>8269</v>
      </c>
      <c r="R3290">
        <f t="shared" si="3367"/>
        <v>48.44</v>
      </c>
      <c r="S3290" s="13" t="s">
        <v>8315</v>
      </c>
      <c r="T3290" t="s">
        <v>8316</v>
      </c>
      <c r="U3290">
        <f>YEAR(Table1[[#This Row],[Date Created Conversion]])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>
        <f>ROUND(Table1[[#This Row],[pledged]]/Table1[[#This Row],[goal]] *100,1)</f>
        <v>133</v>
      </c>
      <c r="G3291" s="13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ref="L3291" si="3392">(((J3291/60)/60)/24)+DATE(1970,1,1)</f>
        <v>42786.368078703701</v>
      </c>
      <c r="M3291" s="16">
        <f t="shared" si="3366"/>
        <v>42758.368078703701</v>
      </c>
      <c r="N3291" t="b">
        <v>0</v>
      </c>
      <c r="O3291">
        <v>25</v>
      </c>
      <c r="P3291" t="b">
        <v>1</v>
      </c>
      <c r="Q3291" t="s">
        <v>8269</v>
      </c>
      <c r="R3291">
        <f t="shared" si="3367"/>
        <v>26.61</v>
      </c>
      <c r="S3291" s="13" t="s">
        <v>8315</v>
      </c>
      <c r="T3291" t="s">
        <v>8316</v>
      </c>
      <c r="U3291">
        <f>YEAR(Table1[[#This Row],[Date Created Conversion]])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>
        <f>ROUND(Table1[[#This Row],[pledged]]/Table1[[#This Row],[goal]] *100,1)</f>
        <v>121.2</v>
      </c>
      <c r="G3292" s="13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ref="L3292" si="3393">(((J3292/60)/60)/24)+DATE(1970,1,1)</f>
        <v>42805.51494212963</v>
      </c>
      <c r="M3292" s="16">
        <f t="shared" si="3366"/>
        <v>42775.51494212963</v>
      </c>
      <c r="N3292" t="b">
        <v>0</v>
      </c>
      <c r="O3292">
        <v>72</v>
      </c>
      <c r="P3292" t="b">
        <v>1</v>
      </c>
      <c r="Q3292" t="s">
        <v>8269</v>
      </c>
      <c r="R3292">
        <f t="shared" si="3367"/>
        <v>33.67</v>
      </c>
      <c r="S3292" s="13" t="s">
        <v>8315</v>
      </c>
      <c r="T3292" t="s">
        <v>8316</v>
      </c>
      <c r="U3292">
        <f>YEAR(Table1[[#This Row],[Date Created Conversion]])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>
        <f>ROUND(Table1[[#This Row],[pledged]]/Table1[[#This Row],[goal]] *100,1)</f>
        <v>114</v>
      </c>
      <c r="G3293" s="1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ref="L3293" si="3394">(((J3293/60)/60)/24)+DATE(1970,1,1)</f>
        <v>42264.165972222225</v>
      </c>
      <c r="M3293" s="16">
        <f t="shared" si="3366"/>
        <v>42232.702546296292</v>
      </c>
      <c r="N3293" t="b">
        <v>0</v>
      </c>
      <c r="O3293">
        <v>14</v>
      </c>
      <c r="P3293" t="b">
        <v>1</v>
      </c>
      <c r="Q3293" t="s">
        <v>8269</v>
      </c>
      <c r="R3293">
        <f t="shared" si="3367"/>
        <v>40.71</v>
      </c>
      <c r="S3293" s="13" t="s">
        <v>8315</v>
      </c>
      <c r="T3293" t="s">
        <v>8316</v>
      </c>
      <c r="U3293">
        <f>YEAR(Table1[[#This Row],[Date Created Conversion]])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>
        <f>ROUND(Table1[[#This Row],[pledged]]/Table1[[#This Row],[goal]] *100,1)</f>
        <v>286.10000000000002</v>
      </c>
      <c r="G3294" s="13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ref="L3294" si="3395">(((J3294/60)/60)/24)+DATE(1970,1,1)</f>
        <v>42342.811898148153</v>
      </c>
      <c r="M3294" s="16">
        <f t="shared" si="3366"/>
        <v>42282.770231481481</v>
      </c>
      <c r="N3294" t="b">
        <v>0</v>
      </c>
      <c r="O3294">
        <v>15</v>
      </c>
      <c r="P3294" t="b">
        <v>1</v>
      </c>
      <c r="Q3294" t="s">
        <v>8269</v>
      </c>
      <c r="R3294">
        <f t="shared" si="3367"/>
        <v>19.27</v>
      </c>
      <c r="S3294" s="13" t="s">
        <v>8315</v>
      </c>
      <c r="T3294" t="s">
        <v>8316</v>
      </c>
      <c r="U3294">
        <f>YEAR(Table1[[#This Row],[Date Created Conversion]])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>
        <f>ROUND(Table1[[#This Row],[pledged]]/Table1[[#This Row],[goal]] *100,1)</f>
        <v>170.4</v>
      </c>
      <c r="G3295" s="13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ref="L3295" si="3396">(((J3295/60)/60)/24)+DATE(1970,1,1)</f>
        <v>42798.425370370373</v>
      </c>
      <c r="M3295" s="16">
        <f t="shared" si="3366"/>
        <v>42768.425370370373</v>
      </c>
      <c r="N3295" t="b">
        <v>0</v>
      </c>
      <c r="O3295">
        <v>91</v>
      </c>
      <c r="P3295" t="b">
        <v>1</v>
      </c>
      <c r="Q3295" t="s">
        <v>8269</v>
      </c>
      <c r="R3295">
        <f t="shared" si="3367"/>
        <v>84.29</v>
      </c>
      <c r="S3295" s="13" t="s">
        <v>8315</v>
      </c>
      <c r="T3295" t="s">
        <v>8316</v>
      </c>
      <c r="U3295">
        <f>YEAR(Table1[[#This Row],[Date Created Conversion]])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>
        <f>ROUND(Table1[[#This Row],[pledged]]/Table1[[#This Row],[goal]] *100,1)</f>
        <v>118.3</v>
      </c>
      <c r="G3296" s="13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ref="L3296" si="3397">(((J3296/60)/60)/24)+DATE(1970,1,1)</f>
        <v>42171.541134259256</v>
      </c>
      <c r="M3296" s="16">
        <f t="shared" si="3366"/>
        <v>42141.541134259256</v>
      </c>
      <c r="N3296" t="b">
        <v>0</v>
      </c>
      <c r="O3296">
        <v>24</v>
      </c>
      <c r="P3296" t="b">
        <v>1</v>
      </c>
      <c r="Q3296" t="s">
        <v>8269</v>
      </c>
      <c r="R3296">
        <f t="shared" si="3367"/>
        <v>29.58</v>
      </c>
      <c r="S3296" s="13" t="s">
        <v>8315</v>
      </c>
      <c r="T3296" t="s">
        <v>8316</v>
      </c>
      <c r="U3296">
        <f>YEAR(Table1[[#This Row],[Date Created Conversion]])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>
        <f>ROUND(Table1[[#This Row],[pledged]]/Table1[[#This Row],[goal]] *100,1)</f>
        <v>102.9</v>
      </c>
      <c r="G3297" s="13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ref="L3297" si="3398">(((J3297/60)/60)/24)+DATE(1970,1,1)</f>
        <v>42639.442465277782</v>
      </c>
      <c r="M3297" s="16">
        <f t="shared" si="3366"/>
        <v>42609.442465277782</v>
      </c>
      <c r="N3297" t="b">
        <v>0</v>
      </c>
      <c r="O3297">
        <v>27</v>
      </c>
      <c r="P3297" t="b">
        <v>1</v>
      </c>
      <c r="Q3297" t="s">
        <v>8269</v>
      </c>
      <c r="R3297">
        <f t="shared" si="3367"/>
        <v>26.67</v>
      </c>
      <c r="S3297" s="13" t="s">
        <v>8315</v>
      </c>
      <c r="T3297" t="s">
        <v>8316</v>
      </c>
      <c r="U3297">
        <f>YEAR(Table1[[#This Row],[Date Created Conversion]])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>
        <f>ROUND(Table1[[#This Row],[pledged]]/Table1[[#This Row],[goal]] *100,1)</f>
        <v>144.1</v>
      </c>
      <c r="G3298" s="13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ref="L3298" si="3399">(((J3298/60)/60)/24)+DATE(1970,1,1)</f>
        <v>42330.916666666672</v>
      </c>
      <c r="M3298" s="16">
        <f t="shared" si="3366"/>
        <v>42309.756620370375</v>
      </c>
      <c r="N3298" t="b">
        <v>0</v>
      </c>
      <c r="O3298">
        <v>47</v>
      </c>
      <c r="P3298" t="b">
        <v>1</v>
      </c>
      <c r="Q3298" t="s">
        <v>8269</v>
      </c>
      <c r="R3298">
        <f t="shared" si="3367"/>
        <v>45.98</v>
      </c>
      <c r="S3298" s="13" t="s">
        <v>8315</v>
      </c>
      <c r="T3298" t="s">
        <v>8316</v>
      </c>
      <c r="U3298">
        <f>YEAR(Table1[[#This Row],[Date Created Conversion]])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>
        <f>ROUND(Table1[[#This Row],[pledged]]/Table1[[#This Row],[goal]] *100,1)</f>
        <v>100.1</v>
      </c>
      <c r="G3299" s="13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ref="L3299" si="3400">(((J3299/60)/60)/24)+DATE(1970,1,1)</f>
        <v>42212.957638888889</v>
      </c>
      <c r="M3299" s="16">
        <f t="shared" si="3366"/>
        <v>42193.771481481483</v>
      </c>
      <c r="N3299" t="b">
        <v>0</v>
      </c>
      <c r="O3299">
        <v>44</v>
      </c>
      <c r="P3299" t="b">
        <v>1</v>
      </c>
      <c r="Q3299" t="s">
        <v>8269</v>
      </c>
      <c r="R3299">
        <f t="shared" si="3367"/>
        <v>125.09</v>
      </c>
      <c r="S3299" s="13" t="s">
        <v>8315</v>
      </c>
      <c r="T3299" t="s">
        <v>8316</v>
      </c>
      <c r="U3299">
        <f>YEAR(Table1[[#This Row],[Date Created Conversion]])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>
        <f>ROUND(Table1[[#This Row],[pledged]]/Table1[[#This Row],[goal]] *100,1)</f>
        <v>101.7</v>
      </c>
      <c r="G3300" s="13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ref="L3300" si="3401">(((J3300/60)/60)/24)+DATE(1970,1,1)</f>
        <v>42260</v>
      </c>
      <c r="M3300" s="16">
        <f t="shared" si="3366"/>
        <v>42239.957962962959</v>
      </c>
      <c r="N3300" t="b">
        <v>0</v>
      </c>
      <c r="O3300">
        <v>72</v>
      </c>
      <c r="P3300" t="b">
        <v>1</v>
      </c>
      <c r="Q3300" t="s">
        <v>8269</v>
      </c>
      <c r="R3300">
        <f t="shared" si="3367"/>
        <v>141.29</v>
      </c>
      <c r="S3300" s="13" t="s">
        <v>8315</v>
      </c>
      <c r="T3300" t="s">
        <v>8316</v>
      </c>
      <c r="U3300">
        <f>YEAR(Table1[[#This Row],[Date Created Conversion]])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>
        <f>ROUND(Table1[[#This Row],[pledged]]/Table1[[#This Row],[goal]] *100,1)</f>
        <v>116.2</v>
      </c>
      <c r="G3301" s="13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ref="L3301" si="3402">(((J3301/60)/60)/24)+DATE(1970,1,1)</f>
        <v>42291.917395833334</v>
      </c>
      <c r="M3301" s="16">
        <f t="shared" si="3366"/>
        <v>42261.917395833334</v>
      </c>
      <c r="N3301" t="b">
        <v>0</v>
      </c>
      <c r="O3301">
        <v>63</v>
      </c>
      <c r="P3301" t="b">
        <v>1</v>
      </c>
      <c r="Q3301" t="s">
        <v>8269</v>
      </c>
      <c r="R3301">
        <f t="shared" si="3367"/>
        <v>55.33</v>
      </c>
      <c r="S3301" s="13" t="s">
        <v>8315</v>
      </c>
      <c r="T3301" t="s">
        <v>8316</v>
      </c>
      <c r="U3301">
        <f>YEAR(Table1[[#This Row],[Date Created Conversion]])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>
        <f>ROUND(Table1[[#This Row],[pledged]]/Table1[[#This Row],[goal]] *100,1)</f>
        <v>136.19999999999999</v>
      </c>
      <c r="G3302" s="13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ref="L3302" si="3403">(((J3302/60)/60)/24)+DATE(1970,1,1)</f>
        <v>42123.743773148148</v>
      </c>
      <c r="M3302" s="16">
        <f t="shared" si="3366"/>
        <v>42102.743773148148</v>
      </c>
      <c r="N3302" t="b">
        <v>0</v>
      </c>
      <c r="O3302">
        <v>88</v>
      </c>
      <c r="P3302" t="b">
        <v>1</v>
      </c>
      <c r="Q3302" t="s">
        <v>8269</v>
      </c>
      <c r="R3302">
        <f t="shared" si="3367"/>
        <v>46.42</v>
      </c>
      <c r="S3302" s="13" t="s">
        <v>8315</v>
      </c>
      <c r="T3302" t="s">
        <v>8316</v>
      </c>
      <c r="U3302">
        <f>YEAR(Table1[[#This Row],[Date Created Conversion]])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>
        <f>ROUND(Table1[[#This Row],[pledged]]/Table1[[#This Row],[goal]] *100,1)</f>
        <v>133.5</v>
      </c>
      <c r="G3303" s="1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ref="L3303" si="3404">(((J3303/60)/60)/24)+DATE(1970,1,1)</f>
        <v>42583.290972222225</v>
      </c>
      <c r="M3303" s="16">
        <f t="shared" si="3366"/>
        <v>42538.73583333334</v>
      </c>
      <c r="N3303" t="b">
        <v>0</v>
      </c>
      <c r="O3303">
        <v>70</v>
      </c>
      <c r="P3303" t="b">
        <v>1</v>
      </c>
      <c r="Q3303" t="s">
        <v>8269</v>
      </c>
      <c r="R3303">
        <f t="shared" si="3367"/>
        <v>57.2</v>
      </c>
      <c r="S3303" s="13" t="s">
        <v>8315</v>
      </c>
      <c r="T3303" t="s">
        <v>8316</v>
      </c>
      <c r="U3303">
        <f>YEAR(Table1[[#This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>
        <f>ROUND(Table1[[#This Row],[pledged]]/Table1[[#This Row],[goal]] *100,1)</f>
        <v>103.4</v>
      </c>
      <c r="G3304" s="13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ref="L3304" si="3405">(((J3304/60)/60)/24)+DATE(1970,1,1)</f>
        <v>42711.35157407407</v>
      </c>
      <c r="M3304" s="16">
        <f t="shared" si="3366"/>
        <v>42681.35157407407</v>
      </c>
      <c r="N3304" t="b">
        <v>0</v>
      </c>
      <c r="O3304">
        <v>50</v>
      </c>
      <c r="P3304" t="b">
        <v>1</v>
      </c>
      <c r="Q3304" t="s">
        <v>8269</v>
      </c>
      <c r="R3304">
        <f t="shared" si="3367"/>
        <v>173.7</v>
      </c>
      <c r="S3304" s="13" t="s">
        <v>8315</v>
      </c>
      <c r="T3304" t="s">
        <v>8316</v>
      </c>
      <c r="U3304">
        <f>YEAR(Table1[[#This Row],[Date Created Conversion]])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>
        <f>ROUND(Table1[[#This Row],[pledged]]/Table1[[#This Row],[goal]] *100,1)</f>
        <v>115.9</v>
      </c>
      <c r="G3305" s="13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ref="L3305" si="3406">(((J3305/60)/60)/24)+DATE(1970,1,1)</f>
        <v>42091.609768518523</v>
      </c>
      <c r="M3305" s="16">
        <f t="shared" si="3366"/>
        <v>42056.65143518518</v>
      </c>
      <c r="N3305" t="b">
        <v>0</v>
      </c>
      <c r="O3305">
        <v>35</v>
      </c>
      <c r="P3305" t="b">
        <v>1</v>
      </c>
      <c r="Q3305" t="s">
        <v>8269</v>
      </c>
      <c r="R3305">
        <f t="shared" si="3367"/>
        <v>59.6</v>
      </c>
      <c r="S3305" s="13" t="s">
        <v>8315</v>
      </c>
      <c r="T3305" t="s">
        <v>8316</v>
      </c>
      <c r="U3305">
        <f>YEAR(Table1[[#This Row],[Date Created Conversion]])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>
        <f>ROUND(Table1[[#This Row],[pledged]]/Table1[[#This Row],[goal]] *100,1)</f>
        <v>104.5</v>
      </c>
      <c r="G3306" s="13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ref="L3306" si="3407">(((J3306/60)/60)/24)+DATE(1970,1,1)</f>
        <v>42726.624444444446</v>
      </c>
      <c r="M3306" s="16">
        <f t="shared" si="3366"/>
        <v>42696.624444444446</v>
      </c>
      <c r="N3306" t="b">
        <v>0</v>
      </c>
      <c r="O3306">
        <v>175</v>
      </c>
      <c r="P3306" t="b">
        <v>1</v>
      </c>
      <c r="Q3306" t="s">
        <v>8269</v>
      </c>
      <c r="R3306">
        <f t="shared" si="3367"/>
        <v>89.59</v>
      </c>
      <c r="S3306" s="13" t="s">
        <v>8315</v>
      </c>
      <c r="T3306" t="s">
        <v>8316</v>
      </c>
      <c r="U3306">
        <f>YEAR(Table1[[#This Row],[Date Created Conversion]])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>
        <f>ROUND(Table1[[#This Row],[pledged]]/Table1[[#This Row],[goal]] *100,1)</f>
        <v>102</v>
      </c>
      <c r="G3307" s="13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ref="L3307" si="3408">(((J3307/60)/60)/24)+DATE(1970,1,1)</f>
        <v>42216.855879629627</v>
      </c>
      <c r="M3307" s="16">
        <f t="shared" si="3366"/>
        <v>42186.855879629627</v>
      </c>
      <c r="N3307" t="b">
        <v>0</v>
      </c>
      <c r="O3307">
        <v>20</v>
      </c>
      <c r="P3307" t="b">
        <v>1</v>
      </c>
      <c r="Q3307" t="s">
        <v>8269</v>
      </c>
      <c r="R3307">
        <f t="shared" si="3367"/>
        <v>204.05</v>
      </c>
      <c r="S3307" s="13" t="s">
        <v>8315</v>
      </c>
      <c r="T3307" t="s">
        <v>8316</v>
      </c>
      <c r="U3307">
        <f>YEAR(Table1[[#This Row],[Date Created Conversion]])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>
        <f>ROUND(Table1[[#This Row],[pledged]]/Table1[[#This Row],[goal]] *100,1)</f>
        <v>175.3</v>
      </c>
      <c r="G3308" s="13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ref="L3308" si="3409">(((J3308/60)/60)/24)+DATE(1970,1,1)</f>
        <v>42531.125</v>
      </c>
      <c r="M3308" s="16">
        <f t="shared" si="3366"/>
        <v>42493.219236111108</v>
      </c>
      <c r="N3308" t="b">
        <v>0</v>
      </c>
      <c r="O3308">
        <v>54</v>
      </c>
      <c r="P3308" t="b">
        <v>1</v>
      </c>
      <c r="Q3308" t="s">
        <v>8269</v>
      </c>
      <c r="R3308">
        <f t="shared" si="3367"/>
        <v>48.7</v>
      </c>
      <c r="S3308" s="13" t="s">
        <v>8315</v>
      </c>
      <c r="T3308" t="s">
        <v>8316</v>
      </c>
      <c r="U3308">
        <f>YEAR(Table1[[#This Row],[Date Created Conversion]])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>
        <f>ROUND(Table1[[#This Row],[pledged]]/Table1[[#This Row],[goal]] *100,1)</f>
        <v>106.7</v>
      </c>
      <c r="G3309" s="13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ref="L3309" si="3410">(((J3309/60)/60)/24)+DATE(1970,1,1)</f>
        <v>42505.057164351849</v>
      </c>
      <c r="M3309" s="16">
        <f t="shared" si="3366"/>
        <v>42475.057164351849</v>
      </c>
      <c r="N3309" t="b">
        <v>0</v>
      </c>
      <c r="O3309">
        <v>20</v>
      </c>
      <c r="P3309" t="b">
        <v>1</v>
      </c>
      <c r="Q3309" t="s">
        <v>8269</v>
      </c>
      <c r="R3309">
        <f t="shared" si="3367"/>
        <v>53.34</v>
      </c>
      <c r="S3309" s="13" t="s">
        <v>8315</v>
      </c>
      <c r="T3309" t="s">
        <v>8316</v>
      </c>
      <c r="U3309">
        <f>YEAR(Table1[[#This Row],[Date Created Conversion]])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>
        <f>ROUND(Table1[[#This Row],[pledged]]/Table1[[#This Row],[goal]] *100,1)</f>
        <v>122.3</v>
      </c>
      <c r="G3310" s="13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ref="L3310" si="3411">(((J3310/60)/60)/24)+DATE(1970,1,1)</f>
        <v>42473.876909722225</v>
      </c>
      <c r="M3310" s="16">
        <f t="shared" si="3366"/>
        <v>42452.876909722225</v>
      </c>
      <c r="N3310" t="b">
        <v>0</v>
      </c>
      <c r="O3310">
        <v>57</v>
      </c>
      <c r="P3310" t="b">
        <v>1</v>
      </c>
      <c r="Q3310" t="s">
        <v>8269</v>
      </c>
      <c r="R3310">
        <f t="shared" si="3367"/>
        <v>75.09</v>
      </c>
      <c r="S3310" s="13" t="s">
        <v>8315</v>
      </c>
      <c r="T3310" t="s">
        <v>8316</v>
      </c>
      <c r="U3310">
        <f>YEAR(Table1[[#This Row],[Date Created Conversion]])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>
        <f>ROUND(Table1[[#This Row],[pledged]]/Table1[[#This Row],[goal]] *100,1)</f>
        <v>159.4</v>
      </c>
      <c r="G3311" s="13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ref="L3311" si="3412">(((J3311/60)/60)/24)+DATE(1970,1,1)</f>
        <v>42659.650208333333</v>
      </c>
      <c r="M3311" s="16">
        <f t="shared" si="3366"/>
        <v>42628.650208333333</v>
      </c>
      <c r="N3311" t="b">
        <v>0</v>
      </c>
      <c r="O3311">
        <v>31</v>
      </c>
      <c r="P3311" t="b">
        <v>1</v>
      </c>
      <c r="Q3311" t="s">
        <v>8269</v>
      </c>
      <c r="R3311">
        <f t="shared" si="3367"/>
        <v>18</v>
      </c>
      <c r="S3311" s="13" t="s">
        <v>8315</v>
      </c>
      <c r="T3311" t="s">
        <v>8316</v>
      </c>
      <c r="U3311">
        <f>YEAR(Table1[[#This Row],[Date Created Conversion]])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>
        <f>ROUND(Table1[[#This Row],[pledged]]/Table1[[#This Row],[goal]] *100,1)</f>
        <v>100.1</v>
      </c>
      <c r="G3312" s="13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ref="L3312" si="3413">(((J3312/60)/60)/24)+DATE(1970,1,1)</f>
        <v>42283.928530092591</v>
      </c>
      <c r="M3312" s="16">
        <f t="shared" si="3366"/>
        <v>42253.928530092591</v>
      </c>
      <c r="N3312" t="b">
        <v>0</v>
      </c>
      <c r="O3312">
        <v>31</v>
      </c>
      <c r="P3312" t="b">
        <v>1</v>
      </c>
      <c r="Q3312" t="s">
        <v>8269</v>
      </c>
      <c r="R3312">
        <f t="shared" si="3367"/>
        <v>209.84</v>
      </c>
      <c r="S3312" s="13" t="s">
        <v>8315</v>
      </c>
      <c r="T3312" t="s">
        <v>8316</v>
      </c>
      <c r="U3312">
        <f>YEAR(Table1[[#This Row],[Date Created Conversion]])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>
        <f>ROUND(Table1[[#This Row],[pledged]]/Table1[[#This Row],[goal]] *100,1)</f>
        <v>109.8</v>
      </c>
      <c r="G3313" s="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ref="L3313" si="3414">(((J3313/60)/60)/24)+DATE(1970,1,1)</f>
        <v>42294.29178240741</v>
      </c>
      <c r="M3313" s="16">
        <f t="shared" si="3366"/>
        <v>42264.29178240741</v>
      </c>
      <c r="N3313" t="b">
        <v>0</v>
      </c>
      <c r="O3313">
        <v>45</v>
      </c>
      <c r="P3313" t="b">
        <v>1</v>
      </c>
      <c r="Q3313" t="s">
        <v>8269</v>
      </c>
      <c r="R3313">
        <f t="shared" si="3367"/>
        <v>61.02</v>
      </c>
      <c r="S3313" s="13" t="s">
        <v>8315</v>
      </c>
      <c r="T3313" t="s">
        <v>8316</v>
      </c>
      <c r="U3313">
        <f>YEAR(Table1[[#This Row],[Date Created Conversion]])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>
        <f>ROUND(Table1[[#This Row],[pledged]]/Table1[[#This Row],[goal]] *100,1)</f>
        <v>100</v>
      </c>
      <c r="G3314" s="13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ref="L3314" si="3415">(((J3314/60)/60)/24)+DATE(1970,1,1)</f>
        <v>42685.916666666672</v>
      </c>
      <c r="M3314" s="16">
        <f t="shared" si="3366"/>
        <v>42664.809560185182</v>
      </c>
      <c r="N3314" t="b">
        <v>0</v>
      </c>
      <c r="O3314">
        <v>41</v>
      </c>
      <c r="P3314" t="b">
        <v>1</v>
      </c>
      <c r="Q3314" t="s">
        <v>8269</v>
      </c>
      <c r="R3314">
        <f t="shared" si="3367"/>
        <v>61</v>
      </c>
      <c r="S3314" s="13" t="s">
        <v>8315</v>
      </c>
      <c r="T3314" t="s">
        <v>8316</v>
      </c>
      <c r="U3314">
        <f>YEAR(Table1[[#This Row],[Date Created Conversion]])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>
        <f>ROUND(Table1[[#This Row],[pledged]]/Table1[[#This Row],[goal]] *100,1)</f>
        <v>116.1</v>
      </c>
      <c r="G3315" s="13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ref="L3315" si="3416">(((J3315/60)/60)/24)+DATE(1970,1,1)</f>
        <v>42396.041666666672</v>
      </c>
      <c r="M3315" s="16">
        <f t="shared" si="3366"/>
        <v>42382.244409722218</v>
      </c>
      <c r="N3315" t="b">
        <v>0</v>
      </c>
      <c r="O3315">
        <v>29</v>
      </c>
      <c r="P3315" t="b">
        <v>1</v>
      </c>
      <c r="Q3315" t="s">
        <v>8269</v>
      </c>
      <c r="R3315">
        <f t="shared" si="3367"/>
        <v>80.03</v>
      </c>
      <c r="S3315" s="13" t="s">
        <v>8315</v>
      </c>
      <c r="T3315" t="s">
        <v>8316</v>
      </c>
      <c r="U3315">
        <f>YEAR(Table1[[#This Row],[Date Created Conversion]])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>
        <f>ROUND(Table1[[#This Row],[pledged]]/Table1[[#This Row],[goal]] *100,1)</f>
        <v>210.8</v>
      </c>
      <c r="G3316" s="13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ref="L3316" si="3417">(((J3316/60)/60)/24)+DATE(1970,1,1)</f>
        <v>42132.836805555555</v>
      </c>
      <c r="M3316" s="16">
        <f t="shared" si="3366"/>
        <v>42105.267488425925</v>
      </c>
      <c r="N3316" t="b">
        <v>0</v>
      </c>
      <c r="O3316">
        <v>58</v>
      </c>
      <c r="P3316" t="b">
        <v>1</v>
      </c>
      <c r="Q3316" t="s">
        <v>8269</v>
      </c>
      <c r="R3316">
        <f t="shared" si="3367"/>
        <v>29.07</v>
      </c>
      <c r="S3316" s="13" t="s">
        <v>8315</v>
      </c>
      <c r="T3316" t="s">
        <v>8316</v>
      </c>
      <c r="U3316">
        <f>YEAR(Table1[[#This Row],[Date Created Conversion]])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>
        <f>ROUND(Table1[[#This Row],[pledged]]/Table1[[#This Row],[goal]] *100,1)</f>
        <v>110</v>
      </c>
      <c r="G3317" s="13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ref="L3317" si="3418">(((J3317/60)/60)/24)+DATE(1970,1,1)</f>
        <v>42496.303715277783</v>
      </c>
      <c r="M3317" s="16">
        <f t="shared" si="3366"/>
        <v>42466.303715277783</v>
      </c>
      <c r="N3317" t="b">
        <v>0</v>
      </c>
      <c r="O3317">
        <v>89</v>
      </c>
      <c r="P3317" t="b">
        <v>1</v>
      </c>
      <c r="Q3317" t="s">
        <v>8269</v>
      </c>
      <c r="R3317">
        <f t="shared" si="3367"/>
        <v>49.44</v>
      </c>
      <c r="S3317" s="13" t="s">
        <v>8315</v>
      </c>
      <c r="T3317" t="s">
        <v>8316</v>
      </c>
      <c r="U3317">
        <f>YEAR(Table1[[#This Row],[Date Created Conversion]])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>
        <f>ROUND(Table1[[#This Row],[pledged]]/Table1[[#This Row],[goal]] *100,1)</f>
        <v>100.1</v>
      </c>
      <c r="G3318" s="13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ref="L3318" si="3419">(((J3318/60)/60)/24)+DATE(1970,1,1)</f>
        <v>41859.57916666667</v>
      </c>
      <c r="M3318" s="16">
        <f t="shared" si="3366"/>
        <v>41826.871238425927</v>
      </c>
      <c r="N3318" t="b">
        <v>0</v>
      </c>
      <c r="O3318">
        <v>125</v>
      </c>
      <c r="P3318" t="b">
        <v>1</v>
      </c>
      <c r="Q3318" t="s">
        <v>8269</v>
      </c>
      <c r="R3318">
        <f t="shared" si="3367"/>
        <v>93.98</v>
      </c>
      <c r="S3318" s="13" t="s">
        <v>8315</v>
      </c>
      <c r="T3318" t="s">
        <v>8316</v>
      </c>
      <c r="U3318">
        <f>YEAR(Table1[[#This Row],[Date Created Conversion]])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>
        <f>ROUND(Table1[[#This Row],[pledged]]/Table1[[#This Row],[goal]] *100,1)</f>
        <v>106.2</v>
      </c>
      <c r="G3319" s="13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ref="L3319" si="3420">(((J3319/60)/60)/24)+DATE(1970,1,1)</f>
        <v>42529.039629629624</v>
      </c>
      <c r="M3319" s="16">
        <f t="shared" si="3366"/>
        <v>42499.039629629624</v>
      </c>
      <c r="N3319" t="b">
        <v>0</v>
      </c>
      <c r="O3319">
        <v>18</v>
      </c>
      <c r="P3319" t="b">
        <v>1</v>
      </c>
      <c r="Q3319" t="s">
        <v>8269</v>
      </c>
      <c r="R3319">
        <f t="shared" si="3367"/>
        <v>61.94</v>
      </c>
      <c r="S3319" s="13" t="s">
        <v>8315</v>
      </c>
      <c r="T3319" t="s">
        <v>8316</v>
      </c>
      <c r="U3319">
        <f>YEAR(Table1[[#This Row],[Date Created Conversion]])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>
        <f>ROUND(Table1[[#This Row],[pledged]]/Table1[[#This Row],[goal]] *100,1)</f>
        <v>125.6</v>
      </c>
      <c r="G3320" s="13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ref="L3320" si="3421">(((J3320/60)/60)/24)+DATE(1970,1,1)</f>
        <v>42471.104166666672</v>
      </c>
      <c r="M3320" s="16">
        <f t="shared" si="3366"/>
        <v>42431.302002314813</v>
      </c>
      <c r="N3320" t="b">
        <v>0</v>
      </c>
      <c r="O3320">
        <v>32</v>
      </c>
      <c r="P3320" t="b">
        <v>1</v>
      </c>
      <c r="Q3320" t="s">
        <v>8269</v>
      </c>
      <c r="R3320">
        <f t="shared" si="3367"/>
        <v>78.5</v>
      </c>
      <c r="S3320" s="13" t="s">
        <v>8315</v>
      </c>
      <c r="T3320" t="s">
        <v>8316</v>
      </c>
      <c r="U3320">
        <f>YEAR(Table1[[#This Row],[Date Created Conversion]])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>
        <f>ROUND(Table1[[#This Row],[pledged]]/Table1[[#This Row],[goal]] *100,1)</f>
        <v>108</v>
      </c>
      <c r="G3321" s="13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ref="L3321" si="3422">(((J3321/60)/60)/24)+DATE(1970,1,1)</f>
        <v>42035.585486111115</v>
      </c>
      <c r="M3321" s="16">
        <f t="shared" si="3366"/>
        <v>41990.585486111115</v>
      </c>
      <c r="N3321" t="b">
        <v>0</v>
      </c>
      <c r="O3321">
        <v>16</v>
      </c>
      <c r="P3321" t="b">
        <v>1</v>
      </c>
      <c r="Q3321" t="s">
        <v>8269</v>
      </c>
      <c r="R3321">
        <f t="shared" si="3367"/>
        <v>33.75</v>
      </c>
      <c r="S3321" s="13" t="s">
        <v>8315</v>
      </c>
      <c r="T3321" t="s">
        <v>8316</v>
      </c>
      <c r="U3321">
        <f>YEAR(Table1[[#This Row],[Date Created Conversion]])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>
        <f>ROUND(Table1[[#This Row],[pledged]]/Table1[[#This Row],[goal]] *100,1)</f>
        <v>101</v>
      </c>
      <c r="G3322" s="13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ref="L3322" si="3423">(((J3322/60)/60)/24)+DATE(1970,1,1)</f>
        <v>42543.045798611114</v>
      </c>
      <c r="M3322" s="16">
        <f t="shared" si="3366"/>
        <v>42513.045798611114</v>
      </c>
      <c r="N3322" t="b">
        <v>0</v>
      </c>
      <c r="O3322">
        <v>38</v>
      </c>
      <c r="P3322" t="b">
        <v>1</v>
      </c>
      <c r="Q3322" t="s">
        <v>8269</v>
      </c>
      <c r="R3322">
        <f t="shared" si="3367"/>
        <v>66.45</v>
      </c>
      <c r="S3322" s="13" t="s">
        <v>8315</v>
      </c>
      <c r="T3322" t="s">
        <v>8316</v>
      </c>
      <c r="U3322">
        <f>YEAR(Table1[[#This Row],[Date Created Conversion]])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>
        <f>ROUND(Table1[[#This Row],[pledged]]/Table1[[#This Row],[goal]] *100,1)</f>
        <v>107.4</v>
      </c>
      <c r="G3323" s="1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ref="L3323" si="3424">(((J3323/60)/60)/24)+DATE(1970,1,1)</f>
        <v>41928.165972222225</v>
      </c>
      <c r="M3323" s="16">
        <f t="shared" si="3366"/>
        <v>41914.100289351853</v>
      </c>
      <c r="N3323" t="b">
        <v>0</v>
      </c>
      <c r="O3323">
        <v>15</v>
      </c>
      <c r="P3323" t="b">
        <v>1</v>
      </c>
      <c r="Q3323" t="s">
        <v>8269</v>
      </c>
      <c r="R3323">
        <f t="shared" si="3367"/>
        <v>35.799999999999997</v>
      </c>
      <c r="S3323" s="13" t="s">
        <v>8315</v>
      </c>
      <c r="T3323" t="s">
        <v>8316</v>
      </c>
      <c r="U3323">
        <f>YEAR(Table1[[#This Row],[Date Created Conversion]])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>
        <f>ROUND(Table1[[#This Row],[pledged]]/Table1[[#This Row],[goal]] *100,1)</f>
        <v>101.5</v>
      </c>
      <c r="G3324" s="13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ref="L3324" si="3425">(((J3324/60)/60)/24)+DATE(1970,1,1)</f>
        <v>42543.163194444445</v>
      </c>
      <c r="M3324" s="16">
        <f t="shared" si="3366"/>
        <v>42521.010370370372</v>
      </c>
      <c r="N3324" t="b">
        <v>0</v>
      </c>
      <c r="O3324">
        <v>23</v>
      </c>
      <c r="P3324" t="b">
        <v>1</v>
      </c>
      <c r="Q3324" t="s">
        <v>8269</v>
      </c>
      <c r="R3324">
        <f t="shared" si="3367"/>
        <v>145.65</v>
      </c>
      <c r="S3324" s="13" t="s">
        <v>8315</v>
      </c>
      <c r="T3324" t="s">
        <v>8316</v>
      </c>
      <c r="U3324">
        <f>YEAR(Table1[[#This Row],[Date Created Conversion]])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>
        <f>ROUND(Table1[[#This Row],[pledged]]/Table1[[#This Row],[goal]] *100,1)</f>
        <v>125.9</v>
      </c>
      <c r="G3325" s="13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ref="L3325" si="3426">(((J3325/60)/60)/24)+DATE(1970,1,1)</f>
        <v>42638.36583333333</v>
      </c>
      <c r="M3325" s="16">
        <f t="shared" si="3366"/>
        <v>42608.36583333333</v>
      </c>
      <c r="N3325" t="b">
        <v>0</v>
      </c>
      <c r="O3325">
        <v>49</v>
      </c>
      <c r="P3325" t="b">
        <v>1</v>
      </c>
      <c r="Q3325" t="s">
        <v>8269</v>
      </c>
      <c r="R3325">
        <f t="shared" si="3367"/>
        <v>25.69</v>
      </c>
      <c r="S3325" s="13" t="s">
        <v>8315</v>
      </c>
      <c r="T3325" t="s">
        <v>8316</v>
      </c>
      <c r="U3325">
        <f>YEAR(Table1[[#This Row],[Date Created Conversion]])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>
        <f>ROUND(Table1[[#This Row],[pledged]]/Table1[[#This Row],[goal]] *100,1)</f>
        <v>101.7</v>
      </c>
      <c r="G3326" s="13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ref="L3326" si="3427">(((J3326/60)/60)/24)+DATE(1970,1,1)</f>
        <v>42526.58321759259</v>
      </c>
      <c r="M3326" s="16">
        <f t="shared" si="3366"/>
        <v>42512.58321759259</v>
      </c>
      <c r="N3326" t="b">
        <v>0</v>
      </c>
      <c r="O3326">
        <v>10</v>
      </c>
      <c r="P3326" t="b">
        <v>1</v>
      </c>
      <c r="Q3326" t="s">
        <v>8269</v>
      </c>
      <c r="R3326">
        <f t="shared" si="3367"/>
        <v>152.5</v>
      </c>
      <c r="S3326" s="13" t="s">
        <v>8315</v>
      </c>
      <c r="T3326" t="s">
        <v>8316</v>
      </c>
      <c r="U3326">
        <f>YEAR(Table1[[#This Row],[Date Created Conversion]])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>
        <f>ROUND(Table1[[#This Row],[pledged]]/Table1[[#This Row],[goal]] *100,1)</f>
        <v>112.5</v>
      </c>
      <c r="G3327" s="13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ref="L3327" si="3428">(((J3327/60)/60)/24)+DATE(1970,1,1)</f>
        <v>42099.743946759263</v>
      </c>
      <c r="M3327" s="16">
        <f t="shared" si="3366"/>
        <v>42064.785613425927</v>
      </c>
      <c r="N3327" t="b">
        <v>0</v>
      </c>
      <c r="O3327">
        <v>15</v>
      </c>
      <c r="P3327" t="b">
        <v>1</v>
      </c>
      <c r="Q3327" t="s">
        <v>8269</v>
      </c>
      <c r="R3327">
        <f t="shared" si="3367"/>
        <v>30</v>
      </c>
      <c r="S3327" s="13" t="s">
        <v>8315</v>
      </c>
      <c r="T3327" t="s">
        <v>8316</v>
      </c>
      <c r="U3327">
        <f>YEAR(Table1[[#This Row],[Date Created Conversion]])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>
        <f>ROUND(Table1[[#This Row],[pledged]]/Table1[[#This Row],[goal]] *100,1)</f>
        <v>101.4</v>
      </c>
      <c r="G3328" s="13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ref="L3328" si="3429">(((J3328/60)/60)/24)+DATE(1970,1,1)</f>
        <v>42071.67251157407</v>
      </c>
      <c r="M3328" s="16">
        <f t="shared" si="3366"/>
        <v>42041.714178240742</v>
      </c>
      <c r="N3328" t="b">
        <v>0</v>
      </c>
      <c r="O3328">
        <v>57</v>
      </c>
      <c r="P3328" t="b">
        <v>1</v>
      </c>
      <c r="Q3328" t="s">
        <v>8269</v>
      </c>
      <c r="R3328">
        <f t="shared" si="3367"/>
        <v>142.28</v>
      </c>
      <c r="S3328" s="13" t="s">
        <v>8315</v>
      </c>
      <c r="T3328" t="s">
        <v>8316</v>
      </c>
      <c r="U3328">
        <f>YEAR(Table1[[#This Row],[Date Created Conversion]])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>
        <f>ROUND(Table1[[#This Row],[pledged]]/Table1[[#This Row],[goal]] *100,1)</f>
        <v>101.3</v>
      </c>
      <c r="G3329" s="13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ref="L3329" si="3430">(((J3329/60)/60)/24)+DATE(1970,1,1)</f>
        <v>42498.374606481477</v>
      </c>
      <c r="M3329" s="16">
        <f t="shared" si="3366"/>
        <v>42468.374606481477</v>
      </c>
      <c r="N3329" t="b">
        <v>0</v>
      </c>
      <c r="O3329">
        <v>33</v>
      </c>
      <c r="P3329" t="b">
        <v>1</v>
      </c>
      <c r="Q3329" t="s">
        <v>8269</v>
      </c>
      <c r="R3329">
        <f t="shared" si="3367"/>
        <v>24.55</v>
      </c>
      <c r="S3329" s="13" t="s">
        <v>8315</v>
      </c>
      <c r="T3329" t="s">
        <v>8316</v>
      </c>
      <c r="U3329">
        <f>YEAR(Table1[[#This Row],[Date Created Conversion]])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>
        <f>ROUND(Table1[[#This Row],[pledged]]/Table1[[#This Row],[goal]] *100,1)</f>
        <v>146.4</v>
      </c>
      <c r="G3330" s="13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ref="L3330" si="3431">(((J3330/60)/60)/24)+DATE(1970,1,1)</f>
        <v>41825.041666666664</v>
      </c>
      <c r="M3330" s="16">
        <f t="shared" ref="M3330:M3393" si="3432">(((K3330/60)/60)/24)+DATE(1970,1,1)</f>
        <v>41822.57503472222</v>
      </c>
      <c r="N3330" t="b">
        <v>0</v>
      </c>
      <c r="O3330">
        <v>9</v>
      </c>
      <c r="P3330" t="b">
        <v>1</v>
      </c>
      <c r="Q3330" t="s">
        <v>8269</v>
      </c>
      <c r="R3330">
        <f t="shared" ref="R3330:R3393" si="3433">IFERROR(ROUND(E3330/O3330,2),0)</f>
        <v>292.77999999999997</v>
      </c>
      <c r="S3330" s="13" t="s">
        <v>8315</v>
      </c>
      <c r="T3330" t="s">
        <v>8316</v>
      </c>
      <c r="U3330">
        <f>YEAR(Table1[[#This Row],[Date Created Conversion]])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>
        <f>ROUND(Table1[[#This Row],[pledged]]/Table1[[#This Row],[goal]] *100,1)</f>
        <v>116.8</v>
      </c>
      <c r="G3331" s="13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" si="3434">(((J3331/60)/60)/24)+DATE(1970,1,1)</f>
        <v>41847.958333333336</v>
      </c>
      <c r="M3331" s="16">
        <f t="shared" si="3432"/>
        <v>41837.323009259257</v>
      </c>
      <c r="N3331" t="b">
        <v>0</v>
      </c>
      <c r="O3331">
        <v>26</v>
      </c>
      <c r="P3331" t="b">
        <v>1</v>
      </c>
      <c r="Q3331" t="s">
        <v>8269</v>
      </c>
      <c r="R3331">
        <f t="shared" si="3433"/>
        <v>44.92</v>
      </c>
      <c r="S3331" s="13" t="s">
        <v>8315</v>
      </c>
      <c r="T3331" t="s">
        <v>8316</v>
      </c>
      <c r="U3331">
        <f>YEAR(Table1[[#This Row],[Date Created Conversion]])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>
        <f>ROUND(Table1[[#This Row],[pledged]]/Table1[[#This Row],[goal]] *100,1)</f>
        <v>106.3</v>
      </c>
      <c r="G3332" s="13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ref="L3332" si="3435">(((J3332/60)/60)/24)+DATE(1970,1,1)</f>
        <v>42095.845694444448</v>
      </c>
      <c r="M3332" s="16">
        <f t="shared" si="3432"/>
        <v>42065.887361111112</v>
      </c>
      <c r="N3332" t="b">
        <v>0</v>
      </c>
      <c r="O3332">
        <v>69</v>
      </c>
      <c r="P3332" t="b">
        <v>1</v>
      </c>
      <c r="Q3332" t="s">
        <v>8269</v>
      </c>
      <c r="R3332">
        <f t="shared" si="3433"/>
        <v>23.1</v>
      </c>
      <c r="S3332" s="13" t="s">
        <v>8315</v>
      </c>
      <c r="T3332" t="s">
        <v>8316</v>
      </c>
      <c r="U3332">
        <f>YEAR(Table1[[#This Row],[Date Created Conversion]])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>
        <f>ROUND(Table1[[#This Row],[pledged]]/Table1[[#This Row],[goal]] *100,1)</f>
        <v>104.5</v>
      </c>
      <c r="G3333" s="1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ref="L3333" si="3436">(((J3333/60)/60)/24)+DATE(1970,1,1)</f>
        <v>42283.697754629626</v>
      </c>
      <c r="M3333" s="16">
        <f t="shared" si="3432"/>
        <v>42248.697754629626</v>
      </c>
      <c r="N3333" t="b">
        <v>0</v>
      </c>
      <c r="O3333">
        <v>65</v>
      </c>
      <c r="P3333" t="b">
        <v>1</v>
      </c>
      <c r="Q3333" t="s">
        <v>8269</v>
      </c>
      <c r="R3333">
        <f t="shared" si="3433"/>
        <v>80.400000000000006</v>
      </c>
      <c r="S3333" s="13" t="s">
        <v>8315</v>
      </c>
      <c r="T3333" t="s">
        <v>8316</v>
      </c>
      <c r="U3333">
        <f>YEAR(Table1[[#This Row],[Date Created Conversion]])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>
        <f>ROUND(Table1[[#This Row],[pledged]]/Table1[[#This Row],[goal]] *100,1)</f>
        <v>100</v>
      </c>
      <c r="G3334" s="13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ref="L3334" si="3437">(((J3334/60)/60)/24)+DATE(1970,1,1)</f>
        <v>41839.860300925924</v>
      </c>
      <c r="M3334" s="16">
        <f t="shared" si="3432"/>
        <v>41809.860300925924</v>
      </c>
      <c r="N3334" t="b">
        <v>0</v>
      </c>
      <c r="O3334">
        <v>83</v>
      </c>
      <c r="P3334" t="b">
        <v>1</v>
      </c>
      <c r="Q3334" t="s">
        <v>8269</v>
      </c>
      <c r="R3334">
        <f t="shared" si="3433"/>
        <v>72.290000000000006</v>
      </c>
      <c r="S3334" s="13" t="s">
        <v>8315</v>
      </c>
      <c r="T3334" t="s">
        <v>8316</v>
      </c>
      <c r="U3334">
        <f>YEAR(Table1[[#This Row],[Date Created Conversion]])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>
        <f>ROUND(Table1[[#This Row],[pledged]]/Table1[[#This Row],[goal]] *100,1)</f>
        <v>104.6</v>
      </c>
      <c r="G3335" s="13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ref="L3335" si="3438">(((J3335/60)/60)/24)+DATE(1970,1,1)</f>
        <v>42170.676851851851</v>
      </c>
      <c r="M3335" s="16">
        <f t="shared" si="3432"/>
        <v>42148.676851851851</v>
      </c>
      <c r="N3335" t="b">
        <v>0</v>
      </c>
      <c r="O3335">
        <v>111</v>
      </c>
      <c r="P3335" t="b">
        <v>1</v>
      </c>
      <c r="Q3335" t="s">
        <v>8269</v>
      </c>
      <c r="R3335">
        <f t="shared" si="3433"/>
        <v>32.97</v>
      </c>
      <c r="S3335" s="13" t="s">
        <v>8315</v>
      </c>
      <c r="T3335" t="s">
        <v>8316</v>
      </c>
      <c r="U3335">
        <f>YEAR(Table1[[#This Row],[Date Created Conversion]])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>
        <f>ROUND(Table1[[#This Row],[pledged]]/Table1[[#This Row],[goal]] *100,1)</f>
        <v>138.6</v>
      </c>
      <c r="G3336" s="13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ref="L3336" si="3439">(((J3336/60)/60)/24)+DATE(1970,1,1)</f>
        <v>42215.521087962959</v>
      </c>
      <c r="M3336" s="16">
        <f t="shared" si="3432"/>
        <v>42185.521087962959</v>
      </c>
      <c r="N3336" t="b">
        <v>0</v>
      </c>
      <c r="O3336">
        <v>46</v>
      </c>
      <c r="P3336" t="b">
        <v>1</v>
      </c>
      <c r="Q3336" t="s">
        <v>8269</v>
      </c>
      <c r="R3336">
        <f t="shared" si="3433"/>
        <v>116.65</v>
      </c>
      <c r="S3336" s="13" t="s">
        <v>8315</v>
      </c>
      <c r="T3336" t="s">
        <v>8316</v>
      </c>
      <c r="U3336">
        <f>YEAR(Table1[[#This Row],[Date Created Conversion]])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>
        <f>ROUND(Table1[[#This Row],[pledged]]/Table1[[#This Row],[goal]] *100,1)</f>
        <v>100.3</v>
      </c>
      <c r="G3337" s="13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ref="L3337" si="3440">(((J3337/60)/60)/24)+DATE(1970,1,1)</f>
        <v>41854.958333333336</v>
      </c>
      <c r="M3337" s="16">
        <f t="shared" si="3432"/>
        <v>41827.674143518518</v>
      </c>
      <c r="N3337" t="b">
        <v>0</v>
      </c>
      <c r="O3337">
        <v>63</v>
      </c>
      <c r="P3337" t="b">
        <v>1</v>
      </c>
      <c r="Q3337" t="s">
        <v>8269</v>
      </c>
      <c r="R3337">
        <f t="shared" si="3433"/>
        <v>79.62</v>
      </c>
      <c r="S3337" s="13" t="s">
        <v>8315</v>
      </c>
      <c r="T3337" t="s">
        <v>8316</v>
      </c>
      <c r="U3337">
        <f>YEAR(Table1[[#This Row],[Date Created Conversion]])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>
        <f>ROUND(Table1[[#This Row],[pledged]]/Table1[[#This Row],[goal]] *100,1)</f>
        <v>100</v>
      </c>
      <c r="G3338" s="13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ref="L3338" si="3441">(((J3338/60)/60)/24)+DATE(1970,1,1)</f>
        <v>42465.35701388889</v>
      </c>
      <c r="M3338" s="16">
        <f t="shared" si="3432"/>
        <v>42437.398680555561</v>
      </c>
      <c r="N3338" t="b">
        <v>0</v>
      </c>
      <c r="O3338">
        <v>9</v>
      </c>
      <c r="P3338" t="b">
        <v>1</v>
      </c>
      <c r="Q3338" t="s">
        <v>8269</v>
      </c>
      <c r="R3338">
        <f t="shared" si="3433"/>
        <v>27.78</v>
      </c>
      <c r="S3338" s="13" t="s">
        <v>8315</v>
      </c>
      <c r="T3338" t="s">
        <v>8316</v>
      </c>
      <c r="U3338">
        <f>YEAR(Table1[[#This Row],[Date Created Conversion]])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>
        <f>ROUND(Table1[[#This Row],[pledged]]/Table1[[#This Row],[goal]] *100,1)</f>
        <v>110.2</v>
      </c>
      <c r="G3339" s="13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ref="L3339" si="3442">(((J3339/60)/60)/24)+DATE(1970,1,1)</f>
        <v>41922.875</v>
      </c>
      <c r="M3339" s="16">
        <f t="shared" si="3432"/>
        <v>41901.282025462962</v>
      </c>
      <c r="N3339" t="b">
        <v>0</v>
      </c>
      <c r="O3339">
        <v>34</v>
      </c>
      <c r="P3339" t="b">
        <v>1</v>
      </c>
      <c r="Q3339" t="s">
        <v>8269</v>
      </c>
      <c r="R3339">
        <f t="shared" si="3433"/>
        <v>81.03</v>
      </c>
      <c r="S3339" s="13" t="s">
        <v>8315</v>
      </c>
      <c r="T3339" t="s">
        <v>8316</v>
      </c>
      <c r="U3339">
        <f>YEAR(Table1[[#This Row],[Date Created Conversion]])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>
        <f>ROUND(Table1[[#This Row],[pledged]]/Table1[[#This Row],[goal]] *100,1)</f>
        <v>102.2</v>
      </c>
      <c r="G3340" s="13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ref="L3340" si="3443">(((J3340/60)/60)/24)+DATE(1970,1,1)</f>
        <v>42790.574999999997</v>
      </c>
      <c r="M3340" s="16">
        <f t="shared" si="3432"/>
        <v>42769.574999999997</v>
      </c>
      <c r="N3340" t="b">
        <v>0</v>
      </c>
      <c r="O3340">
        <v>112</v>
      </c>
      <c r="P3340" t="b">
        <v>1</v>
      </c>
      <c r="Q3340" t="s">
        <v>8269</v>
      </c>
      <c r="R3340">
        <f t="shared" si="3433"/>
        <v>136.85</v>
      </c>
      <c r="S3340" s="13" t="s">
        <v>8315</v>
      </c>
      <c r="T3340" t="s">
        <v>8316</v>
      </c>
      <c r="U3340">
        <f>YEAR(Table1[[#This Row],[Date Created Conversion]])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>
        <f>ROUND(Table1[[#This Row],[pledged]]/Table1[[#This Row],[goal]] *100,1)</f>
        <v>104.4</v>
      </c>
      <c r="G3341" s="13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ref="L3341" si="3444">(((J3341/60)/60)/24)+DATE(1970,1,1)</f>
        <v>42579.665717592594</v>
      </c>
      <c r="M3341" s="16">
        <f t="shared" si="3432"/>
        <v>42549.665717592594</v>
      </c>
      <c r="N3341" t="b">
        <v>0</v>
      </c>
      <c r="O3341">
        <v>47</v>
      </c>
      <c r="P3341" t="b">
        <v>1</v>
      </c>
      <c r="Q3341" t="s">
        <v>8269</v>
      </c>
      <c r="R3341">
        <f t="shared" si="3433"/>
        <v>177.62</v>
      </c>
      <c r="S3341" s="13" t="s">
        <v>8315</v>
      </c>
      <c r="T3341" t="s">
        <v>8316</v>
      </c>
      <c r="U3341">
        <f>YEAR(Table1[[#This Row],[Date Created Conversion]])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>
        <f>ROUND(Table1[[#This Row],[pledged]]/Table1[[#This Row],[goal]] *100,1)</f>
        <v>138.19999999999999</v>
      </c>
      <c r="G3342" s="13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ref="L3342" si="3445">(((J3342/60)/60)/24)+DATE(1970,1,1)</f>
        <v>42710.974004629628</v>
      </c>
      <c r="M3342" s="16">
        <f t="shared" si="3432"/>
        <v>42685.974004629628</v>
      </c>
      <c r="N3342" t="b">
        <v>0</v>
      </c>
      <c r="O3342">
        <v>38</v>
      </c>
      <c r="P3342" t="b">
        <v>1</v>
      </c>
      <c r="Q3342" t="s">
        <v>8269</v>
      </c>
      <c r="R3342">
        <f t="shared" si="3433"/>
        <v>109.08</v>
      </c>
      <c r="S3342" s="13" t="s">
        <v>8315</v>
      </c>
      <c r="T3342" t="s">
        <v>8316</v>
      </c>
      <c r="U3342">
        <f>YEAR(Table1[[#This Row],[Date Created Conversion]])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>
        <f>ROUND(Table1[[#This Row],[pledged]]/Table1[[#This Row],[goal]] *100,1)</f>
        <v>100</v>
      </c>
      <c r="G3343" s="1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ref="L3343" si="3446">(((J3343/60)/60)/24)+DATE(1970,1,1)</f>
        <v>42533.708333333328</v>
      </c>
      <c r="M3343" s="16">
        <f t="shared" si="3432"/>
        <v>42510.798854166671</v>
      </c>
      <c r="N3343" t="b">
        <v>0</v>
      </c>
      <c r="O3343">
        <v>28</v>
      </c>
      <c r="P3343" t="b">
        <v>1</v>
      </c>
      <c r="Q3343" t="s">
        <v>8269</v>
      </c>
      <c r="R3343">
        <f t="shared" si="3433"/>
        <v>119.64</v>
      </c>
      <c r="S3343" s="13" t="s">
        <v>8315</v>
      </c>
      <c r="T3343" t="s">
        <v>8316</v>
      </c>
      <c r="U3343">
        <f>YEAR(Table1[[#This Row],[Date Created Conversion]])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>
        <f>ROUND(Table1[[#This Row],[pledged]]/Table1[[#This Row],[goal]] *100,1)</f>
        <v>101.7</v>
      </c>
      <c r="G3344" s="13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ref="L3344" si="3447">(((J3344/60)/60)/24)+DATE(1970,1,1)</f>
        <v>42095.207638888889</v>
      </c>
      <c r="M3344" s="16">
        <f t="shared" si="3432"/>
        <v>42062.296412037031</v>
      </c>
      <c r="N3344" t="b">
        <v>0</v>
      </c>
      <c r="O3344">
        <v>78</v>
      </c>
      <c r="P3344" t="b">
        <v>1</v>
      </c>
      <c r="Q3344" t="s">
        <v>8269</v>
      </c>
      <c r="R3344">
        <f t="shared" si="3433"/>
        <v>78.209999999999994</v>
      </c>
      <c r="S3344" s="13" t="s">
        <v>8315</v>
      </c>
      <c r="T3344" t="s">
        <v>8316</v>
      </c>
      <c r="U3344">
        <f>YEAR(Table1[[#This Row],[Date Created Conversion]])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>
        <f>ROUND(Table1[[#This Row],[pledged]]/Table1[[#This Row],[goal]] *100,1)</f>
        <v>171.4</v>
      </c>
      <c r="G3345" s="13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ref="L3345" si="3448">(((J3345/60)/60)/24)+DATE(1970,1,1)</f>
        <v>42473.554166666669</v>
      </c>
      <c r="M3345" s="16">
        <f t="shared" si="3432"/>
        <v>42452.916481481487</v>
      </c>
      <c r="N3345" t="b">
        <v>0</v>
      </c>
      <c r="O3345">
        <v>23</v>
      </c>
      <c r="P3345" t="b">
        <v>1</v>
      </c>
      <c r="Q3345" t="s">
        <v>8269</v>
      </c>
      <c r="R3345">
        <f t="shared" si="3433"/>
        <v>52.17</v>
      </c>
      <c r="S3345" s="13" t="s">
        <v>8315</v>
      </c>
      <c r="T3345" t="s">
        <v>8316</v>
      </c>
      <c r="U3345">
        <f>YEAR(Table1[[#This Row],[Date Created Conversion]])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>
        <f>ROUND(Table1[[#This Row],[pledged]]/Table1[[#This Row],[goal]] *100,1)</f>
        <v>101.4</v>
      </c>
      <c r="G3346" s="13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ref="L3346" si="3449">(((J3346/60)/60)/24)+DATE(1970,1,1)</f>
        <v>41881.200150462959</v>
      </c>
      <c r="M3346" s="16">
        <f t="shared" si="3432"/>
        <v>41851.200150462959</v>
      </c>
      <c r="N3346" t="b">
        <v>0</v>
      </c>
      <c r="O3346">
        <v>40</v>
      </c>
      <c r="P3346" t="b">
        <v>1</v>
      </c>
      <c r="Q3346" t="s">
        <v>8269</v>
      </c>
      <c r="R3346">
        <f t="shared" si="3433"/>
        <v>114.13</v>
      </c>
      <c r="S3346" s="13" t="s">
        <v>8315</v>
      </c>
      <c r="T3346" t="s">
        <v>8316</v>
      </c>
      <c r="U3346">
        <f>YEAR(Table1[[#This Row],[Date Created Conversion]])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>
        <f>ROUND(Table1[[#This Row],[pledged]]/Table1[[#This Row],[goal]] *100,1)</f>
        <v>130</v>
      </c>
      <c r="G3347" s="13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ref="L3347" si="3450">(((J3347/60)/60)/24)+DATE(1970,1,1)</f>
        <v>42112.025694444441</v>
      </c>
      <c r="M3347" s="16">
        <f t="shared" si="3432"/>
        <v>42053.106111111112</v>
      </c>
      <c r="N3347" t="b">
        <v>0</v>
      </c>
      <c r="O3347">
        <v>13</v>
      </c>
      <c r="P3347" t="b">
        <v>1</v>
      </c>
      <c r="Q3347" t="s">
        <v>8269</v>
      </c>
      <c r="R3347">
        <f t="shared" si="3433"/>
        <v>50</v>
      </c>
      <c r="S3347" s="13" t="s">
        <v>8315</v>
      </c>
      <c r="T3347" t="s">
        <v>8316</v>
      </c>
      <c r="U3347">
        <f>YEAR(Table1[[#This Row],[Date Created Conversion]])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>
        <f>ROUND(Table1[[#This Row],[pledged]]/Table1[[#This Row],[goal]] *100,1)</f>
        <v>110</v>
      </c>
      <c r="G3348" s="13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ref="L3348" si="3451">(((J3348/60)/60)/24)+DATE(1970,1,1)</f>
        <v>42061.024421296301</v>
      </c>
      <c r="M3348" s="16">
        <f t="shared" si="3432"/>
        <v>42054.024421296301</v>
      </c>
      <c r="N3348" t="b">
        <v>0</v>
      </c>
      <c r="O3348">
        <v>18</v>
      </c>
      <c r="P3348" t="b">
        <v>1</v>
      </c>
      <c r="Q3348" t="s">
        <v>8269</v>
      </c>
      <c r="R3348">
        <f t="shared" si="3433"/>
        <v>91.67</v>
      </c>
      <c r="S3348" s="13" t="s">
        <v>8315</v>
      </c>
      <c r="T3348" t="s">
        <v>8316</v>
      </c>
      <c r="U3348">
        <f>YEAR(Table1[[#This Row],[Date Created Conversion]])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>
        <f>ROUND(Table1[[#This Row],[pledged]]/Table1[[#This Row],[goal]] *100,1)</f>
        <v>119.5</v>
      </c>
      <c r="G3349" s="13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ref="L3349" si="3452">(((J3349/60)/60)/24)+DATE(1970,1,1)</f>
        <v>42498.875</v>
      </c>
      <c r="M3349" s="16">
        <f t="shared" si="3432"/>
        <v>42484.551550925928</v>
      </c>
      <c r="N3349" t="b">
        <v>0</v>
      </c>
      <c r="O3349">
        <v>22</v>
      </c>
      <c r="P3349" t="b">
        <v>1</v>
      </c>
      <c r="Q3349" t="s">
        <v>8269</v>
      </c>
      <c r="R3349">
        <f t="shared" si="3433"/>
        <v>108.59</v>
      </c>
      <c r="S3349" s="13" t="s">
        <v>8315</v>
      </c>
      <c r="T3349" t="s">
        <v>8316</v>
      </c>
      <c r="U3349">
        <f>YEAR(Table1[[#This Row],[Date Created Conversion]])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>
        <f>ROUND(Table1[[#This Row],[pledged]]/Table1[[#This Row],[goal]] *100,1)</f>
        <v>100.3</v>
      </c>
      <c r="G3350" s="13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ref="L3350" si="3453">(((J3350/60)/60)/24)+DATE(1970,1,1)</f>
        <v>42490.165972222225</v>
      </c>
      <c r="M3350" s="16">
        <f t="shared" si="3432"/>
        <v>42466.558796296296</v>
      </c>
      <c r="N3350" t="b">
        <v>0</v>
      </c>
      <c r="O3350">
        <v>79</v>
      </c>
      <c r="P3350" t="b">
        <v>1</v>
      </c>
      <c r="Q3350" t="s">
        <v>8269</v>
      </c>
      <c r="R3350">
        <f t="shared" si="3433"/>
        <v>69.819999999999993</v>
      </c>
      <c r="S3350" s="13" t="s">
        <v>8315</v>
      </c>
      <c r="T3350" t="s">
        <v>8316</v>
      </c>
      <c r="U3350">
        <f>YEAR(Table1[[#This Row],[Date Created Conversion]])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>
        <f>ROUND(Table1[[#This Row],[pledged]]/Table1[[#This Row],[goal]] *100,1)</f>
        <v>153.4</v>
      </c>
      <c r="G3351" s="13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ref="L3351" si="3454">(((J3351/60)/60)/24)+DATE(1970,1,1)</f>
        <v>42534.708333333328</v>
      </c>
      <c r="M3351" s="16">
        <f t="shared" si="3432"/>
        <v>42513.110787037032</v>
      </c>
      <c r="N3351" t="b">
        <v>0</v>
      </c>
      <c r="O3351">
        <v>14</v>
      </c>
      <c r="P3351" t="b">
        <v>1</v>
      </c>
      <c r="Q3351" t="s">
        <v>8269</v>
      </c>
      <c r="R3351">
        <f t="shared" si="3433"/>
        <v>109.57</v>
      </c>
      <c r="S3351" s="13" t="s">
        <v>8315</v>
      </c>
      <c r="T3351" t="s">
        <v>8316</v>
      </c>
      <c r="U3351">
        <f>YEAR(Table1[[#This Row],[Date Created Conversion]])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>
        <f>ROUND(Table1[[#This Row],[pledged]]/Table1[[#This Row],[goal]] *100,1)</f>
        <v>104.4</v>
      </c>
      <c r="G3352" s="13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ref="L3352" si="3455">(((J3352/60)/60)/24)+DATE(1970,1,1)</f>
        <v>42337.958333333328</v>
      </c>
      <c r="M3352" s="16">
        <f t="shared" si="3432"/>
        <v>42302.701516203699</v>
      </c>
      <c r="N3352" t="b">
        <v>0</v>
      </c>
      <c r="O3352">
        <v>51</v>
      </c>
      <c r="P3352" t="b">
        <v>1</v>
      </c>
      <c r="Q3352" t="s">
        <v>8269</v>
      </c>
      <c r="R3352">
        <f t="shared" si="3433"/>
        <v>71.67</v>
      </c>
      <c r="S3352" s="13" t="s">
        <v>8315</v>
      </c>
      <c r="T3352" t="s">
        <v>8316</v>
      </c>
      <c r="U3352">
        <f>YEAR(Table1[[#This Row],[Date Created Conversion]])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>
        <f>ROUND(Table1[[#This Row],[pledged]]/Table1[[#This Row],[goal]] *100,1)</f>
        <v>101.1</v>
      </c>
      <c r="G3353" s="1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ref="L3353" si="3456">(((J3353/60)/60)/24)+DATE(1970,1,1)</f>
        <v>41843.458333333336</v>
      </c>
      <c r="M3353" s="16">
        <f t="shared" si="3432"/>
        <v>41806.395428240743</v>
      </c>
      <c r="N3353" t="b">
        <v>0</v>
      </c>
      <c r="O3353">
        <v>54</v>
      </c>
      <c r="P3353" t="b">
        <v>1</v>
      </c>
      <c r="Q3353" t="s">
        <v>8269</v>
      </c>
      <c r="R3353">
        <f t="shared" si="3433"/>
        <v>93.61</v>
      </c>
      <c r="S3353" s="13" t="s">
        <v>8315</v>
      </c>
      <c r="T3353" t="s">
        <v>8316</v>
      </c>
      <c r="U3353">
        <f>YEAR(Table1[[#This Row],[Date Created Conversion]])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>
        <f>ROUND(Table1[[#This Row],[pledged]]/Table1[[#This Row],[goal]] *100,1)</f>
        <v>107.5</v>
      </c>
      <c r="G3354" s="13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ref="L3354" si="3457">(((J3354/60)/60)/24)+DATE(1970,1,1)</f>
        <v>42552.958333333328</v>
      </c>
      <c r="M3354" s="16">
        <f t="shared" si="3432"/>
        <v>42495.992800925931</v>
      </c>
      <c r="N3354" t="b">
        <v>0</v>
      </c>
      <c r="O3354">
        <v>70</v>
      </c>
      <c r="P3354" t="b">
        <v>1</v>
      </c>
      <c r="Q3354" t="s">
        <v>8269</v>
      </c>
      <c r="R3354">
        <f t="shared" si="3433"/>
        <v>76.8</v>
      </c>
      <c r="S3354" s="13" t="s">
        <v>8315</v>
      </c>
      <c r="T3354" t="s">
        <v>8316</v>
      </c>
      <c r="U3354">
        <f>YEAR(Table1[[#This Row],[Date Created Conversion]])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>
        <f>ROUND(Table1[[#This Row],[pledged]]/Table1[[#This Row],[goal]] *100,1)</f>
        <v>315</v>
      </c>
      <c r="G3355" s="13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ref="L3355" si="3458">(((J3355/60)/60)/24)+DATE(1970,1,1)</f>
        <v>42492.958333333328</v>
      </c>
      <c r="M3355" s="16">
        <f t="shared" si="3432"/>
        <v>42479.432291666672</v>
      </c>
      <c r="N3355" t="b">
        <v>0</v>
      </c>
      <c r="O3355">
        <v>44</v>
      </c>
      <c r="P3355" t="b">
        <v>1</v>
      </c>
      <c r="Q3355" t="s">
        <v>8269</v>
      </c>
      <c r="R3355">
        <f t="shared" si="3433"/>
        <v>35.799999999999997</v>
      </c>
      <c r="S3355" s="13" t="s">
        <v>8315</v>
      </c>
      <c r="T3355" t="s">
        <v>8316</v>
      </c>
      <c r="U3355">
        <f>YEAR(Table1[[#This Row],[Date Created Conversion]])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>
        <f>ROUND(Table1[[#This Row],[pledged]]/Table1[[#This Row],[goal]] *100,1)</f>
        <v>101.9</v>
      </c>
      <c r="G3356" s="13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ref="L3356" si="3459">(((J3356/60)/60)/24)+DATE(1970,1,1)</f>
        <v>42306.167361111111</v>
      </c>
      <c r="M3356" s="16">
        <f t="shared" si="3432"/>
        <v>42270.7269212963</v>
      </c>
      <c r="N3356" t="b">
        <v>0</v>
      </c>
      <c r="O3356">
        <v>55</v>
      </c>
      <c r="P3356" t="b">
        <v>1</v>
      </c>
      <c r="Q3356" t="s">
        <v>8269</v>
      </c>
      <c r="R3356">
        <f t="shared" si="3433"/>
        <v>55.6</v>
      </c>
      <c r="S3356" s="13" t="s">
        <v>8315</v>
      </c>
      <c r="T3356" t="s">
        <v>8316</v>
      </c>
      <c r="U3356">
        <f>YEAR(Table1[[#This Row],[Date Created Conversion]])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>
        <f>ROUND(Table1[[#This Row],[pledged]]/Table1[[#This Row],[goal]] *100,1)</f>
        <v>126.3</v>
      </c>
      <c r="G3357" s="13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ref="L3357" si="3460">(((J3357/60)/60)/24)+DATE(1970,1,1)</f>
        <v>42500.470138888893</v>
      </c>
      <c r="M3357" s="16">
        <f t="shared" si="3432"/>
        <v>42489.619525462964</v>
      </c>
      <c r="N3357" t="b">
        <v>0</v>
      </c>
      <c r="O3357">
        <v>15</v>
      </c>
      <c r="P3357" t="b">
        <v>1</v>
      </c>
      <c r="Q3357" t="s">
        <v>8269</v>
      </c>
      <c r="R3357">
        <f t="shared" si="3433"/>
        <v>147.33000000000001</v>
      </c>
      <c r="S3357" s="13" t="s">
        <v>8315</v>
      </c>
      <c r="T3357" t="s">
        <v>8316</v>
      </c>
      <c r="U3357">
        <f>YEAR(Table1[[#This Row],[Date Created Conversion]])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>
        <f>ROUND(Table1[[#This Row],[pledged]]/Table1[[#This Row],[goal]] *100,1)</f>
        <v>101.4</v>
      </c>
      <c r="G3358" s="13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ref="L3358" si="3461">(((J3358/60)/60)/24)+DATE(1970,1,1)</f>
        <v>42566.815648148149</v>
      </c>
      <c r="M3358" s="16">
        <f t="shared" si="3432"/>
        <v>42536.815648148149</v>
      </c>
      <c r="N3358" t="b">
        <v>0</v>
      </c>
      <c r="O3358">
        <v>27</v>
      </c>
      <c r="P3358" t="b">
        <v>1</v>
      </c>
      <c r="Q3358" t="s">
        <v>8269</v>
      </c>
      <c r="R3358">
        <f t="shared" si="3433"/>
        <v>56.33</v>
      </c>
      <c r="S3358" s="13" t="s">
        <v>8315</v>
      </c>
      <c r="T3358" t="s">
        <v>8316</v>
      </c>
      <c r="U3358">
        <f>YEAR(Table1[[#This Row],[Date Created Conversion]])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>
        <f>ROUND(Table1[[#This Row],[pledged]]/Table1[[#This Row],[goal]] *100,1)</f>
        <v>101</v>
      </c>
      <c r="G3359" s="13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ref="L3359" si="3462">(((J3359/60)/60)/24)+DATE(1970,1,1)</f>
        <v>41852.417939814812</v>
      </c>
      <c r="M3359" s="16">
        <f t="shared" si="3432"/>
        <v>41822.417939814812</v>
      </c>
      <c r="N3359" t="b">
        <v>0</v>
      </c>
      <c r="O3359">
        <v>21</v>
      </c>
      <c r="P3359" t="b">
        <v>1</v>
      </c>
      <c r="Q3359" t="s">
        <v>8269</v>
      </c>
      <c r="R3359">
        <f t="shared" si="3433"/>
        <v>96.19</v>
      </c>
      <c r="S3359" s="13" t="s">
        <v>8315</v>
      </c>
      <c r="T3359" t="s">
        <v>8316</v>
      </c>
      <c r="U3359">
        <f>YEAR(Table1[[#This Row],[Date Created Conversion]])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>
        <f>ROUND(Table1[[#This Row],[pledged]]/Table1[[#This Row],[goal]] *100,1)</f>
        <v>103</v>
      </c>
      <c r="G3360" s="13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ref="L3360" si="3463">(((J3360/60)/60)/24)+DATE(1970,1,1)</f>
        <v>41962.352766203709</v>
      </c>
      <c r="M3360" s="16">
        <f t="shared" si="3432"/>
        <v>41932.311099537037</v>
      </c>
      <c r="N3360" t="b">
        <v>0</v>
      </c>
      <c r="O3360">
        <v>162</v>
      </c>
      <c r="P3360" t="b">
        <v>1</v>
      </c>
      <c r="Q3360" t="s">
        <v>8269</v>
      </c>
      <c r="R3360">
        <f t="shared" si="3433"/>
        <v>63.57</v>
      </c>
      <c r="S3360" s="13" t="s">
        <v>8315</v>
      </c>
      <c r="T3360" t="s">
        <v>8316</v>
      </c>
      <c r="U3360">
        <f>YEAR(Table1[[#This Row],[Date Created Conversion]])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>
        <f>ROUND(Table1[[#This Row],[pledged]]/Table1[[#This Row],[goal]] *100,1)</f>
        <v>106.3</v>
      </c>
      <c r="G3361" s="13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ref="L3361" si="3464">(((J3361/60)/60)/24)+DATE(1970,1,1)</f>
        <v>42791.057106481487</v>
      </c>
      <c r="M3361" s="16">
        <f t="shared" si="3432"/>
        <v>42746.057106481487</v>
      </c>
      <c r="N3361" t="b">
        <v>0</v>
      </c>
      <c r="O3361">
        <v>23</v>
      </c>
      <c r="P3361" t="b">
        <v>1</v>
      </c>
      <c r="Q3361" t="s">
        <v>8269</v>
      </c>
      <c r="R3361">
        <f t="shared" si="3433"/>
        <v>184.78</v>
      </c>
      <c r="S3361" s="13" t="s">
        <v>8315</v>
      </c>
      <c r="T3361" t="s">
        <v>8316</v>
      </c>
      <c r="U3361">
        <f>YEAR(Table1[[#This Row],[Date Created Conversion]])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>
        <f>ROUND(Table1[[#This Row],[pledged]]/Table1[[#This Row],[goal]] *100,1)</f>
        <v>101.4</v>
      </c>
      <c r="G3362" s="13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ref="L3362" si="3465">(((J3362/60)/60)/24)+DATE(1970,1,1)</f>
        <v>42718.665972222225</v>
      </c>
      <c r="M3362" s="16">
        <f t="shared" si="3432"/>
        <v>42697.082673611112</v>
      </c>
      <c r="N3362" t="b">
        <v>0</v>
      </c>
      <c r="O3362">
        <v>72</v>
      </c>
      <c r="P3362" t="b">
        <v>1</v>
      </c>
      <c r="Q3362" t="s">
        <v>8269</v>
      </c>
      <c r="R3362">
        <f t="shared" si="3433"/>
        <v>126.72</v>
      </c>
      <c r="S3362" s="13" t="s">
        <v>8315</v>
      </c>
      <c r="T3362" t="s">
        <v>8316</v>
      </c>
      <c r="U3362">
        <f>YEAR(Table1[[#This Row],[Date Created Conversion]])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>
        <f>ROUND(Table1[[#This Row],[pledged]]/Table1[[#This Row],[goal]] *100,1)</f>
        <v>113.5</v>
      </c>
      <c r="G3363" s="1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ref="L3363" si="3466">(((J3363/60)/60)/24)+DATE(1970,1,1)</f>
        <v>41883.665972222225</v>
      </c>
      <c r="M3363" s="16">
        <f t="shared" si="3432"/>
        <v>41866.025347222225</v>
      </c>
      <c r="N3363" t="b">
        <v>0</v>
      </c>
      <c r="O3363">
        <v>68</v>
      </c>
      <c r="P3363" t="b">
        <v>1</v>
      </c>
      <c r="Q3363" t="s">
        <v>8269</v>
      </c>
      <c r="R3363">
        <f t="shared" si="3433"/>
        <v>83.43</v>
      </c>
      <c r="S3363" s="13" t="s">
        <v>8315</v>
      </c>
      <c r="T3363" t="s">
        <v>8316</v>
      </c>
      <c r="U3363">
        <f>YEAR(Table1[[#This Row],[Date Created Conversion]])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>
        <f>ROUND(Table1[[#This Row],[pledged]]/Table1[[#This Row],[goal]] *100,1)</f>
        <v>218</v>
      </c>
      <c r="G3364" s="13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ref="L3364" si="3467">(((J3364/60)/60)/24)+DATE(1970,1,1)</f>
        <v>42070.204861111109</v>
      </c>
      <c r="M3364" s="16">
        <f t="shared" si="3432"/>
        <v>42056.091631944444</v>
      </c>
      <c r="N3364" t="b">
        <v>0</v>
      </c>
      <c r="O3364">
        <v>20</v>
      </c>
      <c r="P3364" t="b">
        <v>1</v>
      </c>
      <c r="Q3364" t="s">
        <v>8269</v>
      </c>
      <c r="R3364">
        <f t="shared" si="3433"/>
        <v>54.5</v>
      </c>
      <c r="S3364" s="13" t="s">
        <v>8315</v>
      </c>
      <c r="T3364" t="s">
        <v>8316</v>
      </c>
      <c r="U3364">
        <f>YEAR(Table1[[#This Row],[Date Created Conversion]])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>
        <f>ROUND(Table1[[#This Row],[pledged]]/Table1[[#This Row],[goal]] *100,1)</f>
        <v>101.4</v>
      </c>
      <c r="G3365" s="13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ref="L3365" si="3468">(((J3365/60)/60)/24)+DATE(1970,1,1)</f>
        <v>41870.666666666664</v>
      </c>
      <c r="M3365" s="16">
        <f t="shared" si="3432"/>
        <v>41851.771354166667</v>
      </c>
      <c r="N3365" t="b">
        <v>0</v>
      </c>
      <c r="O3365">
        <v>26</v>
      </c>
      <c r="P3365" t="b">
        <v>1</v>
      </c>
      <c r="Q3365" t="s">
        <v>8269</v>
      </c>
      <c r="R3365">
        <f t="shared" si="3433"/>
        <v>302.31</v>
      </c>
      <c r="S3365" s="13" t="s">
        <v>8315</v>
      </c>
      <c r="T3365" t="s">
        <v>8316</v>
      </c>
      <c r="U3365">
        <f>YEAR(Table1[[#This Row],[Date Created Conversion]])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>
        <f>ROUND(Table1[[#This Row],[pledged]]/Table1[[#This Row],[goal]] *100,1)</f>
        <v>105.9</v>
      </c>
      <c r="G3366" s="13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ref="L3366" si="3469">(((J3366/60)/60)/24)+DATE(1970,1,1)</f>
        <v>42444.875</v>
      </c>
      <c r="M3366" s="16">
        <f t="shared" si="3432"/>
        <v>42422.977418981478</v>
      </c>
      <c r="N3366" t="b">
        <v>0</v>
      </c>
      <c r="O3366">
        <v>72</v>
      </c>
      <c r="P3366" t="b">
        <v>1</v>
      </c>
      <c r="Q3366" t="s">
        <v>8269</v>
      </c>
      <c r="R3366">
        <f t="shared" si="3433"/>
        <v>44.14</v>
      </c>
      <c r="S3366" s="13" t="s">
        <v>8315</v>
      </c>
      <c r="T3366" t="s">
        <v>8316</v>
      </c>
      <c r="U3366">
        <f>YEAR(Table1[[#This Row],[Date Created Conversion]])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>
        <f>ROUND(Table1[[#This Row],[pledged]]/Table1[[#This Row],[goal]] *100,1)</f>
        <v>104</v>
      </c>
      <c r="G3367" s="13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ref="L3367" si="3470">(((J3367/60)/60)/24)+DATE(1970,1,1)</f>
        <v>42351.101759259262</v>
      </c>
      <c r="M3367" s="16">
        <f t="shared" si="3432"/>
        <v>42321.101759259262</v>
      </c>
      <c r="N3367" t="b">
        <v>0</v>
      </c>
      <c r="O3367">
        <v>3</v>
      </c>
      <c r="P3367" t="b">
        <v>1</v>
      </c>
      <c r="Q3367" t="s">
        <v>8269</v>
      </c>
      <c r="R3367">
        <f t="shared" si="3433"/>
        <v>866.67</v>
      </c>
      <c r="S3367" s="13" t="s">
        <v>8315</v>
      </c>
      <c r="T3367" t="s">
        <v>8316</v>
      </c>
      <c r="U3367">
        <f>YEAR(Table1[[#This Row],[Date Created Conversion]])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>
        <f>ROUND(Table1[[#This Row],[pledged]]/Table1[[#This Row],[goal]] *100,1)</f>
        <v>221</v>
      </c>
      <c r="G3368" s="13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ref="L3368" si="3471">(((J3368/60)/60)/24)+DATE(1970,1,1)</f>
        <v>42137.067557870367</v>
      </c>
      <c r="M3368" s="16">
        <f t="shared" si="3432"/>
        <v>42107.067557870367</v>
      </c>
      <c r="N3368" t="b">
        <v>0</v>
      </c>
      <c r="O3368">
        <v>18</v>
      </c>
      <c r="P3368" t="b">
        <v>1</v>
      </c>
      <c r="Q3368" t="s">
        <v>8269</v>
      </c>
      <c r="R3368">
        <f t="shared" si="3433"/>
        <v>61.39</v>
      </c>
      <c r="S3368" s="13" t="s">
        <v>8315</v>
      </c>
      <c r="T3368" t="s">
        <v>8316</v>
      </c>
      <c r="U3368">
        <f>YEAR(Table1[[#This Row],[Date Created Conversion]])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>
        <f>ROUND(Table1[[#This Row],[pledged]]/Table1[[#This Row],[goal]] *100,1)</f>
        <v>118.7</v>
      </c>
      <c r="G3369" s="13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ref="L3369" si="3472">(((J3369/60)/60)/24)+DATE(1970,1,1)</f>
        <v>42217.933958333335</v>
      </c>
      <c r="M3369" s="16">
        <f t="shared" si="3432"/>
        <v>42192.933958333335</v>
      </c>
      <c r="N3369" t="b">
        <v>0</v>
      </c>
      <c r="O3369">
        <v>30</v>
      </c>
      <c r="P3369" t="b">
        <v>1</v>
      </c>
      <c r="Q3369" t="s">
        <v>8269</v>
      </c>
      <c r="R3369">
        <f t="shared" si="3433"/>
        <v>29.67</v>
      </c>
      <c r="S3369" s="13" t="s">
        <v>8315</v>
      </c>
      <c r="T3369" t="s">
        <v>8316</v>
      </c>
      <c r="U3369">
        <f>YEAR(Table1[[#This Row],[Date Created Conversion]])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>
        <f>ROUND(Table1[[#This Row],[pledged]]/Table1[[#This Row],[goal]] *100,1)</f>
        <v>104.6</v>
      </c>
      <c r="G3370" s="13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ref="L3370" si="3473">(((J3370/60)/60)/24)+DATE(1970,1,1)</f>
        <v>42005.208333333328</v>
      </c>
      <c r="M3370" s="16">
        <f t="shared" si="3432"/>
        <v>41969.199756944443</v>
      </c>
      <c r="N3370" t="b">
        <v>0</v>
      </c>
      <c r="O3370">
        <v>23</v>
      </c>
      <c r="P3370" t="b">
        <v>1</v>
      </c>
      <c r="Q3370" t="s">
        <v>8269</v>
      </c>
      <c r="R3370">
        <f t="shared" si="3433"/>
        <v>45.48</v>
      </c>
      <c r="S3370" s="13" t="s">
        <v>8315</v>
      </c>
      <c r="T3370" t="s">
        <v>8316</v>
      </c>
      <c r="U3370">
        <f>YEAR(Table1[[#This Row],[Date Created Conversion]])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>
        <f>ROUND(Table1[[#This Row],[pledged]]/Table1[[#This Row],[goal]] *100,1)</f>
        <v>103.9</v>
      </c>
      <c r="G3371" s="13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ref="L3371" si="3474">(((J3371/60)/60)/24)+DATE(1970,1,1)</f>
        <v>42750.041435185187</v>
      </c>
      <c r="M3371" s="16">
        <f t="shared" si="3432"/>
        <v>42690.041435185187</v>
      </c>
      <c r="N3371" t="b">
        <v>0</v>
      </c>
      <c r="O3371">
        <v>54</v>
      </c>
      <c r="P3371" t="b">
        <v>1</v>
      </c>
      <c r="Q3371" t="s">
        <v>8269</v>
      </c>
      <c r="R3371">
        <f t="shared" si="3433"/>
        <v>96.2</v>
      </c>
      <c r="S3371" s="13" t="s">
        <v>8315</v>
      </c>
      <c r="T3371" t="s">
        <v>8316</v>
      </c>
      <c r="U3371">
        <f>YEAR(Table1[[#This Row],[Date Created Conversion]])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>
        <f>ROUND(Table1[[#This Row],[pledged]]/Table1[[#This Row],[goal]] *100,1)</f>
        <v>117.7</v>
      </c>
      <c r="G3372" s="13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ref="L3372" si="3475">(((J3372/60)/60)/24)+DATE(1970,1,1)</f>
        <v>42721.333333333328</v>
      </c>
      <c r="M3372" s="16">
        <f t="shared" si="3432"/>
        <v>42690.334317129629</v>
      </c>
      <c r="N3372" t="b">
        <v>0</v>
      </c>
      <c r="O3372">
        <v>26</v>
      </c>
      <c r="P3372" t="b">
        <v>1</v>
      </c>
      <c r="Q3372" t="s">
        <v>8269</v>
      </c>
      <c r="R3372">
        <f t="shared" si="3433"/>
        <v>67.92</v>
      </c>
      <c r="S3372" s="13" t="s">
        <v>8315</v>
      </c>
      <c r="T3372" t="s">
        <v>8316</v>
      </c>
      <c r="U3372">
        <f>YEAR(Table1[[#This Row],[Date Created Conversion]])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>
        <f>ROUND(Table1[[#This Row],[pledged]]/Table1[[#This Row],[goal]] *100,1)</f>
        <v>138.5</v>
      </c>
      <c r="G3373" s="1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ref="L3373" si="3476">(((J3373/60)/60)/24)+DATE(1970,1,1)</f>
        <v>42340.874594907407</v>
      </c>
      <c r="M3373" s="16">
        <f t="shared" si="3432"/>
        <v>42312.874594907407</v>
      </c>
      <c r="N3373" t="b">
        <v>0</v>
      </c>
      <c r="O3373">
        <v>9</v>
      </c>
      <c r="P3373" t="b">
        <v>1</v>
      </c>
      <c r="Q3373" t="s">
        <v>8269</v>
      </c>
      <c r="R3373">
        <f t="shared" si="3433"/>
        <v>30.78</v>
      </c>
      <c r="S3373" s="13" t="s">
        <v>8315</v>
      </c>
      <c r="T3373" t="s">
        <v>8316</v>
      </c>
      <c r="U3373">
        <f>YEAR(Table1[[#This Row],[Date Created Conversion]])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>
        <f>ROUND(Table1[[#This Row],[pledged]]/Table1[[#This Row],[goal]] *100,1)</f>
        <v>103.5</v>
      </c>
      <c r="G3374" s="13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ref="L3374" si="3477">(((J3374/60)/60)/24)+DATE(1970,1,1)</f>
        <v>41876.207638888889</v>
      </c>
      <c r="M3374" s="16">
        <f t="shared" si="3432"/>
        <v>41855.548101851848</v>
      </c>
      <c r="N3374" t="b">
        <v>0</v>
      </c>
      <c r="O3374">
        <v>27</v>
      </c>
      <c r="P3374" t="b">
        <v>1</v>
      </c>
      <c r="Q3374" t="s">
        <v>8269</v>
      </c>
      <c r="R3374">
        <f t="shared" si="3433"/>
        <v>38.33</v>
      </c>
      <c r="S3374" s="13" t="s">
        <v>8315</v>
      </c>
      <c r="T3374" t="s">
        <v>8316</v>
      </c>
      <c r="U3374">
        <f>YEAR(Table1[[#This Row],[Date Created Conversion]])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>
        <f>ROUND(Table1[[#This Row],[pledged]]/Table1[[#This Row],[goal]] *100,1)</f>
        <v>100.3</v>
      </c>
      <c r="G3375" s="13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ref="L3375" si="3478">(((J3375/60)/60)/24)+DATE(1970,1,1)</f>
        <v>42203.666666666672</v>
      </c>
      <c r="M3375" s="16">
        <f t="shared" si="3432"/>
        <v>42179.854629629626</v>
      </c>
      <c r="N3375" t="b">
        <v>0</v>
      </c>
      <c r="O3375">
        <v>30</v>
      </c>
      <c r="P3375" t="b">
        <v>1</v>
      </c>
      <c r="Q3375" t="s">
        <v>8269</v>
      </c>
      <c r="R3375">
        <f t="shared" si="3433"/>
        <v>66.83</v>
      </c>
      <c r="S3375" s="13" t="s">
        <v>8315</v>
      </c>
      <c r="T3375" t="s">
        <v>8316</v>
      </c>
      <c r="U3375">
        <f>YEAR(Table1[[#This Row],[Date Created Conversion]])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>
        <f>ROUND(Table1[[#This Row],[pledged]]/Table1[[#This Row],[goal]] *100,1)</f>
        <v>106.6</v>
      </c>
      <c r="G3376" s="13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ref="L3376" si="3479">(((J3376/60)/60)/24)+DATE(1970,1,1)</f>
        <v>42305.731666666667</v>
      </c>
      <c r="M3376" s="16">
        <f t="shared" si="3432"/>
        <v>42275.731666666667</v>
      </c>
      <c r="N3376" t="b">
        <v>0</v>
      </c>
      <c r="O3376">
        <v>52</v>
      </c>
      <c r="P3376" t="b">
        <v>1</v>
      </c>
      <c r="Q3376" t="s">
        <v>8269</v>
      </c>
      <c r="R3376">
        <f t="shared" si="3433"/>
        <v>71.73</v>
      </c>
      <c r="S3376" s="13" t="s">
        <v>8315</v>
      </c>
      <c r="T3376" t="s">
        <v>8316</v>
      </c>
      <c r="U3376">
        <f>YEAR(Table1[[#This Row],[Date Created Conversion]])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>
        <f>ROUND(Table1[[#This Row],[pledged]]/Table1[[#This Row],[goal]] *100,1)</f>
        <v>100</v>
      </c>
      <c r="G3377" s="13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ref="L3377" si="3480">(((J3377/60)/60)/24)+DATE(1970,1,1)</f>
        <v>41777.610798611109</v>
      </c>
      <c r="M3377" s="16">
        <f t="shared" si="3432"/>
        <v>41765.610798611109</v>
      </c>
      <c r="N3377" t="b">
        <v>0</v>
      </c>
      <c r="O3377">
        <v>17</v>
      </c>
      <c r="P3377" t="b">
        <v>1</v>
      </c>
      <c r="Q3377" t="s">
        <v>8269</v>
      </c>
      <c r="R3377">
        <f t="shared" si="3433"/>
        <v>176.47</v>
      </c>
      <c r="S3377" s="13" t="s">
        <v>8315</v>
      </c>
      <c r="T3377" t="s">
        <v>8316</v>
      </c>
      <c r="U3377">
        <f>YEAR(Table1[[#This Row],[Date Created Conversion]])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>
        <f>ROUND(Table1[[#This Row],[pledged]]/Table1[[#This Row],[goal]] *100,1)</f>
        <v>100</v>
      </c>
      <c r="G3378" s="13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ref="L3378" si="3481">(((J3378/60)/60)/24)+DATE(1970,1,1)</f>
        <v>42119.659652777773</v>
      </c>
      <c r="M3378" s="16">
        <f t="shared" si="3432"/>
        <v>42059.701319444444</v>
      </c>
      <c r="N3378" t="b">
        <v>0</v>
      </c>
      <c r="O3378">
        <v>19</v>
      </c>
      <c r="P3378" t="b">
        <v>1</v>
      </c>
      <c r="Q3378" t="s">
        <v>8269</v>
      </c>
      <c r="R3378">
        <f t="shared" si="3433"/>
        <v>421.11</v>
      </c>
      <c r="S3378" s="13" t="s">
        <v>8315</v>
      </c>
      <c r="T3378" t="s">
        <v>8316</v>
      </c>
      <c r="U3378">
        <f>YEAR(Table1[[#This Row],[Date Created Conversion]])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>
        <f>ROUND(Table1[[#This Row],[pledged]]/Table1[[#This Row],[goal]] *100,1)</f>
        <v>101.1</v>
      </c>
      <c r="G3379" s="13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ref="L3379" si="3482">(((J3379/60)/60)/24)+DATE(1970,1,1)</f>
        <v>42083.705555555556</v>
      </c>
      <c r="M3379" s="16">
        <f t="shared" si="3432"/>
        <v>42053.732627314821</v>
      </c>
      <c r="N3379" t="b">
        <v>0</v>
      </c>
      <c r="O3379">
        <v>77</v>
      </c>
      <c r="P3379" t="b">
        <v>1</v>
      </c>
      <c r="Q3379" t="s">
        <v>8269</v>
      </c>
      <c r="R3379">
        <f t="shared" si="3433"/>
        <v>104.99</v>
      </c>
      <c r="S3379" s="13" t="s">
        <v>8315</v>
      </c>
      <c r="T3379" t="s">
        <v>8316</v>
      </c>
      <c r="U3379">
        <f>YEAR(Table1[[#This Row],[Date Created Conversion]])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>
        <f>ROUND(Table1[[#This Row],[pledged]]/Table1[[#This Row],[goal]] *100,1)</f>
        <v>107.6</v>
      </c>
      <c r="G3380" s="13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ref="L3380" si="3483">(((J3380/60)/60)/24)+DATE(1970,1,1)</f>
        <v>41882.547222222223</v>
      </c>
      <c r="M3380" s="16">
        <f t="shared" si="3432"/>
        <v>41858.355393518519</v>
      </c>
      <c r="N3380" t="b">
        <v>0</v>
      </c>
      <c r="O3380">
        <v>21</v>
      </c>
      <c r="P3380" t="b">
        <v>1</v>
      </c>
      <c r="Q3380" t="s">
        <v>8269</v>
      </c>
      <c r="R3380">
        <f t="shared" si="3433"/>
        <v>28.19</v>
      </c>
      <c r="S3380" s="13" t="s">
        <v>8315</v>
      </c>
      <c r="T3380" t="s">
        <v>8316</v>
      </c>
      <c r="U3380">
        <f>YEAR(Table1[[#This Row],[Date Created Conversion]])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>
        <f>ROUND(Table1[[#This Row],[pledged]]/Table1[[#This Row],[goal]] *100,1)</f>
        <v>103.7</v>
      </c>
      <c r="G3381" s="13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ref="L3381" si="3484">(((J3381/60)/60)/24)+DATE(1970,1,1)</f>
        <v>42242.958333333328</v>
      </c>
      <c r="M3381" s="16">
        <f t="shared" si="3432"/>
        <v>42225.513888888891</v>
      </c>
      <c r="N3381" t="b">
        <v>0</v>
      </c>
      <c r="O3381">
        <v>38</v>
      </c>
      <c r="P3381" t="b">
        <v>1</v>
      </c>
      <c r="Q3381" t="s">
        <v>8269</v>
      </c>
      <c r="R3381">
        <f t="shared" si="3433"/>
        <v>54.55</v>
      </c>
      <c r="S3381" s="13" t="s">
        <v>8315</v>
      </c>
      <c r="T3381" t="s">
        <v>8316</v>
      </c>
      <c r="U3381">
        <f>YEAR(Table1[[#This Row],[Date Created Conversion]])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>
        <f>ROUND(Table1[[#This Row],[pledged]]/Table1[[#This Row],[goal]] *100,1)</f>
        <v>104.4</v>
      </c>
      <c r="G3382" s="13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ref="L3382" si="3485">(((J3382/60)/60)/24)+DATE(1970,1,1)</f>
        <v>41972.995115740734</v>
      </c>
      <c r="M3382" s="16">
        <f t="shared" si="3432"/>
        <v>41937.95344907407</v>
      </c>
      <c r="N3382" t="b">
        <v>0</v>
      </c>
      <c r="O3382">
        <v>28</v>
      </c>
      <c r="P3382" t="b">
        <v>1</v>
      </c>
      <c r="Q3382" t="s">
        <v>8269</v>
      </c>
      <c r="R3382">
        <f t="shared" si="3433"/>
        <v>111.89</v>
      </c>
      <c r="S3382" s="13" t="s">
        <v>8315</v>
      </c>
      <c r="T3382" t="s">
        <v>8316</v>
      </c>
      <c r="U3382">
        <f>YEAR(Table1[[#This Row],[Date Created Conversion]])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>
        <f>ROUND(Table1[[#This Row],[pledged]]/Table1[[#This Row],[goal]] *100,1)</f>
        <v>102.3</v>
      </c>
      <c r="G3383" s="1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ref="L3383" si="3486">(((J3383/60)/60)/24)+DATE(1970,1,1)</f>
        <v>42074.143321759257</v>
      </c>
      <c r="M3383" s="16">
        <f t="shared" si="3432"/>
        <v>42044.184988425928</v>
      </c>
      <c r="N3383" t="b">
        <v>0</v>
      </c>
      <c r="O3383">
        <v>48</v>
      </c>
      <c r="P3383" t="b">
        <v>1</v>
      </c>
      <c r="Q3383" t="s">
        <v>8269</v>
      </c>
      <c r="R3383">
        <f t="shared" si="3433"/>
        <v>85.21</v>
      </c>
      <c r="S3383" s="13" t="s">
        <v>8315</v>
      </c>
      <c r="T3383" t="s">
        <v>8316</v>
      </c>
      <c r="U3383">
        <f>YEAR(Table1[[#This Row],[Date Created Conversion]])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>
        <f>ROUND(Table1[[#This Row],[pledged]]/Table1[[#This Row],[goal]] *100,1)</f>
        <v>100.7</v>
      </c>
      <c r="G3384" s="13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ref="L3384" si="3487">(((J3384/60)/60)/24)+DATE(1970,1,1)</f>
        <v>42583.957638888889</v>
      </c>
      <c r="M3384" s="16">
        <f t="shared" si="3432"/>
        <v>42559.431203703702</v>
      </c>
      <c r="N3384" t="b">
        <v>0</v>
      </c>
      <c r="O3384">
        <v>46</v>
      </c>
      <c r="P3384" t="b">
        <v>1</v>
      </c>
      <c r="Q3384" t="s">
        <v>8269</v>
      </c>
      <c r="R3384">
        <f t="shared" si="3433"/>
        <v>76.650000000000006</v>
      </c>
      <c r="S3384" s="13" t="s">
        <v>8315</v>
      </c>
      <c r="T3384" t="s">
        <v>8316</v>
      </c>
      <c r="U3384">
        <f>YEAR(Table1[[#This Row],[Date Created Conversion]])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>
        <f>ROUND(Table1[[#This Row],[pledged]]/Table1[[#This Row],[goal]] *100,1)</f>
        <v>111.7</v>
      </c>
      <c r="G3385" s="13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ref="L3385" si="3488">(((J3385/60)/60)/24)+DATE(1970,1,1)</f>
        <v>42544.782638888893</v>
      </c>
      <c r="M3385" s="16">
        <f t="shared" si="3432"/>
        <v>42524.782638888893</v>
      </c>
      <c r="N3385" t="b">
        <v>0</v>
      </c>
      <c r="O3385">
        <v>30</v>
      </c>
      <c r="P3385" t="b">
        <v>1</v>
      </c>
      <c r="Q3385" t="s">
        <v>8269</v>
      </c>
      <c r="R3385">
        <f t="shared" si="3433"/>
        <v>65.17</v>
      </c>
      <c r="S3385" s="13" t="s">
        <v>8315</v>
      </c>
      <c r="T3385" t="s">
        <v>8316</v>
      </c>
      <c r="U3385">
        <f>YEAR(Table1[[#This Row],[Date Created Conversion]])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>
        <f>ROUND(Table1[[#This Row],[pledged]]/Table1[[#This Row],[goal]] *100,1)</f>
        <v>100</v>
      </c>
      <c r="G3386" s="13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ref="L3386" si="3489">(((J3386/60)/60)/24)+DATE(1970,1,1)</f>
        <v>42329.125</v>
      </c>
      <c r="M3386" s="16">
        <f t="shared" si="3432"/>
        <v>42292.087592592594</v>
      </c>
      <c r="N3386" t="b">
        <v>0</v>
      </c>
      <c r="O3386">
        <v>64</v>
      </c>
      <c r="P3386" t="b">
        <v>1</v>
      </c>
      <c r="Q3386" t="s">
        <v>8269</v>
      </c>
      <c r="R3386">
        <f t="shared" si="3433"/>
        <v>93.76</v>
      </c>
      <c r="S3386" s="13" t="s">
        <v>8315</v>
      </c>
      <c r="T3386" t="s">
        <v>8316</v>
      </c>
      <c r="U3386">
        <f>YEAR(Table1[[#This Row],[Date Created Conversion]])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>
        <f>ROUND(Table1[[#This Row],[pledged]]/Table1[[#This Row],[goal]] *100,1)</f>
        <v>100</v>
      </c>
      <c r="G3387" s="13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ref="L3387" si="3490">(((J3387/60)/60)/24)+DATE(1970,1,1)</f>
        <v>41983.8675</v>
      </c>
      <c r="M3387" s="16">
        <f t="shared" si="3432"/>
        <v>41953.8675</v>
      </c>
      <c r="N3387" t="b">
        <v>0</v>
      </c>
      <c r="O3387">
        <v>15</v>
      </c>
      <c r="P3387" t="b">
        <v>1</v>
      </c>
      <c r="Q3387" t="s">
        <v>8269</v>
      </c>
      <c r="R3387">
        <f t="shared" si="3433"/>
        <v>133.33000000000001</v>
      </c>
      <c r="S3387" s="13" t="s">
        <v>8315</v>
      </c>
      <c r="T3387" t="s">
        <v>8316</v>
      </c>
      <c r="U3387">
        <f>YEAR(Table1[[#This Row],[Date Created Conversion]])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>
        <f>ROUND(Table1[[#This Row],[pledged]]/Table1[[#This Row],[goal]] *100,1)</f>
        <v>105</v>
      </c>
      <c r="G3388" s="13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ref="L3388" si="3491">(((J3388/60)/60)/24)+DATE(1970,1,1)</f>
        <v>41976.644745370373</v>
      </c>
      <c r="M3388" s="16">
        <f t="shared" si="3432"/>
        <v>41946.644745370373</v>
      </c>
      <c r="N3388" t="b">
        <v>0</v>
      </c>
      <c r="O3388">
        <v>41</v>
      </c>
      <c r="P3388" t="b">
        <v>1</v>
      </c>
      <c r="Q3388" t="s">
        <v>8269</v>
      </c>
      <c r="R3388">
        <f t="shared" si="3433"/>
        <v>51.22</v>
      </c>
      <c r="S3388" s="13" t="s">
        <v>8315</v>
      </c>
      <c r="T3388" t="s">
        <v>8316</v>
      </c>
      <c r="U3388">
        <f>YEAR(Table1[[#This Row],[Date Created Conversion]])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>
        <f>ROUND(Table1[[#This Row],[pledged]]/Table1[[#This Row],[goal]] *100,1)</f>
        <v>116.9</v>
      </c>
      <c r="G3389" s="13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ref="L3389" si="3492">(((J3389/60)/60)/24)+DATE(1970,1,1)</f>
        <v>41987.762592592597</v>
      </c>
      <c r="M3389" s="16">
        <f t="shared" si="3432"/>
        <v>41947.762592592589</v>
      </c>
      <c r="N3389" t="b">
        <v>0</v>
      </c>
      <c r="O3389">
        <v>35</v>
      </c>
      <c r="P3389" t="b">
        <v>1</v>
      </c>
      <c r="Q3389" t="s">
        <v>8269</v>
      </c>
      <c r="R3389">
        <f t="shared" si="3433"/>
        <v>100.17</v>
      </c>
      <c r="S3389" s="13" t="s">
        <v>8315</v>
      </c>
      <c r="T3389" t="s">
        <v>8316</v>
      </c>
      <c r="U3389">
        <f>YEAR(Table1[[#This Row],[Date Created Conversion]])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>
        <f>ROUND(Table1[[#This Row],[pledged]]/Table1[[#This Row],[goal]] *100,1)</f>
        <v>103.8</v>
      </c>
      <c r="G3390" s="13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ref="L3390" si="3493">(((J3390/60)/60)/24)+DATE(1970,1,1)</f>
        <v>42173.461122685185</v>
      </c>
      <c r="M3390" s="16">
        <f t="shared" si="3432"/>
        <v>42143.461122685185</v>
      </c>
      <c r="N3390" t="b">
        <v>0</v>
      </c>
      <c r="O3390">
        <v>45</v>
      </c>
      <c r="P3390" t="b">
        <v>1</v>
      </c>
      <c r="Q3390" t="s">
        <v>8269</v>
      </c>
      <c r="R3390">
        <f t="shared" si="3433"/>
        <v>34.6</v>
      </c>
      <c r="S3390" s="13" t="s">
        <v>8315</v>
      </c>
      <c r="T3390" t="s">
        <v>8316</v>
      </c>
      <c r="U3390">
        <f>YEAR(Table1[[#This Row],[Date Created Conversion]])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>
        <f>ROUND(Table1[[#This Row],[pledged]]/Table1[[#This Row],[goal]] *100,1)</f>
        <v>114.5</v>
      </c>
      <c r="G3391" s="13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ref="L3391" si="3494">(((J3391/60)/60)/24)+DATE(1970,1,1)</f>
        <v>42524.563449074078</v>
      </c>
      <c r="M3391" s="16">
        <f t="shared" si="3432"/>
        <v>42494.563449074078</v>
      </c>
      <c r="N3391" t="b">
        <v>0</v>
      </c>
      <c r="O3391">
        <v>62</v>
      </c>
      <c r="P3391" t="b">
        <v>1</v>
      </c>
      <c r="Q3391" t="s">
        <v>8269</v>
      </c>
      <c r="R3391">
        <f t="shared" si="3433"/>
        <v>184.68</v>
      </c>
      <c r="S3391" s="13" t="s">
        <v>8315</v>
      </c>
      <c r="T3391" t="s">
        <v>8316</v>
      </c>
      <c r="U3391">
        <f>YEAR(Table1[[#This Row],[Date Created Conversion]])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>
        <f>ROUND(Table1[[#This Row],[pledged]]/Table1[[#This Row],[goal]] *100,1)</f>
        <v>102.4</v>
      </c>
      <c r="G3392" s="13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ref="L3392" si="3495">(((J3392/60)/60)/24)+DATE(1970,1,1)</f>
        <v>41830.774826388886</v>
      </c>
      <c r="M3392" s="16">
        <f t="shared" si="3432"/>
        <v>41815.774826388886</v>
      </c>
      <c r="N3392" t="b">
        <v>0</v>
      </c>
      <c r="O3392">
        <v>22</v>
      </c>
      <c r="P3392" t="b">
        <v>1</v>
      </c>
      <c r="Q3392" t="s">
        <v>8269</v>
      </c>
      <c r="R3392">
        <f t="shared" si="3433"/>
        <v>69.819999999999993</v>
      </c>
      <c r="S3392" s="13" t="s">
        <v>8315</v>
      </c>
      <c r="T3392" t="s">
        <v>8316</v>
      </c>
      <c r="U3392">
        <f>YEAR(Table1[[#This Row],[Date Created Conversion]])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>
        <f>ROUND(Table1[[#This Row],[pledged]]/Table1[[#This Row],[goal]] *100,1)</f>
        <v>223</v>
      </c>
      <c r="G3393" s="1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ref="L3393" si="3496">(((J3393/60)/60)/24)+DATE(1970,1,1)</f>
        <v>41859.936111111114</v>
      </c>
      <c r="M3393" s="16">
        <f t="shared" si="3432"/>
        <v>41830.545694444445</v>
      </c>
      <c r="N3393" t="b">
        <v>0</v>
      </c>
      <c r="O3393">
        <v>18</v>
      </c>
      <c r="P3393" t="b">
        <v>1</v>
      </c>
      <c r="Q3393" t="s">
        <v>8269</v>
      </c>
      <c r="R3393">
        <f t="shared" si="3433"/>
        <v>61.94</v>
      </c>
      <c r="S3393" s="13" t="s">
        <v>8315</v>
      </c>
      <c r="T3393" t="s">
        <v>8316</v>
      </c>
      <c r="U3393">
        <f>YEAR(Table1[[#This Row],[Date Created Conversion]])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>
        <f>ROUND(Table1[[#This Row],[pledged]]/Table1[[#This Row],[goal]] *100,1)</f>
        <v>100</v>
      </c>
      <c r="G3394" s="13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ref="L3394" si="3497">(((J3394/60)/60)/24)+DATE(1970,1,1)</f>
        <v>42496.845543981486</v>
      </c>
      <c r="M3394" s="16">
        <f t="shared" ref="M3394:M3457" si="3498">(((K3394/60)/60)/24)+DATE(1970,1,1)</f>
        <v>42446.845543981486</v>
      </c>
      <c r="N3394" t="b">
        <v>0</v>
      </c>
      <c r="O3394">
        <v>12</v>
      </c>
      <c r="P3394" t="b">
        <v>1</v>
      </c>
      <c r="Q3394" t="s">
        <v>8269</v>
      </c>
      <c r="R3394">
        <f t="shared" ref="R3394:R3457" si="3499">IFERROR(ROUND(E3394/O3394,2),0)</f>
        <v>41.67</v>
      </c>
      <c r="S3394" s="13" t="s">
        <v>8315</v>
      </c>
      <c r="T3394" t="s">
        <v>8316</v>
      </c>
      <c r="U3394">
        <f>YEAR(Table1[[#This Row],[Date Created Conversion]])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>
        <f>ROUND(Table1[[#This Row],[pledged]]/Table1[[#This Row],[goal]] *100,1)</f>
        <v>105.8</v>
      </c>
      <c r="G3395" s="13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" si="3500">(((J3395/60)/60)/24)+DATE(1970,1,1)</f>
        <v>41949.031944444447</v>
      </c>
      <c r="M3395" s="16">
        <f t="shared" si="3498"/>
        <v>41923.921643518523</v>
      </c>
      <c r="N3395" t="b">
        <v>0</v>
      </c>
      <c r="O3395">
        <v>44</v>
      </c>
      <c r="P3395" t="b">
        <v>1</v>
      </c>
      <c r="Q3395" t="s">
        <v>8269</v>
      </c>
      <c r="R3395">
        <f t="shared" si="3499"/>
        <v>36.07</v>
      </c>
      <c r="S3395" s="13" t="s">
        <v>8315</v>
      </c>
      <c r="T3395" t="s">
        <v>8316</v>
      </c>
      <c r="U3395">
        <f>YEAR(Table1[[#This Row],[Date Created Conversion]])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>
        <f>ROUND(Table1[[#This Row],[pledged]]/Table1[[#This Row],[goal]] *100,1)</f>
        <v>142.4</v>
      </c>
      <c r="G3396" s="13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ref="L3396" si="3501">(((J3396/60)/60)/24)+DATE(1970,1,1)</f>
        <v>41847.59542824074</v>
      </c>
      <c r="M3396" s="16">
        <f t="shared" si="3498"/>
        <v>41817.59542824074</v>
      </c>
      <c r="N3396" t="b">
        <v>0</v>
      </c>
      <c r="O3396">
        <v>27</v>
      </c>
      <c r="P3396" t="b">
        <v>1</v>
      </c>
      <c r="Q3396" t="s">
        <v>8269</v>
      </c>
      <c r="R3396">
        <f t="shared" si="3499"/>
        <v>29</v>
      </c>
      <c r="S3396" s="13" t="s">
        <v>8315</v>
      </c>
      <c r="T3396" t="s">
        <v>8316</v>
      </c>
      <c r="U3396">
        <f>YEAR(Table1[[#This Row],[Date Created Conversion]])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>
        <f>ROUND(Table1[[#This Row],[pledged]]/Table1[[#This Row],[goal]] *100,1)</f>
        <v>184</v>
      </c>
      <c r="G3397" s="13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ref="L3397" si="3502">(((J3397/60)/60)/24)+DATE(1970,1,1)</f>
        <v>42154.756944444445</v>
      </c>
      <c r="M3397" s="16">
        <f t="shared" si="3498"/>
        <v>42140.712314814817</v>
      </c>
      <c r="N3397" t="b">
        <v>0</v>
      </c>
      <c r="O3397">
        <v>38</v>
      </c>
      <c r="P3397" t="b">
        <v>1</v>
      </c>
      <c r="Q3397" t="s">
        <v>8269</v>
      </c>
      <c r="R3397">
        <f t="shared" si="3499"/>
        <v>24.21</v>
      </c>
      <c r="S3397" s="13" t="s">
        <v>8315</v>
      </c>
      <c r="T3397" t="s">
        <v>8316</v>
      </c>
      <c r="U3397">
        <f>YEAR(Table1[[#This Row],[Date Created Conversion]])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>
        <f>ROUND(Table1[[#This Row],[pledged]]/Table1[[#This Row],[goal]] *100,1)</f>
        <v>104.3</v>
      </c>
      <c r="G3398" s="13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ref="L3398" si="3503">(((J3398/60)/60)/24)+DATE(1970,1,1)</f>
        <v>41791.165972222225</v>
      </c>
      <c r="M3398" s="16">
        <f t="shared" si="3498"/>
        <v>41764.44663194444</v>
      </c>
      <c r="N3398" t="b">
        <v>0</v>
      </c>
      <c r="O3398">
        <v>28</v>
      </c>
      <c r="P3398" t="b">
        <v>1</v>
      </c>
      <c r="Q3398" t="s">
        <v>8269</v>
      </c>
      <c r="R3398">
        <f t="shared" si="3499"/>
        <v>55.89</v>
      </c>
      <c r="S3398" s="13" t="s">
        <v>8315</v>
      </c>
      <c r="T3398" t="s">
        <v>8316</v>
      </c>
      <c r="U3398">
        <f>YEAR(Table1[[#This Row],[Date Created Conversion]])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>
        <f>ROUND(Table1[[#This Row],[pledged]]/Table1[[#This Row],[goal]] *100,1)</f>
        <v>112</v>
      </c>
      <c r="G3399" s="13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ref="L3399" si="3504">(((J3399/60)/60)/24)+DATE(1970,1,1)</f>
        <v>42418.916666666672</v>
      </c>
      <c r="M3399" s="16">
        <f t="shared" si="3498"/>
        <v>42378.478344907402</v>
      </c>
      <c r="N3399" t="b">
        <v>0</v>
      </c>
      <c r="O3399">
        <v>24</v>
      </c>
      <c r="P3399" t="b">
        <v>1</v>
      </c>
      <c r="Q3399" t="s">
        <v>8269</v>
      </c>
      <c r="R3399">
        <f t="shared" si="3499"/>
        <v>11.67</v>
      </c>
      <c r="S3399" s="13" t="s">
        <v>8315</v>
      </c>
      <c r="T3399" t="s">
        <v>8316</v>
      </c>
      <c r="U3399">
        <f>YEAR(Table1[[#This Row],[Date Created Conversion]])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>
        <f>ROUND(Table1[[#This Row],[pledged]]/Table1[[#This Row],[goal]] *100,1)</f>
        <v>111.1</v>
      </c>
      <c r="G3400" s="13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ref="L3400" si="3505">(((J3400/60)/60)/24)+DATE(1970,1,1)</f>
        <v>41964.708333333328</v>
      </c>
      <c r="M3400" s="16">
        <f t="shared" si="3498"/>
        <v>41941.75203703704</v>
      </c>
      <c r="N3400" t="b">
        <v>0</v>
      </c>
      <c r="O3400">
        <v>65</v>
      </c>
      <c r="P3400" t="b">
        <v>1</v>
      </c>
      <c r="Q3400" t="s">
        <v>8269</v>
      </c>
      <c r="R3400">
        <f t="shared" si="3499"/>
        <v>68.349999999999994</v>
      </c>
      <c r="S3400" s="13" t="s">
        <v>8315</v>
      </c>
      <c r="T3400" t="s">
        <v>8316</v>
      </c>
      <c r="U3400">
        <f>YEAR(Table1[[#This Row],[Date Created Conversion]])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>
        <f>ROUND(Table1[[#This Row],[pledged]]/Table1[[#This Row],[goal]] *100,1)</f>
        <v>103.8</v>
      </c>
      <c r="G3401" s="13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ref="L3401" si="3506">(((J3401/60)/60)/24)+DATE(1970,1,1)</f>
        <v>42056.920428240745</v>
      </c>
      <c r="M3401" s="16">
        <f t="shared" si="3498"/>
        <v>42026.920428240745</v>
      </c>
      <c r="N3401" t="b">
        <v>0</v>
      </c>
      <c r="O3401">
        <v>46</v>
      </c>
      <c r="P3401" t="b">
        <v>1</v>
      </c>
      <c r="Q3401" t="s">
        <v>8269</v>
      </c>
      <c r="R3401">
        <f t="shared" si="3499"/>
        <v>27.07</v>
      </c>
      <c r="S3401" s="13" t="s">
        <v>8315</v>
      </c>
      <c r="T3401" t="s">
        <v>8316</v>
      </c>
      <c r="U3401">
        <f>YEAR(Table1[[#This Row],[Date Created Conversion]])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>
        <f>ROUND(Table1[[#This Row],[pledged]]/Table1[[#This Row],[goal]] *100,1)</f>
        <v>100.4</v>
      </c>
      <c r="G3402" s="13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ref="L3402" si="3507">(((J3402/60)/60)/24)+DATE(1970,1,1)</f>
        <v>41879.953865740739</v>
      </c>
      <c r="M3402" s="16">
        <f t="shared" si="3498"/>
        <v>41834.953865740739</v>
      </c>
      <c r="N3402" t="b">
        <v>0</v>
      </c>
      <c r="O3402">
        <v>85</v>
      </c>
      <c r="P3402" t="b">
        <v>1</v>
      </c>
      <c r="Q3402" t="s">
        <v>8269</v>
      </c>
      <c r="R3402">
        <f t="shared" si="3499"/>
        <v>118.13</v>
      </c>
      <c r="S3402" s="13" t="s">
        <v>8315</v>
      </c>
      <c r="T3402" t="s">
        <v>8316</v>
      </c>
      <c r="U3402">
        <f>YEAR(Table1[[#This Row],[Date Created Conversion]])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>
        <f>ROUND(Table1[[#This Row],[pledged]]/Table1[[#This Row],[goal]] *100,1)</f>
        <v>101.9</v>
      </c>
      <c r="G3403" s="1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ref="L3403" si="3508">(((J3403/60)/60)/24)+DATE(1970,1,1)</f>
        <v>42223.723912037036</v>
      </c>
      <c r="M3403" s="16">
        <f t="shared" si="3498"/>
        <v>42193.723912037036</v>
      </c>
      <c r="N3403" t="b">
        <v>0</v>
      </c>
      <c r="O3403">
        <v>66</v>
      </c>
      <c r="P3403" t="b">
        <v>1</v>
      </c>
      <c r="Q3403" t="s">
        <v>8269</v>
      </c>
      <c r="R3403">
        <f t="shared" si="3499"/>
        <v>44.76</v>
      </c>
      <c r="S3403" s="13" t="s">
        <v>8315</v>
      </c>
      <c r="T3403" t="s">
        <v>8316</v>
      </c>
      <c r="U3403">
        <f>YEAR(Table1[[#This Row],[Date Created Conversion]])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>
        <f>ROUND(Table1[[#This Row],[pledged]]/Table1[[#This Row],[goal]] *100,1)</f>
        <v>109.8</v>
      </c>
      <c r="G3404" s="13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ref="L3404" si="3509">(((J3404/60)/60)/24)+DATE(1970,1,1)</f>
        <v>42320.104861111111</v>
      </c>
      <c r="M3404" s="16">
        <f t="shared" si="3498"/>
        <v>42290.61855324074</v>
      </c>
      <c r="N3404" t="b">
        <v>0</v>
      </c>
      <c r="O3404">
        <v>165</v>
      </c>
      <c r="P3404" t="b">
        <v>1</v>
      </c>
      <c r="Q3404" t="s">
        <v>8269</v>
      </c>
      <c r="R3404">
        <f t="shared" si="3499"/>
        <v>99.79</v>
      </c>
      <c r="S3404" s="13" t="s">
        <v>8315</v>
      </c>
      <c r="T3404" t="s">
        <v>8316</v>
      </c>
      <c r="U3404">
        <f>YEAR(Table1[[#This Row],[Date Created Conversion]])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>
        <f>ROUND(Table1[[#This Row],[pledged]]/Table1[[#This Row],[goal]] *100,1)</f>
        <v>100</v>
      </c>
      <c r="G3405" s="13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ref="L3405" si="3510">(((J3405/60)/60)/24)+DATE(1970,1,1)</f>
        <v>42180.462083333332</v>
      </c>
      <c r="M3405" s="16">
        <f t="shared" si="3498"/>
        <v>42150.462083333332</v>
      </c>
      <c r="N3405" t="b">
        <v>0</v>
      </c>
      <c r="O3405">
        <v>17</v>
      </c>
      <c r="P3405" t="b">
        <v>1</v>
      </c>
      <c r="Q3405" t="s">
        <v>8269</v>
      </c>
      <c r="R3405">
        <f t="shared" si="3499"/>
        <v>117.65</v>
      </c>
      <c r="S3405" s="13" t="s">
        <v>8315</v>
      </c>
      <c r="T3405" t="s">
        <v>8316</v>
      </c>
      <c r="U3405">
        <f>YEAR(Table1[[#This Row],[Date Created Conversion]])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>
        <f>ROUND(Table1[[#This Row],[pledged]]/Table1[[#This Row],[goal]] *100,1)</f>
        <v>122</v>
      </c>
      <c r="G3406" s="13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ref="L3406" si="3511">(((J3406/60)/60)/24)+DATE(1970,1,1)</f>
        <v>42172.503495370373</v>
      </c>
      <c r="M3406" s="16">
        <f t="shared" si="3498"/>
        <v>42152.503495370373</v>
      </c>
      <c r="N3406" t="b">
        <v>0</v>
      </c>
      <c r="O3406">
        <v>3</v>
      </c>
      <c r="P3406" t="b">
        <v>1</v>
      </c>
      <c r="Q3406" t="s">
        <v>8269</v>
      </c>
      <c r="R3406">
        <f t="shared" si="3499"/>
        <v>203.33</v>
      </c>
      <c r="S3406" s="13" t="s">
        <v>8315</v>
      </c>
      <c r="T3406" t="s">
        <v>8316</v>
      </c>
      <c r="U3406">
        <f>YEAR(Table1[[#This Row],[Date Created Conversion]])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>
        <f>ROUND(Table1[[#This Row],[pledged]]/Table1[[#This Row],[goal]] *100,1)</f>
        <v>137.6</v>
      </c>
      <c r="G3407" s="13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ref="L3407" si="3512">(((J3407/60)/60)/24)+DATE(1970,1,1)</f>
        <v>42430.999305555553</v>
      </c>
      <c r="M3407" s="16">
        <f t="shared" si="3498"/>
        <v>42410.017199074078</v>
      </c>
      <c r="N3407" t="b">
        <v>0</v>
      </c>
      <c r="O3407">
        <v>17</v>
      </c>
      <c r="P3407" t="b">
        <v>1</v>
      </c>
      <c r="Q3407" t="s">
        <v>8269</v>
      </c>
      <c r="R3407">
        <f t="shared" si="3499"/>
        <v>28.32</v>
      </c>
      <c r="S3407" s="13" t="s">
        <v>8315</v>
      </c>
      <c r="T3407" t="s">
        <v>8316</v>
      </c>
      <c r="U3407">
        <f>YEAR(Table1[[#This Row],[Date Created Conversion]])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>
        <f>ROUND(Table1[[#This Row],[pledged]]/Table1[[#This Row],[goal]] *100,1)</f>
        <v>100.3</v>
      </c>
      <c r="G3408" s="13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ref="L3408" si="3513">(((J3408/60)/60)/24)+DATE(1970,1,1)</f>
        <v>41836.492777777778</v>
      </c>
      <c r="M3408" s="16">
        <f t="shared" si="3498"/>
        <v>41791.492777777778</v>
      </c>
      <c r="N3408" t="b">
        <v>0</v>
      </c>
      <c r="O3408">
        <v>91</v>
      </c>
      <c r="P3408" t="b">
        <v>1</v>
      </c>
      <c r="Q3408" t="s">
        <v>8269</v>
      </c>
      <c r="R3408">
        <f t="shared" si="3499"/>
        <v>110.23</v>
      </c>
      <c r="S3408" s="13" t="s">
        <v>8315</v>
      </c>
      <c r="T3408" t="s">
        <v>8316</v>
      </c>
      <c r="U3408">
        <f>YEAR(Table1[[#This Row],[Date Created Conversion]])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>
        <f>ROUND(Table1[[#This Row],[pledged]]/Table1[[#This Row],[goal]] *100,1)</f>
        <v>107.1</v>
      </c>
      <c r="G3409" s="13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ref="L3409" si="3514">(((J3409/60)/60)/24)+DATE(1970,1,1)</f>
        <v>41826.422326388885</v>
      </c>
      <c r="M3409" s="16">
        <f t="shared" si="3498"/>
        <v>41796.422326388885</v>
      </c>
      <c r="N3409" t="b">
        <v>0</v>
      </c>
      <c r="O3409">
        <v>67</v>
      </c>
      <c r="P3409" t="b">
        <v>1</v>
      </c>
      <c r="Q3409" t="s">
        <v>8269</v>
      </c>
      <c r="R3409">
        <f t="shared" si="3499"/>
        <v>31.97</v>
      </c>
      <c r="S3409" s="13" t="s">
        <v>8315</v>
      </c>
      <c r="T3409" t="s">
        <v>8316</v>
      </c>
      <c r="U3409">
        <f>YEAR(Table1[[#This Row],[Date Created Conversion]])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>
        <f>ROUND(Table1[[#This Row],[pledged]]/Table1[[#This Row],[goal]] *100,1)</f>
        <v>211</v>
      </c>
      <c r="G3410" s="13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ref="L3410" si="3515">(((J3410/60)/60)/24)+DATE(1970,1,1)</f>
        <v>41838.991944444446</v>
      </c>
      <c r="M3410" s="16">
        <f t="shared" si="3498"/>
        <v>41808.991944444446</v>
      </c>
      <c r="N3410" t="b">
        <v>0</v>
      </c>
      <c r="O3410">
        <v>18</v>
      </c>
      <c r="P3410" t="b">
        <v>1</v>
      </c>
      <c r="Q3410" t="s">
        <v>8269</v>
      </c>
      <c r="R3410">
        <f t="shared" si="3499"/>
        <v>58.61</v>
      </c>
      <c r="S3410" s="13" t="s">
        <v>8315</v>
      </c>
      <c r="T3410" t="s">
        <v>8316</v>
      </c>
      <c r="U3410">
        <f>YEAR(Table1[[#This Row],[Date Created Conversion]])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>
        <f>ROUND(Table1[[#This Row],[pledged]]/Table1[[#This Row],[goal]] *100,1)</f>
        <v>123.6</v>
      </c>
      <c r="G3411" s="13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ref="L3411" si="3516">(((J3411/60)/60)/24)+DATE(1970,1,1)</f>
        <v>42582.873611111107</v>
      </c>
      <c r="M3411" s="16">
        <f t="shared" si="3498"/>
        <v>42544.814328703709</v>
      </c>
      <c r="N3411" t="b">
        <v>0</v>
      </c>
      <c r="O3411">
        <v>21</v>
      </c>
      <c r="P3411" t="b">
        <v>1</v>
      </c>
      <c r="Q3411" t="s">
        <v>8269</v>
      </c>
      <c r="R3411">
        <f t="shared" si="3499"/>
        <v>29.43</v>
      </c>
      <c r="S3411" s="13" t="s">
        <v>8315</v>
      </c>
      <c r="T3411" t="s">
        <v>8316</v>
      </c>
      <c r="U3411">
        <f>YEAR(Table1[[#This Row],[Date Created Conversion]])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>
        <f>ROUND(Table1[[#This Row],[pledged]]/Table1[[#This Row],[goal]] *100,1)</f>
        <v>108.5</v>
      </c>
      <c r="G3412" s="13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ref="L3412" si="3517">(((J3412/60)/60)/24)+DATE(1970,1,1)</f>
        <v>42527.291666666672</v>
      </c>
      <c r="M3412" s="16">
        <f t="shared" si="3498"/>
        <v>42500.041550925926</v>
      </c>
      <c r="N3412" t="b">
        <v>0</v>
      </c>
      <c r="O3412">
        <v>40</v>
      </c>
      <c r="P3412" t="b">
        <v>1</v>
      </c>
      <c r="Q3412" t="s">
        <v>8269</v>
      </c>
      <c r="R3412">
        <f t="shared" si="3499"/>
        <v>81.38</v>
      </c>
      <c r="S3412" s="13" t="s">
        <v>8315</v>
      </c>
      <c r="T3412" t="s">
        <v>8316</v>
      </c>
      <c r="U3412">
        <f>YEAR(Table1[[#This Row],[Date Created Conversion]])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>
        <f>ROUND(Table1[[#This Row],[pledged]]/Table1[[#This Row],[goal]] *100,1)</f>
        <v>103.6</v>
      </c>
      <c r="G3413" s="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ref="L3413" si="3518">(((J3413/60)/60)/24)+DATE(1970,1,1)</f>
        <v>42285.022824074069</v>
      </c>
      <c r="M3413" s="16">
        <f t="shared" si="3498"/>
        <v>42265.022824074069</v>
      </c>
      <c r="N3413" t="b">
        <v>0</v>
      </c>
      <c r="O3413">
        <v>78</v>
      </c>
      <c r="P3413" t="b">
        <v>1</v>
      </c>
      <c r="Q3413" t="s">
        <v>8269</v>
      </c>
      <c r="R3413">
        <f t="shared" si="3499"/>
        <v>199.17</v>
      </c>
      <c r="S3413" s="13" t="s">
        <v>8315</v>
      </c>
      <c r="T3413" t="s">
        <v>8316</v>
      </c>
      <c r="U3413">
        <f>YEAR(Table1[[#This Row],[Date Created Conversion]])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>
        <f>ROUND(Table1[[#This Row],[pledged]]/Table1[[#This Row],[goal]] *100,1)</f>
        <v>100</v>
      </c>
      <c r="G3414" s="13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ref="L3414" si="3519">(((J3414/60)/60)/24)+DATE(1970,1,1)</f>
        <v>41909.959050925929</v>
      </c>
      <c r="M3414" s="16">
        <f t="shared" si="3498"/>
        <v>41879.959050925929</v>
      </c>
      <c r="N3414" t="b">
        <v>0</v>
      </c>
      <c r="O3414">
        <v>26</v>
      </c>
      <c r="P3414" t="b">
        <v>1</v>
      </c>
      <c r="Q3414" t="s">
        <v>8269</v>
      </c>
      <c r="R3414">
        <f t="shared" si="3499"/>
        <v>115.38</v>
      </c>
      <c r="S3414" s="13" t="s">
        <v>8315</v>
      </c>
      <c r="T3414" t="s">
        <v>8316</v>
      </c>
      <c r="U3414">
        <f>YEAR(Table1[[#This Row],[Date Created Conversion]])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>
        <f>ROUND(Table1[[#This Row],[pledged]]/Table1[[#This Row],[goal]] *100,1)</f>
        <v>130</v>
      </c>
      <c r="G3415" s="13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ref="L3415" si="3520">(((J3415/60)/60)/24)+DATE(1970,1,1)</f>
        <v>42063.207638888889</v>
      </c>
      <c r="M3415" s="16">
        <f t="shared" si="3498"/>
        <v>42053.733078703706</v>
      </c>
      <c r="N3415" t="b">
        <v>0</v>
      </c>
      <c r="O3415">
        <v>14</v>
      </c>
      <c r="P3415" t="b">
        <v>1</v>
      </c>
      <c r="Q3415" t="s">
        <v>8269</v>
      </c>
      <c r="R3415">
        <f t="shared" si="3499"/>
        <v>46.43</v>
      </c>
      <c r="S3415" s="13" t="s">
        <v>8315</v>
      </c>
      <c r="T3415" t="s">
        <v>8316</v>
      </c>
      <c r="U3415">
        <f>YEAR(Table1[[#This Row],[Date Created Conversion]])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>
        <f>ROUND(Table1[[#This Row],[pledged]]/Table1[[#This Row],[goal]] *100,1)</f>
        <v>103.5</v>
      </c>
      <c r="G3416" s="13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ref="L3416" si="3521">(((J3416/60)/60)/24)+DATE(1970,1,1)</f>
        <v>42705.332638888889</v>
      </c>
      <c r="M3416" s="16">
        <f t="shared" si="3498"/>
        <v>42675.832465277781</v>
      </c>
      <c r="N3416" t="b">
        <v>0</v>
      </c>
      <c r="O3416">
        <v>44</v>
      </c>
      <c r="P3416" t="b">
        <v>1</v>
      </c>
      <c r="Q3416" t="s">
        <v>8269</v>
      </c>
      <c r="R3416">
        <f t="shared" si="3499"/>
        <v>70.569999999999993</v>
      </c>
      <c r="S3416" s="13" t="s">
        <v>8315</v>
      </c>
      <c r="T3416" t="s">
        <v>8316</v>
      </c>
      <c r="U3416">
        <f>YEAR(Table1[[#This Row],[Date Created Conversion]])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>
        <f>ROUND(Table1[[#This Row],[pledged]]/Table1[[#This Row],[goal]] *100,1)</f>
        <v>100</v>
      </c>
      <c r="G3417" s="13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ref="L3417" si="3522">(((J3417/60)/60)/24)+DATE(1970,1,1)</f>
        <v>42477.979166666672</v>
      </c>
      <c r="M3417" s="16">
        <f t="shared" si="3498"/>
        <v>42467.144166666665</v>
      </c>
      <c r="N3417" t="b">
        <v>0</v>
      </c>
      <c r="O3417">
        <v>9</v>
      </c>
      <c r="P3417" t="b">
        <v>1</v>
      </c>
      <c r="Q3417" t="s">
        <v>8269</v>
      </c>
      <c r="R3417">
        <f t="shared" si="3499"/>
        <v>22.22</v>
      </c>
      <c r="S3417" s="13" t="s">
        <v>8315</v>
      </c>
      <c r="T3417" t="s">
        <v>8316</v>
      </c>
      <c r="U3417">
        <f>YEAR(Table1[[#This Row],[Date Created Conversion]])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>
        <f>ROUND(Table1[[#This Row],[pledged]]/Table1[[#This Row],[goal]] *100,1)</f>
        <v>119.6</v>
      </c>
      <c r="G3418" s="13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ref="L3418" si="3523">(((J3418/60)/60)/24)+DATE(1970,1,1)</f>
        <v>42117.770833333328</v>
      </c>
      <c r="M3418" s="16">
        <f t="shared" si="3498"/>
        <v>42089.412557870368</v>
      </c>
      <c r="N3418" t="b">
        <v>0</v>
      </c>
      <c r="O3418">
        <v>30</v>
      </c>
      <c r="P3418" t="b">
        <v>1</v>
      </c>
      <c r="Q3418" t="s">
        <v>8269</v>
      </c>
      <c r="R3418">
        <f t="shared" si="3499"/>
        <v>159.47</v>
      </c>
      <c r="S3418" s="13" t="s">
        <v>8315</v>
      </c>
      <c r="T3418" t="s">
        <v>8316</v>
      </c>
      <c r="U3418">
        <f>YEAR(Table1[[#This Row],[Date Created Conversion]])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>
        <f>ROUND(Table1[[#This Row],[pledged]]/Table1[[#This Row],[goal]] *100,1)</f>
        <v>100</v>
      </c>
      <c r="G3419" s="13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ref="L3419" si="3524">(((J3419/60)/60)/24)+DATE(1970,1,1)</f>
        <v>41938.029861111114</v>
      </c>
      <c r="M3419" s="16">
        <f t="shared" si="3498"/>
        <v>41894.91375</v>
      </c>
      <c r="N3419" t="b">
        <v>0</v>
      </c>
      <c r="O3419">
        <v>45</v>
      </c>
      <c r="P3419" t="b">
        <v>1</v>
      </c>
      <c r="Q3419" t="s">
        <v>8269</v>
      </c>
      <c r="R3419">
        <f t="shared" si="3499"/>
        <v>37.78</v>
      </c>
      <c r="S3419" s="13" t="s">
        <v>8315</v>
      </c>
      <c r="T3419" t="s">
        <v>8316</v>
      </c>
      <c r="U3419">
        <f>YEAR(Table1[[#This Row],[Date Created Conversion]])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>
        <f>ROUND(Table1[[#This Row],[pledged]]/Table1[[#This Row],[goal]] *100,1)</f>
        <v>100.9</v>
      </c>
      <c r="G3420" s="13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ref="L3420" si="3525">(((J3420/60)/60)/24)+DATE(1970,1,1)</f>
        <v>41782.83457175926</v>
      </c>
      <c r="M3420" s="16">
        <f t="shared" si="3498"/>
        <v>41752.83457175926</v>
      </c>
      <c r="N3420" t="b">
        <v>0</v>
      </c>
      <c r="O3420">
        <v>56</v>
      </c>
      <c r="P3420" t="b">
        <v>1</v>
      </c>
      <c r="Q3420" t="s">
        <v>8269</v>
      </c>
      <c r="R3420">
        <f t="shared" si="3499"/>
        <v>72.05</v>
      </c>
      <c r="S3420" s="13" t="s">
        <v>8315</v>
      </c>
      <c r="T3420" t="s">
        <v>8316</v>
      </c>
      <c r="U3420">
        <f>YEAR(Table1[[#This Row],[Date Created Conversion]])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>
        <f>ROUND(Table1[[#This Row],[pledged]]/Table1[[#This Row],[goal]] *100,1)</f>
        <v>106.5</v>
      </c>
      <c r="G3421" s="13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ref="L3421" si="3526">(((J3421/60)/60)/24)+DATE(1970,1,1)</f>
        <v>42466.895833333328</v>
      </c>
      <c r="M3421" s="16">
        <f t="shared" si="3498"/>
        <v>42448.821585648147</v>
      </c>
      <c r="N3421" t="b">
        <v>0</v>
      </c>
      <c r="O3421">
        <v>46</v>
      </c>
      <c r="P3421" t="b">
        <v>1</v>
      </c>
      <c r="Q3421" t="s">
        <v>8269</v>
      </c>
      <c r="R3421">
        <f t="shared" si="3499"/>
        <v>63.7</v>
      </c>
      <c r="S3421" s="13" t="s">
        <v>8315</v>
      </c>
      <c r="T3421" t="s">
        <v>8316</v>
      </c>
      <c r="U3421">
        <f>YEAR(Table1[[#This Row],[Date Created Conversion]])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>
        <f>ROUND(Table1[[#This Row],[pledged]]/Table1[[#This Row],[goal]] *100,1)</f>
        <v>138</v>
      </c>
      <c r="G3422" s="13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ref="L3422" si="3527">(((J3422/60)/60)/24)+DATE(1970,1,1)</f>
        <v>42414</v>
      </c>
      <c r="M3422" s="16">
        <f t="shared" si="3498"/>
        <v>42405.090300925927</v>
      </c>
      <c r="N3422" t="b">
        <v>0</v>
      </c>
      <c r="O3422">
        <v>34</v>
      </c>
      <c r="P3422" t="b">
        <v>1</v>
      </c>
      <c r="Q3422" t="s">
        <v>8269</v>
      </c>
      <c r="R3422">
        <f t="shared" si="3499"/>
        <v>28.41</v>
      </c>
      <c r="S3422" s="13" t="s">
        <v>8315</v>
      </c>
      <c r="T3422" t="s">
        <v>8316</v>
      </c>
      <c r="U3422">
        <f>YEAR(Table1[[#This Row],[Date Created Conversion]])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>
        <f>ROUND(Table1[[#This Row],[pledged]]/Table1[[#This Row],[goal]] *100,1)</f>
        <v>101.2</v>
      </c>
      <c r="G3423" s="1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ref="L3423" si="3528">(((J3423/60)/60)/24)+DATE(1970,1,1)</f>
        <v>42067.791238425925</v>
      </c>
      <c r="M3423" s="16">
        <f t="shared" si="3498"/>
        <v>42037.791238425925</v>
      </c>
      <c r="N3423" t="b">
        <v>0</v>
      </c>
      <c r="O3423">
        <v>98</v>
      </c>
      <c r="P3423" t="b">
        <v>1</v>
      </c>
      <c r="Q3423" t="s">
        <v>8269</v>
      </c>
      <c r="R3423">
        <f t="shared" si="3499"/>
        <v>103.21</v>
      </c>
      <c r="S3423" s="13" t="s">
        <v>8315</v>
      </c>
      <c r="T3423" t="s">
        <v>8316</v>
      </c>
      <c r="U3423">
        <f>YEAR(Table1[[#This Row],[Date Created Conversion]])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>
        <f>ROUND(Table1[[#This Row],[pledged]]/Table1[[#This Row],[goal]] *100,1)</f>
        <v>109.1</v>
      </c>
      <c r="G3424" s="13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ref="L3424" si="3529">(((J3424/60)/60)/24)+DATE(1970,1,1)</f>
        <v>42352</v>
      </c>
      <c r="M3424" s="16">
        <f t="shared" si="3498"/>
        <v>42323.562222222223</v>
      </c>
      <c r="N3424" t="b">
        <v>0</v>
      </c>
      <c r="O3424">
        <v>46</v>
      </c>
      <c r="P3424" t="b">
        <v>1</v>
      </c>
      <c r="Q3424" t="s">
        <v>8269</v>
      </c>
      <c r="R3424">
        <f t="shared" si="3499"/>
        <v>71.150000000000006</v>
      </c>
      <c r="S3424" s="13" t="s">
        <v>8315</v>
      </c>
      <c r="T3424" t="s">
        <v>8316</v>
      </c>
      <c r="U3424">
        <f>YEAR(Table1[[#This Row],[Date Created Conversion]])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>
        <f>ROUND(Table1[[#This Row],[pledged]]/Table1[[#This Row],[goal]] *100,1)</f>
        <v>140</v>
      </c>
      <c r="G3425" s="13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ref="L3425" si="3530">(((J3425/60)/60)/24)+DATE(1970,1,1)</f>
        <v>42118.911354166667</v>
      </c>
      <c r="M3425" s="16">
        <f t="shared" si="3498"/>
        <v>42088.911354166667</v>
      </c>
      <c r="N3425" t="b">
        <v>0</v>
      </c>
      <c r="O3425">
        <v>10</v>
      </c>
      <c r="P3425" t="b">
        <v>1</v>
      </c>
      <c r="Q3425" t="s">
        <v>8269</v>
      </c>
      <c r="R3425">
        <f t="shared" si="3499"/>
        <v>35</v>
      </c>
      <c r="S3425" s="13" t="s">
        <v>8315</v>
      </c>
      <c r="T3425" t="s">
        <v>8316</v>
      </c>
      <c r="U3425">
        <f>YEAR(Table1[[#This Row],[Date Created Conversion]])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>
        <f>ROUND(Table1[[#This Row],[pledged]]/Table1[[#This Row],[goal]] *100,1)</f>
        <v>103.6</v>
      </c>
      <c r="G3426" s="13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ref="L3426" si="3531">(((J3426/60)/60)/24)+DATE(1970,1,1)</f>
        <v>42040.290972222225</v>
      </c>
      <c r="M3426" s="16">
        <f t="shared" si="3498"/>
        <v>42018.676898148144</v>
      </c>
      <c r="N3426" t="b">
        <v>0</v>
      </c>
      <c r="O3426">
        <v>76</v>
      </c>
      <c r="P3426" t="b">
        <v>1</v>
      </c>
      <c r="Q3426" t="s">
        <v>8269</v>
      </c>
      <c r="R3426">
        <f t="shared" si="3499"/>
        <v>81.78</v>
      </c>
      <c r="S3426" s="13" t="s">
        <v>8315</v>
      </c>
      <c r="T3426" t="s">
        <v>8316</v>
      </c>
      <c r="U3426">
        <f>YEAR(Table1[[#This Row],[Date Created Conversion]])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>
        <f>ROUND(Table1[[#This Row],[pledged]]/Table1[[#This Row],[goal]] *100,1)</f>
        <v>103</v>
      </c>
      <c r="G3427" s="13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ref="L3427" si="3532">(((J3427/60)/60)/24)+DATE(1970,1,1)</f>
        <v>41916.617314814815</v>
      </c>
      <c r="M3427" s="16">
        <f t="shared" si="3498"/>
        <v>41884.617314814815</v>
      </c>
      <c r="N3427" t="b">
        <v>0</v>
      </c>
      <c r="O3427">
        <v>104</v>
      </c>
      <c r="P3427" t="b">
        <v>1</v>
      </c>
      <c r="Q3427" t="s">
        <v>8269</v>
      </c>
      <c r="R3427">
        <f t="shared" si="3499"/>
        <v>297.02999999999997</v>
      </c>
      <c r="S3427" s="13" t="s">
        <v>8315</v>
      </c>
      <c r="T3427" t="s">
        <v>8316</v>
      </c>
      <c r="U3427">
        <f>YEAR(Table1[[#This Row],[Date Created Conversion]])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>
        <f>ROUND(Table1[[#This Row],[pledged]]/Table1[[#This Row],[goal]] *100,1)</f>
        <v>108.1</v>
      </c>
      <c r="G3428" s="13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ref="L3428" si="3533">(((J3428/60)/60)/24)+DATE(1970,1,1)</f>
        <v>41903.083333333336</v>
      </c>
      <c r="M3428" s="16">
        <f t="shared" si="3498"/>
        <v>41884.056747685187</v>
      </c>
      <c r="N3428" t="b">
        <v>0</v>
      </c>
      <c r="O3428">
        <v>87</v>
      </c>
      <c r="P3428" t="b">
        <v>1</v>
      </c>
      <c r="Q3428" t="s">
        <v>8269</v>
      </c>
      <c r="R3428">
        <f t="shared" si="3499"/>
        <v>46.61</v>
      </c>
      <c r="S3428" s="13" t="s">
        <v>8315</v>
      </c>
      <c r="T3428" t="s">
        <v>8316</v>
      </c>
      <c r="U3428">
        <f>YEAR(Table1[[#This Row],[Date Created Conversion]])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>
        <f>ROUND(Table1[[#This Row],[pledged]]/Table1[[#This Row],[goal]] *100,1)</f>
        <v>100</v>
      </c>
      <c r="G3429" s="13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ref="L3429" si="3534">(((J3429/60)/60)/24)+DATE(1970,1,1)</f>
        <v>41822.645277777774</v>
      </c>
      <c r="M3429" s="16">
        <f t="shared" si="3498"/>
        <v>41792.645277777774</v>
      </c>
      <c r="N3429" t="b">
        <v>0</v>
      </c>
      <c r="O3429">
        <v>29</v>
      </c>
      <c r="P3429" t="b">
        <v>1</v>
      </c>
      <c r="Q3429" t="s">
        <v>8269</v>
      </c>
      <c r="R3429">
        <f t="shared" si="3499"/>
        <v>51.72</v>
      </c>
      <c r="S3429" s="13" t="s">
        <v>8315</v>
      </c>
      <c r="T3429" t="s">
        <v>8316</v>
      </c>
      <c r="U3429">
        <f>YEAR(Table1[[#This Row],[Date Created Conversion]])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>
        <f>ROUND(Table1[[#This Row],[pledged]]/Table1[[#This Row],[goal]] *100,1)</f>
        <v>102.8</v>
      </c>
      <c r="G3430" s="13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ref="L3430" si="3535">(((J3430/60)/60)/24)+DATE(1970,1,1)</f>
        <v>42063.708333333328</v>
      </c>
      <c r="M3430" s="16">
        <f t="shared" si="3498"/>
        <v>42038.720451388886</v>
      </c>
      <c r="N3430" t="b">
        <v>0</v>
      </c>
      <c r="O3430">
        <v>51</v>
      </c>
      <c r="P3430" t="b">
        <v>1</v>
      </c>
      <c r="Q3430" t="s">
        <v>8269</v>
      </c>
      <c r="R3430">
        <f t="shared" si="3499"/>
        <v>40.29</v>
      </c>
      <c r="S3430" s="13" t="s">
        <v>8315</v>
      </c>
      <c r="T3430" t="s">
        <v>8316</v>
      </c>
      <c r="U3430">
        <f>YEAR(Table1[[#This Row],[Date Created Conversion]])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>
        <f>ROUND(Table1[[#This Row],[pledged]]/Table1[[#This Row],[goal]] *100,1)</f>
        <v>130</v>
      </c>
      <c r="G3431" s="13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ref="L3431" si="3536">(((J3431/60)/60)/24)+DATE(1970,1,1)</f>
        <v>42676.021539351852</v>
      </c>
      <c r="M3431" s="16">
        <f t="shared" si="3498"/>
        <v>42662.021539351852</v>
      </c>
      <c r="N3431" t="b">
        <v>0</v>
      </c>
      <c r="O3431">
        <v>12</v>
      </c>
      <c r="P3431" t="b">
        <v>1</v>
      </c>
      <c r="Q3431" t="s">
        <v>8269</v>
      </c>
      <c r="R3431">
        <f t="shared" si="3499"/>
        <v>16.25</v>
      </c>
      <c r="S3431" s="13" t="s">
        <v>8315</v>
      </c>
      <c r="T3431" t="s">
        <v>8316</v>
      </c>
      <c r="U3431">
        <f>YEAR(Table1[[#This Row],[Date Created Conversion]])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>
        <f>ROUND(Table1[[#This Row],[pledged]]/Table1[[#This Row],[goal]] *100,1)</f>
        <v>108.5</v>
      </c>
      <c r="G3432" s="13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ref="L3432" si="3537">(((J3432/60)/60)/24)+DATE(1970,1,1)</f>
        <v>41850.945613425924</v>
      </c>
      <c r="M3432" s="16">
        <f t="shared" si="3498"/>
        <v>41820.945613425924</v>
      </c>
      <c r="N3432" t="b">
        <v>0</v>
      </c>
      <c r="O3432">
        <v>72</v>
      </c>
      <c r="P3432" t="b">
        <v>1</v>
      </c>
      <c r="Q3432" t="s">
        <v>8269</v>
      </c>
      <c r="R3432">
        <f t="shared" si="3499"/>
        <v>30.15</v>
      </c>
      <c r="S3432" s="13" t="s">
        <v>8315</v>
      </c>
      <c r="T3432" t="s">
        <v>8316</v>
      </c>
      <c r="U3432">
        <f>YEAR(Table1[[#This Row],[Date Created Conversion]])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>
        <f>ROUND(Table1[[#This Row],[pledged]]/Table1[[#This Row],[goal]] *100,1)</f>
        <v>100</v>
      </c>
      <c r="G3433" s="1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ref="L3433" si="3538">(((J3433/60)/60)/24)+DATE(1970,1,1)</f>
        <v>41869.730937500004</v>
      </c>
      <c r="M3433" s="16">
        <f t="shared" si="3498"/>
        <v>41839.730937500004</v>
      </c>
      <c r="N3433" t="b">
        <v>0</v>
      </c>
      <c r="O3433">
        <v>21</v>
      </c>
      <c r="P3433" t="b">
        <v>1</v>
      </c>
      <c r="Q3433" t="s">
        <v>8269</v>
      </c>
      <c r="R3433">
        <f t="shared" si="3499"/>
        <v>95.24</v>
      </c>
      <c r="S3433" s="13" t="s">
        <v>8315</v>
      </c>
      <c r="T3433" t="s">
        <v>8316</v>
      </c>
      <c r="U3433">
        <f>YEAR(Table1[[#This Row],[Date Created Conversion]])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>
        <f>ROUND(Table1[[#This Row],[pledged]]/Table1[[#This Row],[goal]] *100,1)</f>
        <v>109.7</v>
      </c>
      <c r="G3434" s="13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ref="L3434" si="3539">(((J3434/60)/60)/24)+DATE(1970,1,1)</f>
        <v>42405.916666666672</v>
      </c>
      <c r="M3434" s="16">
        <f t="shared" si="3498"/>
        <v>42380.581180555557</v>
      </c>
      <c r="N3434" t="b">
        <v>0</v>
      </c>
      <c r="O3434">
        <v>42</v>
      </c>
      <c r="P3434" t="b">
        <v>1</v>
      </c>
      <c r="Q3434" t="s">
        <v>8269</v>
      </c>
      <c r="R3434">
        <f t="shared" si="3499"/>
        <v>52.21</v>
      </c>
      <c r="S3434" s="13" t="s">
        <v>8315</v>
      </c>
      <c r="T3434" t="s">
        <v>8316</v>
      </c>
      <c r="U3434">
        <f>YEAR(Table1[[#This Row],[Date Created Conversion]])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>
        <f>ROUND(Table1[[#This Row],[pledged]]/Table1[[#This Row],[goal]] *100,1)</f>
        <v>100.3</v>
      </c>
      <c r="G3435" s="13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ref="L3435" si="3540">(((J3435/60)/60)/24)+DATE(1970,1,1)</f>
        <v>41807.125</v>
      </c>
      <c r="M3435" s="16">
        <f t="shared" si="3498"/>
        <v>41776.063136574077</v>
      </c>
      <c r="N3435" t="b">
        <v>0</v>
      </c>
      <c r="O3435">
        <v>71</v>
      </c>
      <c r="P3435" t="b">
        <v>1</v>
      </c>
      <c r="Q3435" t="s">
        <v>8269</v>
      </c>
      <c r="R3435">
        <f t="shared" si="3499"/>
        <v>134.15</v>
      </c>
      <c r="S3435" s="13" t="s">
        <v>8315</v>
      </c>
      <c r="T3435" t="s">
        <v>8316</v>
      </c>
      <c r="U3435">
        <f>YEAR(Table1[[#This Row],[Date Created Conversion]])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>
        <f>ROUND(Table1[[#This Row],[pledged]]/Table1[[#This Row],[goal]] *100,1)</f>
        <v>105.6</v>
      </c>
      <c r="G3436" s="13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ref="L3436" si="3541">(((J3436/60)/60)/24)+DATE(1970,1,1)</f>
        <v>41830.380428240744</v>
      </c>
      <c r="M3436" s="16">
        <f t="shared" si="3498"/>
        <v>41800.380428240744</v>
      </c>
      <c r="N3436" t="b">
        <v>0</v>
      </c>
      <c r="O3436">
        <v>168</v>
      </c>
      <c r="P3436" t="b">
        <v>1</v>
      </c>
      <c r="Q3436" t="s">
        <v>8269</v>
      </c>
      <c r="R3436">
        <f t="shared" si="3499"/>
        <v>62.83</v>
      </c>
      <c r="S3436" s="13" t="s">
        <v>8315</v>
      </c>
      <c r="T3436" t="s">
        <v>8316</v>
      </c>
      <c r="U3436">
        <f>YEAR(Table1[[#This Row],[Date Created Conversion]])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>
        <f>ROUND(Table1[[#This Row],[pledged]]/Table1[[#This Row],[goal]] *100,1)</f>
        <v>112</v>
      </c>
      <c r="G3437" s="13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ref="L3437" si="3542">(((J3437/60)/60)/24)+DATE(1970,1,1)</f>
        <v>42589.125</v>
      </c>
      <c r="M3437" s="16">
        <f t="shared" si="3498"/>
        <v>42572.61681712963</v>
      </c>
      <c r="N3437" t="b">
        <v>0</v>
      </c>
      <c r="O3437">
        <v>19</v>
      </c>
      <c r="P3437" t="b">
        <v>1</v>
      </c>
      <c r="Q3437" t="s">
        <v>8269</v>
      </c>
      <c r="R3437">
        <f t="shared" si="3499"/>
        <v>58.95</v>
      </c>
      <c r="S3437" s="13" t="s">
        <v>8315</v>
      </c>
      <c r="T3437" t="s">
        <v>8316</v>
      </c>
      <c r="U3437">
        <f>YEAR(Table1[[#This Row],[Date Created Conversion]])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>
        <f>ROUND(Table1[[#This Row],[pledged]]/Table1[[#This Row],[goal]] *100,1)</f>
        <v>105.9</v>
      </c>
      <c r="G3438" s="13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ref="L3438" si="3543">(((J3438/60)/60)/24)+DATE(1970,1,1)</f>
        <v>41872.686111111114</v>
      </c>
      <c r="M3438" s="16">
        <f t="shared" si="3498"/>
        <v>41851.541585648149</v>
      </c>
      <c r="N3438" t="b">
        <v>0</v>
      </c>
      <c r="O3438">
        <v>37</v>
      </c>
      <c r="P3438" t="b">
        <v>1</v>
      </c>
      <c r="Q3438" t="s">
        <v>8269</v>
      </c>
      <c r="R3438">
        <f t="shared" si="3499"/>
        <v>143.11000000000001</v>
      </c>
      <c r="S3438" s="13" t="s">
        <v>8315</v>
      </c>
      <c r="T3438" t="s">
        <v>8316</v>
      </c>
      <c r="U3438">
        <f>YEAR(Table1[[#This Row],[Date Created Conversion]])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>
        <f>ROUND(Table1[[#This Row],[pledged]]/Table1[[#This Row],[goal]] *100,1)</f>
        <v>101</v>
      </c>
      <c r="G3439" s="13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ref="L3439" si="3544">(((J3439/60)/60)/24)+DATE(1970,1,1)</f>
        <v>42235.710879629631</v>
      </c>
      <c r="M3439" s="16">
        <f t="shared" si="3498"/>
        <v>42205.710879629631</v>
      </c>
      <c r="N3439" t="b">
        <v>0</v>
      </c>
      <c r="O3439">
        <v>36</v>
      </c>
      <c r="P3439" t="b">
        <v>1</v>
      </c>
      <c r="Q3439" t="s">
        <v>8269</v>
      </c>
      <c r="R3439">
        <f t="shared" si="3499"/>
        <v>84.17</v>
      </c>
      <c r="S3439" s="13" t="s">
        <v>8315</v>
      </c>
      <c r="T3439" t="s">
        <v>8316</v>
      </c>
      <c r="U3439">
        <f>YEAR(Table1[[#This Row],[Date Created Conversion]])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>
        <f>ROUND(Table1[[#This Row],[pledged]]/Table1[[#This Row],[goal]] *100,1)</f>
        <v>104.2</v>
      </c>
      <c r="G3440" s="13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ref="L3440" si="3545">(((J3440/60)/60)/24)+DATE(1970,1,1)</f>
        <v>42126.875</v>
      </c>
      <c r="M3440" s="16">
        <f t="shared" si="3498"/>
        <v>42100.927858796291</v>
      </c>
      <c r="N3440" t="b">
        <v>0</v>
      </c>
      <c r="O3440">
        <v>14</v>
      </c>
      <c r="P3440" t="b">
        <v>1</v>
      </c>
      <c r="Q3440" t="s">
        <v>8269</v>
      </c>
      <c r="R3440">
        <f t="shared" si="3499"/>
        <v>186.07</v>
      </c>
      <c r="S3440" s="13" t="s">
        <v>8315</v>
      </c>
      <c r="T3440" t="s">
        <v>8316</v>
      </c>
      <c r="U3440">
        <f>YEAR(Table1[[#This Row],[Date Created Conversion]])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>
        <f>ROUND(Table1[[#This Row],[pledged]]/Table1[[#This Row],[goal]] *100,1)</f>
        <v>134.69999999999999</v>
      </c>
      <c r="G3441" s="13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ref="L3441" si="3546">(((J3441/60)/60)/24)+DATE(1970,1,1)</f>
        <v>42388.207638888889</v>
      </c>
      <c r="M3441" s="16">
        <f t="shared" si="3498"/>
        <v>42374.911226851851</v>
      </c>
      <c r="N3441" t="b">
        <v>0</v>
      </c>
      <c r="O3441">
        <v>18</v>
      </c>
      <c r="P3441" t="b">
        <v>1</v>
      </c>
      <c r="Q3441" t="s">
        <v>8269</v>
      </c>
      <c r="R3441">
        <f t="shared" si="3499"/>
        <v>89.79</v>
      </c>
      <c r="S3441" s="13" t="s">
        <v>8315</v>
      </c>
      <c r="T3441" t="s">
        <v>8316</v>
      </c>
      <c r="U3441">
        <f>YEAR(Table1[[#This Row],[Date Created Conversion]])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>
        <f>ROUND(Table1[[#This Row],[pledged]]/Table1[[#This Row],[goal]] *100,1)</f>
        <v>105.2</v>
      </c>
      <c r="G3442" s="13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ref="L3442" si="3547">(((J3442/60)/60)/24)+DATE(1970,1,1)</f>
        <v>41831.677083333336</v>
      </c>
      <c r="M3442" s="16">
        <f t="shared" si="3498"/>
        <v>41809.12300925926</v>
      </c>
      <c r="N3442" t="b">
        <v>0</v>
      </c>
      <c r="O3442">
        <v>82</v>
      </c>
      <c r="P3442" t="b">
        <v>1</v>
      </c>
      <c r="Q3442" t="s">
        <v>8269</v>
      </c>
      <c r="R3442">
        <f t="shared" si="3499"/>
        <v>64.16</v>
      </c>
      <c r="S3442" s="13" t="s">
        <v>8315</v>
      </c>
      <c r="T3442" t="s">
        <v>8316</v>
      </c>
      <c r="U3442">
        <f>YEAR(Table1[[#This Row],[Date Created Conversion]])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>
        <f>ROUND(Table1[[#This Row],[pledged]]/Table1[[#This Row],[goal]] *100,1)</f>
        <v>102.6</v>
      </c>
      <c r="G3443" s="1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ref="L3443" si="3548">(((J3443/60)/60)/24)+DATE(1970,1,1)</f>
        <v>42321.845138888893</v>
      </c>
      <c r="M3443" s="16">
        <f t="shared" si="3498"/>
        <v>42294.429641203707</v>
      </c>
      <c r="N3443" t="b">
        <v>0</v>
      </c>
      <c r="O3443">
        <v>43</v>
      </c>
      <c r="P3443" t="b">
        <v>1</v>
      </c>
      <c r="Q3443" t="s">
        <v>8269</v>
      </c>
      <c r="R3443">
        <f t="shared" si="3499"/>
        <v>59.65</v>
      </c>
      <c r="S3443" s="13" t="s">
        <v>8315</v>
      </c>
      <c r="T3443" t="s">
        <v>8316</v>
      </c>
      <c r="U3443">
        <f>YEAR(Table1[[#This Row],[Date Created Conversion]])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>
        <f>ROUND(Table1[[#This Row],[pledged]]/Table1[[#This Row],[goal]] *100,1)</f>
        <v>100</v>
      </c>
      <c r="G3444" s="13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ref="L3444" si="3549">(((J3444/60)/60)/24)+DATE(1970,1,1)</f>
        <v>42154.841111111105</v>
      </c>
      <c r="M3444" s="16">
        <f t="shared" si="3498"/>
        <v>42124.841111111105</v>
      </c>
      <c r="N3444" t="b">
        <v>0</v>
      </c>
      <c r="O3444">
        <v>8</v>
      </c>
      <c r="P3444" t="b">
        <v>1</v>
      </c>
      <c r="Q3444" t="s">
        <v>8269</v>
      </c>
      <c r="R3444">
        <f t="shared" si="3499"/>
        <v>31.25</v>
      </c>
      <c r="S3444" s="13" t="s">
        <v>8315</v>
      </c>
      <c r="T3444" t="s">
        <v>8316</v>
      </c>
      <c r="U3444">
        <f>YEAR(Table1[[#This Row],[Date Created Conversion]])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>
        <f>ROUND(Table1[[#This Row],[pledged]]/Table1[[#This Row],[goal]] *100,1)</f>
        <v>185.5</v>
      </c>
      <c r="G3445" s="13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ref="L3445" si="3550">(((J3445/60)/60)/24)+DATE(1970,1,1)</f>
        <v>41891.524837962963</v>
      </c>
      <c r="M3445" s="16">
        <f t="shared" si="3498"/>
        <v>41861.524837962963</v>
      </c>
      <c r="N3445" t="b">
        <v>0</v>
      </c>
      <c r="O3445">
        <v>45</v>
      </c>
      <c r="P3445" t="b">
        <v>1</v>
      </c>
      <c r="Q3445" t="s">
        <v>8269</v>
      </c>
      <c r="R3445">
        <f t="shared" si="3499"/>
        <v>41.22</v>
      </c>
      <c r="S3445" s="13" t="s">
        <v>8315</v>
      </c>
      <c r="T3445" t="s">
        <v>8316</v>
      </c>
      <c r="U3445">
        <f>YEAR(Table1[[#This Row],[Date Created Conversion]])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>
        <f>ROUND(Table1[[#This Row],[pledged]]/Table1[[#This Row],[goal]] *100,1)</f>
        <v>289</v>
      </c>
      <c r="G3446" s="13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ref="L3446" si="3551">(((J3446/60)/60)/24)+DATE(1970,1,1)</f>
        <v>42529.582638888889</v>
      </c>
      <c r="M3446" s="16">
        <f t="shared" si="3498"/>
        <v>42521.291504629626</v>
      </c>
      <c r="N3446" t="b">
        <v>0</v>
      </c>
      <c r="O3446">
        <v>20</v>
      </c>
      <c r="P3446" t="b">
        <v>1</v>
      </c>
      <c r="Q3446" t="s">
        <v>8269</v>
      </c>
      <c r="R3446">
        <f t="shared" si="3499"/>
        <v>43.35</v>
      </c>
      <c r="S3446" s="13" t="s">
        <v>8315</v>
      </c>
      <c r="T3446" t="s">
        <v>8316</v>
      </c>
      <c r="U3446">
        <f>YEAR(Table1[[#This Row],[Date Created Conversion]])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>
        <f>ROUND(Table1[[#This Row],[pledged]]/Table1[[#This Row],[goal]] *100,1)</f>
        <v>100</v>
      </c>
      <c r="G3447" s="13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ref="L3447" si="3552">(((J3447/60)/60)/24)+DATE(1970,1,1)</f>
        <v>42300.530509259261</v>
      </c>
      <c r="M3447" s="16">
        <f t="shared" si="3498"/>
        <v>42272.530509259261</v>
      </c>
      <c r="N3447" t="b">
        <v>0</v>
      </c>
      <c r="O3447">
        <v>31</v>
      </c>
      <c r="P3447" t="b">
        <v>1</v>
      </c>
      <c r="Q3447" t="s">
        <v>8269</v>
      </c>
      <c r="R3447">
        <f t="shared" si="3499"/>
        <v>64.52</v>
      </c>
      <c r="S3447" s="13" t="s">
        <v>8315</v>
      </c>
      <c r="T3447" t="s">
        <v>8316</v>
      </c>
      <c r="U3447">
        <f>YEAR(Table1[[#This Row],[Date Created Conversion]])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>
        <f>ROUND(Table1[[#This Row],[pledged]]/Table1[[#This Row],[goal]] *100,1)</f>
        <v>108.2</v>
      </c>
      <c r="G3448" s="13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ref="L3448" si="3553">(((J3448/60)/60)/24)+DATE(1970,1,1)</f>
        <v>42040.513888888891</v>
      </c>
      <c r="M3448" s="16">
        <f t="shared" si="3498"/>
        <v>42016.832465277781</v>
      </c>
      <c r="N3448" t="b">
        <v>0</v>
      </c>
      <c r="O3448">
        <v>25</v>
      </c>
      <c r="P3448" t="b">
        <v>1</v>
      </c>
      <c r="Q3448" t="s">
        <v>8269</v>
      </c>
      <c r="R3448">
        <f t="shared" si="3499"/>
        <v>43.28</v>
      </c>
      <c r="S3448" s="13" t="s">
        <v>8315</v>
      </c>
      <c r="T3448" t="s">
        <v>8316</v>
      </c>
      <c r="U3448">
        <f>YEAR(Table1[[#This Row],[Date Created Conversion]])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>
        <f>ROUND(Table1[[#This Row],[pledged]]/Table1[[#This Row],[goal]] *100,1)</f>
        <v>107.8</v>
      </c>
      <c r="G3449" s="13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ref="L3449" si="3554">(((J3449/60)/60)/24)+DATE(1970,1,1)</f>
        <v>42447.847361111111</v>
      </c>
      <c r="M3449" s="16">
        <f t="shared" si="3498"/>
        <v>42402.889027777783</v>
      </c>
      <c r="N3449" t="b">
        <v>0</v>
      </c>
      <c r="O3449">
        <v>14</v>
      </c>
      <c r="P3449" t="b">
        <v>1</v>
      </c>
      <c r="Q3449" t="s">
        <v>8269</v>
      </c>
      <c r="R3449">
        <f t="shared" si="3499"/>
        <v>77</v>
      </c>
      <c r="S3449" s="13" t="s">
        <v>8315</v>
      </c>
      <c r="T3449" t="s">
        <v>8316</v>
      </c>
      <c r="U3449">
        <f>YEAR(Table1[[#This Row],[Date Created Conversion]])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>
        <f>ROUND(Table1[[#This Row],[pledged]]/Table1[[#This Row],[goal]] *100,1)</f>
        <v>109.8</v>
      </c>
      <c r="G3450" s="13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ref="L3450" si="3555">(((J3450/60)/60)/24)+DATE(1970,1,1)</f>
        <v>41990.119085648148</v>
      </c>
      <c r="M3450" s="16">
        <f t="shared" si="3498"/>
        <v>41960.119085648148</v>
      </c>
      <c r="N3450" t="b">
        <v>0</v>
      </c>
      <c r="O3450">
        <v>45</v>
      </c>
      <c r="P3450" t="b">
        <v>1</v>
      </c>
      <c r="Q3450" t="s">
        <v>8269</v>
      </c>
      <c r="R3450">
        <f t="shared" si="3499"/>
        <v>51.22</v>
      </c>
      <c r="S3450" s="13" t="s">
        <v>8315</v>
      </c>
      <c r="T3450" t="s">
        <v>8316</v>
      </c>
      <c r="U3450">
        <f>YEAR(Table1[[#This Row],[Date Created Conversion]])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>
        <f>ROUND(Table1[[#This Row],[pledged]]/Table1[[#This Row],[goal]] *100,1)</f>
        <v>170.6</v>
      </c>
      <c r="G3451" s="13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ref="L3451" si="3556">(((J3451/60)/60)/24)+DATE(1970,1,1)</f>
        <v>42560.166666666672</v>
      </c>
      <c r="M3451" s="16">
        <f t="shared" si="3498"/>
        <v>42532.052523148144</v>
      </c>
      <c r="N3451" t="b">
        <v>0</v>
      </c>
      <c r="O3451">
        <v>20</v>
      </c>
      <c r="P3451" t="b">
        <v>1</v>
      </c>
      <c r="Q3451" t="s">
        <v>8269</v>
      </c>
      <c r="R3451">
        <f t="shared" si="3499"/>
        <v>68.25</v>
      </c>
      <c r="S3451" s="13" t="s">
        <v>8315</v>
      </c>
      <c r="T3451" t="s">
        <v>8316</v>
      </c>
      <c r="U3451">
        <f>YEAR(Table1[[#This Row],[Date Created Conversion]])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>
        <f>ROUND(Table1[[#This Row],[pledged]]/Table1[[#This Row],[goal]] *100,1)</f>
        <v>152</v>
      </c>
      <c r="G3452" s="13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ref="L3452" si="3557">(((J3452/60)/60)/24)+DATE(1970,1,1)</f>
        <v>42096.662858796291</v>
      </c>
      <c r="M3452" s="16">
        <f t="shared" si="3498"/>
        <v>42036.704525462963</v>
      </c>
      <c r="N3452" t="b">
        <v>0</v>
      </c>
      <c r="O3452">
        <v>39</v>
      </c>
      <c r="P3452" t="b">
        <v>1</v>
      </c>
      <c r="Q3452" t="s">
        <v>8269</v>
      </c>
      <c r="R3452">
        <f t="shared" si="3499"/>
        <v>19.489999999999998</v>
      </c>
      <c r="S3452" s="13" t="s">
        <v>8315</v>
      </c>
      <c r="T3452" t="s">
        <v>8316</v>
      </c>
      <c r="U3452">
        <f>YEAR(Table1[[#This Row],[Date Created Conversion]])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>
        <f>ROUND(Table1[[#This Row],[pledged]]/Table1[[#This Row],[goal]] *100,1)</f>
        <v>101.2</v>
      </c>
      <c r="G3453" s="1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ref="L3453" si="3558">(((J3453/60)/60)/24)+DATE(1970,1,1)</f>
        <v>42115.723692129628</v>
      </c>
      <c r="M3453" s="16">
        <f t="shared" si="3498"/>
        <v>42088.723692129628</v>
      </c>
      <c r="N3453" t="b">
        <v>0</v>
      </c>
      <c r="O3453">
        <v>16</v>
      </c>
      <c r="P3453" t="b">
        <v>1</v>
      </c>
      <c r="Q3453" t="s">
        <v>8269</v>
      </c>
      <c r="R3453">
        <f t="shared" si="3499"/>
        <v>41.13</v>
      </c>
      <c r="S3453" s="13" t="s">
        <v>8315</v>
      </c>
      <c r="T3453" t="s">
        <v>8316</v>
      </c>
      <c r="U3453">
        <f>YEAR(Table1[[#This Row],[Date Created Conversion]])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>
        <f>ROUND(Table1[[#This Row],[pledged]]/Table1[[#This Row],[goal]] *100,1)</f>
        <v>153.19999999999999</v>
      </c>
      <c r="G3454" s="13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ref="L3454" si="3559">(((J3454/60)/60)/24)+DATE(1970,1,1)</f>
        <v>41843.165972222225</v>
      </c>
      <c r="M3454" s="16">
        <f t="shared" si="3498"/>
        <v>41820.639189814814</v>
      </c>
      <c r="N3454" t="b">
        <v>0</v>
      </c>
      <c r="O3454">
        <v>37</v>
      </c>
      <c r="P3454" t="b">
        <v>1</v>
      </c>
      <c r="Q3454" t="s">
        <v>8269</v>
      </c>
      <c r="R3454">
        <f t="shared" si="3499"/>
        <v>41.41</v>
      </c>
      <c r="S3454" s="13" t="s">
        <v>8315</v>
      </c>
      <c r="T3454" t="s">
        <v>8316</v>
      </c>
      <c r="U3454">
        <f>YEAR(Table1[[#This Row],[Date Created Conversion]])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>
        <f>ROUND(Table1[[#This Row],[pledged]]/Table1[[#This Row],[goal]] *100,1)</f>
        <v>128.30000000000001</v>
      </c>
      <c r="G3455" s="13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ref="L3455" si="3560">(((J3455/60)/60)/24)+DATE(1970,1,1)</f>
        <v>42595.97865740741</v>
      </c>
      <c r="M3455" s="16">
        <f t="shared" si="3498"/>
        <v>42535.97865740741</v>
      </c>
      <c r="N3455" t="b">
        <v>0</v>
      </c>
      <c r="O3455">
        <v>14</v>
      </c>
      <c r="P3455" t="b">
        <v>1</v>
      </c>
      <c r="Q3455" t="s">
        <v>8269</v>
      </c>
      <c r="R3455">
        <f t="shared" si="3499"/>
        <v>27.5</v>
      </c>
      <c r="S3455" s="13" t="s">
        <v>8315</v>
      </c>
      <c r="T3455" t="s">
        <v>8316</v>
      </c>
      <c r="U3455">
        <f>YEAR(Table1[[#This Row],[Date Created Conversion]])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>
        <f>ROUND(Table1[[#This Row],[pledged]]/Table1[[#This Row],[goal]] *100,1)</f>
        <v>100.7</v>
      </c>
      <c r="G3456" s="13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ref="L3456" si="3561">(((J3456/60)/60)/24)+DATE(1970,1,1)</f>
        <v>41851.698599537034</v>
      </c>
      <c r="M3456" s="16">
        <f t="shared" si="3498"/>
        <v>41821.698599537034</v>
      </c>
      <c r="N3456" t="b">
        <v>0</v>
      </c>
      <c r="O3456">
        <v>21</v>
      </c>
      <c r="P3456" t="b">
        <v>1</v>
      </c>
      <c r="Q3456" t="s">
        <v>8269</v>
      </c>
      <c r="R3456">
        <f t="shared" si="3499"/>
        <v>33.57</v>
      </c>
      <c r="S3456" s="13" t="s">
        <v>8315</v>
      </c>
      <c r="T3456" t="s">
        <v>8316</v>
      </c>
      <c r="U3456">
        <f>YEAR(Table1[[#This Row],[Date Created Conversion]])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>
        <f>ROUND(Table1[[#This Row],[pledged]]/Table1[[#This Row],[goal]] *100,1)</f>
        <v>100.7</v>
      </c>
      <c r="G3457" s="13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ref="L3457" si="3562">(((J3457/60)/60)/24)+DATE(1970,1,1)</f>
        <v>42656.7503125</v>
      </c>
      <c r="M3457" s="16">
        <f t="shared" si="3498"/>
        <v>42626.7503125</v>
      </c>
      <c r="N3457" t="b">
        <v>0</v>
      </c>
      <c r="O3457">
        <v>69</v>
      </c>
      <c r="P3457" t="b">
        <v>1</v>
      </c>
      <c r="Q3457" t="s">
        <v>8269</v>
      </c>
      <c r="R3457">
        <f t="shared" si="3499"/>
        <v>145.87</v>
      </c>
      <c r="S3457" s="13" t="s">
        <v>8315</v>
      </c>
      <c r="T3457" t="s">
        <v>8316</v>
      </c>
      <c r="U3457">
        <f>YEAR(Table1[[#This Row],[Date Created Conversion]])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>
        <f>ROUND(Table1[[#This Row],[pledged]]/Table1[[#This Row],[goal]] *100,1)</f>
        <v>191.3</v>
      </c>
      <c r="G3458" s="13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ref="L3458" si="3563">(((J3458/60)/60)/24)+DATE(1970,1,1)</f>
        <v>41852.290972222225</v>
      </c>
      <c r="M3458" s="16">
        <f t="shared" ref="M3458:M3521" si="3564">(((K3458/60)/60)/24)+DATE(1970,1,1)</f>
        <v>41821.205636574072</v>
      </c>
      <c r="N3458" t="b">
        <v>0</v>
      </c>
      <c r="O3458">
        <v>16</v>
      </c>
      <c r="P3458" t="b">
        <v>1</v>
      </c>
      <c r="Q3458" t="s">
        <v>8269</v>
      </c>
      <c r="R3458">
        <f t="shared" ref="R3458:R3521" si="3565">IFERROR(ROUND(E3458/O3458,2),0)</f>
        <v>358.69</v>
      </c>
      <c r="S3458" s="13" t="s">
        <v>8315</v>
      </c>
      <c r="T3458" t="s">
        <v>8316</v>
      </c>
      <c r="U3458">
        <f>YEAR(Table1[[#This Row],[Date Created Conversion]])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>
        <f>ROUND(Table1[[#This Row],[pledged]]/Table1[[#This Row],[goal]] *100,1)</f>
        <v>140.19999999999999</v>
      </c>
      <c r="G3459" s="13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" si="3566">(((J3459/60)/60)/24)+DATE(1970,1,1)</f>
        <v>42047.249305555553</v>
      </c>
      <c r="M3459" s="16">
        <f t="shared" si="3564"/>
        <v>42016.706678240742</v>
      </c>
      <c r="N3459" t="b">
        <v>0</v>
      </c>
      <c r="O3459">
        <v>55</v>
      </c>
      <c r="P3459" t="b">
        <v>1</v>
      </c>
      <c r="Q3459" t="s">
        <v>8269</v>
      </c>
      <c r="R3459">
        <f t="shared" si="3565"/>
        <v>50.98</v>
      </c>
      <c r="S3459" s="13" t="s">
        <v>8315</v>
      </c>
      <c r="T3459" t="s">
        <v>8316</v>
      </c>
      <c r="U3459">
        <f>YEAR(Table1[[#This Row],[Date Created Conversion]])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>
        <f>ROUND(Table1[[#This Row],[pledged]]/Table1[[#This Row],[goal]] *100,1)</f>
        <v>124.3</v>
      </c>
      <c r="G3460" s="13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ref="L3460" si="3567">(((J3460/60)/60)/24)+DATE(1970,1,1)</f>
        <v>42038.185416666667</v>
      </c>
      <c r="M3460" s="16">
        <f t="shared" si="3564"/>
        <v>42011.202581018515</v>
      </c>
      <c r="N3460" t="b">
        <v>0</v>
      </c>
      <c r="O3460">
        <v>27</v>
      </c>
      <c r="P3460" t="b">
        <v>1</v>
      </c>
      <c r="Q3460" t="s">
        <v>8269</v>
      </c>
      <c r="R3460">
        <f t="shared" si="3565"/>
        <v>45.04</v>
      </c>
      <c r="S3460" s="13" t="s">
        <v>8315</v>
      </c>
      <c r="T3460" t="s">
        <v>8316</v>
      </c>
      <c r="U3460">
        <f>YEAR(Table1[[#This Row],[Date Created Conversion]])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>
        <f>ROUND(Table1[[#This Row],[pledged]]/Table1[[#This Row],[goal]] *100,1)</f>
        <v>126.2</v>
      </c>
      <c r="G3461" s="13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ref="L3461" si="3568">(((J3461/60)/60)/24)+DATE(1970,1,1)</f>
        <v>42510.479861111111</v>
      </c>
      <c r="M3461" s="16">
        <f t="shared" si="3564"/>
        <v>42480.479861111111</v>
      </c>
      <c r="N3461" t="b">
        <v>0</v>
      </c>
      <c r="O3461">
        <v>36</v>
      </c>
      <c r="P3461" t="b">
        <v>1</v>
      </c>
      <c r="Q3461" t="s">
        <v>8269</v>
      </c>
      <c r="R3461">
        <f t="shared" si="3565"/>
        <v>17.53</v>
      </c>
      <c r="S3461" s="13" t="s">
        <v>8315</v>
      </c>
      <c r="T3461" t="s">
        <v>8316</v>
      </c>
      <c r="U3461">
        <f>YEAR(Table1[[#This Row],[Date Created Conversion]])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>
        <f>ROUND(Table1[[#This Row],[pledged]]/Table1[[#This Row],[goal]] *100,1)</f>
        <v>190</v>
      </c>
      <c r="G3462" s="13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ref="L3462" si="3569">(((J3462/60)/60)/24)+DATE(1970,1,1)</f>
        <v>41866.527222222219</v>
      </c>
      <c r="M3462" s="16">
        <f t="shared" si="3564"/>
        <v>41852.527222222219</v>
      </c>
      <c r="N3462" t="b">
        <v>0</v>
      </c>
      <c r="O3462">
        <v>19</v>
      </c>
      <c r="P3462" t="b">
        <v>1</v>
      </c>
      <c r="Q3462" t="s">
        <v>8269</v>
      </c>
      <c r="R3462">
        <f t="shared" si="3565"/>
        <v>50</v>
      </c>
      <c r="S3462" s="13" t="s">
        <v>8315</v>
      </c>
      <c r="T3462" t="s">
        <v>8316</v>
      </c>
      <c r="U3462">
        <f>YEAR(Table1[[#This Row],[Date Created Conversion]])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>
        <f>ROUND(Table1[[#This Row],[pledged]]/Table1[[#This Row],[goal]] *100,1)</f>
        <v>139</v>
      </c>
      <c r="G3463" s="1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ref="L3463" si="3570">(((J3463/60)/60)/24)+DATE(1970,1,1)</f>
        <v>42672.125</v>
      </c>
      <c r="M3463" s="16">
        <f t="shared" si="3564"/>
        <v>42643.632858796293</v>
      </c>
      <c r="N3463" t="b">
        <v>0</v>
      </c>
      <c r="O3463">
        <v>12</v>
      </c>
      <c r="P3463" t="b">
        <v>1</v>
      </c>
      <c r="Q3463" t="s">
        <v>8269</v>
      </c>
      <c r="R3463">
        <f t="shared" si="3565"/>
        <v>57.92</v>
      </c>
      <c r="S3463" s="13" t="s">
        <v>8315</v>
      </c>
      <c r="T3463" t="s">
        <v>8316</v>
      </c>
      <c r="U3463">
        <f>YEAR(Table1[[#This Row],[Date Created Conversion]])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>
        <f>ROUND(Table1[[#This Row],[pledged]]/Table1[[#This Row],[goal]] *100,1)</f>
        <v>202</v>
      </c>
      <c r="G3464" s="13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ref="L3464" si="3571">(((J3464/60)/60)/24)+DATE(1970,1,1)</f>
        <v>42195.75</v>
      </c>
      <c r="M3464" s="16">
        <f t="shared" si="3564"/>
        <v>42179.898472222223</v>
      </c>
      <c r="N3464" t="b">
        <v>0</v>
      </c>
      <c r="O3464">
        <v>17</v>
      </c>
      <c r="P3464" t="b">
        <v>1</v>
      </c>
      <c r="Q3464" t="s">
        <v>8269</v>
      </c>
      <c r="R3464">
        <f t="shared" si="3565"/>
        <v>29.71</v>
      </c>
      <c r="S3464" s="13" t="s">
        <v>8315</v>
      </c>
      <c r="T3464" t="s">
        <v>8316</v>
      </c>
      <c r="U3464">
        <f>YEAR(Table1[[#This Row],[Date Created Conversion]])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>
        <f>ROUND(Table1[[#This Row],[pledged]]/Table1[[#This Row],[goal]] *100,1)</f>
        <v>103.4</v>
      </c>
      <c r="G3465" s="13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ref="L3465" si="3572">(((J3465/60)/60)/24)+DATE(1970,1,1)</f>
        <v>42654.165972222225</v>
      </c>
      <c r="M3465" s="16">
        <f t="shared" si="3564"/>
        <v>42612.918807870374</v>
      </c>
      <c r="N3465" t="b">
        <v>0</v>
      </c>
      <c r="O3465">
        <v>114</v>
      </c>
      <c r="P3465" t="b">
        <v>1</v>
      </c>
      <c r="Q3465" t="s">
        <v>8269</v>
      </c>
      <c r="R3465">
        <f t="shared" si="3565"/>
        <v>90.68</v>
      </c>
      <c r="S3465" s="13" t="s">
        <v>8315</v>
      </c>
      <c r="T3465" t="s">
        <v>8316</v>
      </c>
      <c r="U3465">
        <f>YEAR(Table1[[#This Row],[Date Created Conversion]])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>
        <f>ROUND(Table1[[#This Row],[pledged]]/Table1[[#This Row],[goal]] *100,1)</f>
        <v>102.3</v>
      </c>
      <c r="G3466" s="13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ref="L3466" si="3573">(((J3466/60)/60)/24)+DATE(1970,1,1)</f>
        <v>42605.130057870367</v>
      </c>
      <c r="M3466" s="16">
        <f t="shared" si="3564"/>
        <v>42575.130057870367</v>
      </c>
      <c r="N3466" t="b">
        <v>0</v>
      </c>
      <c r="O3466">
        <v>93</v>
      </c>
      <c r="P3466" t="b">
        <v>1</v>
      </c>
      <c r="Q3466" t="s">
        <v>8269</v>
      </c>
      <c r="R3466">
        <f t="shared" si="3565"/>
        <v>55.01</v>
      </c>
      <c r="S3466" s="13" t="s">
        <v>8315</v>
      </c>
      <c r="T3466" t="s">
        <v>8316</v>
      </c>
      <c r="U3466">
        <f>YEAR(Table1[[#This Row],[Date Created Conversion]])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>
        <f>ROUND(Table1[[#This Row],[pledged]]/Table1[[#This Row],[goal]] *100,1)</f>
        <v>103</v>
      </c>
      <c r="G3467" s="13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ref="L3467" si="3574">(((J3467/60)/60)/24)+DATE(1970,1,1)</f>
        <v>42225.666666666672</v>
      </c>
      <c r="M3467" s="16">
        <f t="shared" si="3564"/>
        <v>42200.625833333332</v>
      </c>
      <c r="N3467" t="b">
        <v>0</v>
      </c>
      <c r="O3467">
        <v>36</v>
      </c>
      <c r="P3467" t="b">
        <v>1</v>
      </c>
      <c r="Q3467" t="s">
        <v>8269</v>
      </c>
      <c r="R3467">
        <f t="shared" si="3565"/>
        <v>57.22</v>
      </c>
      <c r="S3467" s="13" t="s">
        <v>8315</v>
      </c>
      <c r="T3467" t="s">
        <v>8316</v>
      </c>
      <c r="U3467">
        <f>YEAR(Table1[[#This Row],[Date Created Conversion]])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>
        <f>ROUND(Table1[[#This Row],[pledged]]/Table1[[#This Row],[goal]] *100,1)</f>
        <v>127.1</v>
      </c>
      <c r="G3468" s="13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ref="L3468" si="3575">(((J3468/60)/60)/24)+DATE(1970,1,1)</f>
        <v>42479.977430555555</v>
      </c>
      <c r="M3468" s="16">
        <f t="shared" si="3564"/>
        <v>42420.019097222219</v>
      </c>
      <c r="N3468" t="b">
        <v>0</v>
      </c>
      <c r="O3468">
        <v>61</v>
      </c>
      <c r="P3468" t="b">
        <v>1</v>
      </c>
      <c r="Q3468" t="s">
        <v>8269</v>
      </c>
      <c r="R3468">
        <f t="shared" si="3565"/>
        <v>72.95</v>
      </c>
      <c r="S3468" s="13" t="s">
        <v>8315</v>
      </c>
      <c r="T3468" t="s">
        <v>8316</v>
      </c>
      <c r="U3468">
        <f>YEAR(Table1[[#This Row],[Date Created Conversion]])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>
        <f>ROUND(Table1[[#This Row],[pledged]]/Table1[[#This Row],[goal]] *100,1)</f>
        <v>101</v>
      </c>
      <c r="G3469" s="13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ref="L3469" si="3576">(((J3469/60)/60)/24)+DATE(1970,1,1)</f>
        <v>42083.630000000005</v>
      </c>
      <c r="M3469" s="16">
        <f t="shared" si="3564"/>
        <v>42053.671666666662</v>
      </c>
      <c r="N3469" t="b">
        <v>0</v>
      </c>
      <c r="O3469">
        <v>47</v>
      </c>
      <c r="P3469" t="b">
        <v>1</v>
      </c>
      <c r="Q3469" t="s">
        <v>8269</v>
      </c>
      <c r="R3469">
        <f t="shared" si="3565"/>
        <v>64.47</v>
      </c>
      <c r="S3469" s="13" t="s">
        <v>8315</v>
      </c>
      <c r="T3469" t="s">
        <v>8316</v>
      </c>
      <c r="U3469">
        <f>YEAR(Table1[[#This Row],[Date Created Conversion]])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>
        <f>ROUND(Table1[[#This Row],[pledged]]/Table1[[#This Row],[goal]] *100,1)</f>
        <v>121.8</v>
      </c>
      <c r="G3470" s="13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ref="L3470" si="3577">(((J3470/60)/60)/24)+DATE(1970,1,1)</f>
        <v>42634.125</v>
      </c>
      <c r="M3470" s="16">
        <f t="shared" si="3564"/>
        <v>42605.765381944439</v>
      </c>
      <c r="N3470" t="b">
        <v>0</v>
      </c>
      <c r="O3470">
        <v>17</v>
      </c>
      <c r="P3470" t="b">
        <v>1</v>
      </c>
      <c r="Q3470" t="s">
        <v>8269</v>
      </c>
      <c r="R3470">
        <f t="shared" si="3565"/>
        <v>716.35</v>
      </c>
      <c r="S3470" s="13" t="s">
        <v>8315</v>
      </c>
      <c r="T3470" t="s">
        <v>8316</v>
      </c>
      <c r="U3470">
        <f>YEAR(Table1[[#This Row],[Date Created Conversion]])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>
        <f>ROUND(Table1[[#This Row],[pledged]]/Table1[[#This Row],[goal]] *100,1)</f>
        <v>113.4</v>
      </c>
      <c r="G3471" s="13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ref="L3471" si="3578">(((J3471/60)/60)/24)+DATE(1970,1,1)</f>
        <v>42488.641724537039</v>
      </c>
      <c r="M3471" s="16">
        <f t="shared" si="3564"/>
        <v>42458.641724537039</v>
      </c>
      <c r="N3471" t="b">
        <v>0</v>
      </c>
      <c r="O3471">
        <v>63</v>
      </c>
      <c r="P3471" t="b">
        <v>1</v>
      </c>
      <c r="Q3471" t="s">
        <v>8269</v>
      </c>
      <c r="R3471">
        <f t="shared" si="3565"/>
        <v>50.4</v>
      </c>
      <c r="S3471" s="13" t="s">
        <v>8315</v>
      </c>
      <c r="T3471" t="s">
        <v>8316</v>
      </c>
      <c r="U3471">
        <f>YEAR(Table1[[#This Row],[Date Created Conversion]])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>
        <f>ROUND(Table1[[#This Row],[pledged]]/Table1[[#This Row],[goal]] *100,1)</f>
        <v>150</v>
      </c>
      <c r="G3472" s="13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ref="L3472" si="3579">(((J3472/60)/60)/24)+DATE(1970,1,1)</f>
        <v>42566.901388888888</v>
      </c>
      <c r="M3472" s="16">
        <f t="shared" si="3564"/>
        <v>42529.022013888884</v>
      </c>
      <c r="N3472" t="b">
        <v>0</v>
      </c>
      <c r="O3472">
        <v>9</v>
      </c>
      <c r="P3472" t="b">
        <v>1</v>
      </c>
      <c r="Q3472" t="s">
        <v>8269</v>
      </c>
      <c r="R3472">
        <f t="shared" si="3565"/>
        <v>41.67</v>
      </c>
      <c r="S3472" s="13" t="s">
        <v>8315</v>
      </c>
      <c r="T3472" t="s">
        <v>8316</v>
      </c>
      <c r="U3472">
        <f>YEAR(Table1[[#This Row],[Date Created Conversion]])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>
        <f>ROUND(Table1[[#This Row],[pledged]]/Table1[[#This Row],[goal]] *100,1)</f>
        <v>214.6</v>
      </c>
      <c r="G3473" s="1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ref="L3473" si="3580">(((J3473/60)/60)/24)+DATE(1970,1,1)</f>
        <v>41882.833333333336</v>
      </c>
      <c r="M3473" s="16">
        <f t="shared" si="3564"/>
        <v>41841.820486111108</v>
      </c>
      <c r="N3473" t="b">
        <v>0</v>
      </c>
      <c r="O3473">
        <v>30</v>
      </c>
      <c r="P3473" t="b">
        <v>1</v>
      </c>
      <c r="Q3473" t="s">
        <v>8269</v>
      </c>
      <c r="R3473">
        <f t="shared" si="3565"/>
        <v>35.770000000000003</v>
      </c>
      <c r="S3473" s="13" t="s">
        <v>8315</v>
      </c>
      <c r="T3473" t="s">
        <v>8316</v>
      </c>
      <c r="U3473">
        <f>YEAR(Table1[[#This Row],[Date Created Conversion]])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>
        <f>ROUND(Table1[[#This Row],[pledged]]/Table1[[#This Row],[goal]] *100,1)</f>
        <v>102.1</v>
      </c>
      <c r="G3474" s="13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ref="L3474" si="3581">(((J3474/60)/60)/24)+DATE(1970,1,1)</f>
        <v>41949.249305555553</v>
      </c>
      <c r="M3474" s="16">
        <f t="shared" si="3564"/>
        <v>41928.170497685183</v>
      </c>
      <c r="N3474" t="b">
        <v>0</v>
      </c>
      <c r="O3474">
        <v>23</v>
      </c>
      <c r="P3474" t="b">
        <v>1</v>
      </c>
      <c r="Q3474" t="s">
        <v>8269</v>
      </c>
      <c r="R3474">
        <f t="shared" si="3565"/>
        <v>88.74</v>
      </c>
      <c r="S3474" s="13" t="s">
        <v>8315</v>
      </c>
      <c r="T3474" t="s">
        <v>8316</v>
      </c>
      <c r="U3474">
        <f>YEAR(Table1[[#This Row],[Date Created Conversion]])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>
        <f>ROUND(Table1[[#This Row],[pledged]]/Table1[[#This Row],[goal]] *100,1)</f>
        <v>100</v>
      </c>
      <c r="G3475" s="13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ref="L3475" si="3582">(((J3475/60)/60)/24)+DATE(1970,1,1)</f>
        <v>42083.852083333331</v>
      </c>
      <c r="M3475" s="16">
        <f t="shared" si="3564"/>
        <v>42062.834444444445</v>
      </c>
      <c r="N3475" t="b">
        <v>0</v>
      </c>
      <c r="O3475">
        <v>33</v>
      </c>
      <c r="P3475" t="b">
        <v>1</v>
      </c>
      <c r="Q3475" t="s">
        <v>8269</v>
      </c>
      <c r="R3475">
        <f t="shared" si="3565"/>
        <v>148.47999999999999</v>
      </c>
      <c r="S3475" s="13" t="s">
        <v>8315</v>
      </c>
      <c r="T3475" t="s">
        <v>8316</v>
      </c>
      <c r="U3475">
        <f>YEAR(Table1[[#This Row],[Date Created Conversion]])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>
        <f>ROUND(Table1[[#This Row],[pledged]]/Table1[[#This Row],[goal]] *100,1)</f>
        <v>101</v>
      </c>
      <c r="G3476" s="13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ref="L3476" si="3583">(((J3476/60)/60)/24)+DATE(1970,1,1)</f>
        <v>42571.501516203702</v>
      </c>
      <c r="M3476" s="16">
        <f t="shared" si="3564"/>
        <v>42541.501516203702</v>
      </c>
      <c r="N3476" t="b">
        <v>0</v>
      </c>
      <c r="O3476">
        <v>39</v>
      </c>
      <c r="P3476" t="b">
        <v>1</v>
      </c>
      <c r="Q3476" t="s">
        <v>8269</v>
      </c>
      <c r="R3476">
        <f t="shared" si="3565"/>
        <v>51.79</v>
      </c>
      <c r="S3476" s="13" t="s">
        <v>8315</v>
      </c>
      <c r="T3476" t="s">
        <v>8316</v>
      </c>
      <c r="U3476">
        <f>YEAR(Table1[[#This Row],[Date Created Conversion]])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>
        <f>ROUND(Table1[[#This Row],[pledged]]/Table1[[#This Row],[goal]] *100,1)</f>
        <v>113.3</v>
      </c>
      <c r="G3477" s="13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ref="L3477" si="3584">(((J3477/60)/60)/24)+DATE(1970,1,1)</f>
        <v>41946</v>
      </c>
      <c r="M3477" s="16">
        <f t="shared" si="3564"/>
        <v>41918.880833333329</v>
      </c>
      <c r="N3477" t="b">
        <v>0</v>
      </c>
      <c r="O3477">
        <v>17</v>
      </c>
      <c r="P3477" t="b">
        <v>1</v>
      </c>
      <c r="Q3477" t="s">
        <v>8269</v>
      </c>
      <c r="R3477">
        <f t="shared" si="3565"/>
        <v>20</v>
      </c>
      <c r="S3477" s="13" t="s">
        <v>8315</v>
      </c>
      <c r="T3477" t="s">
        <v>8316</v>
      </c>
      <c r="U3477">
        <f>YEAR(Table1[[#This Row],[Date Created Conversion]])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>
        <f>ROUND(Table1[[#This Row],[pledged]]/Table1[[#This Row],[goal]] *100,1)</f>
        <v>104</v>
      </c>
      <c r="G3478" s="13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ref="L3478" si="3585">(((J3478/60)/60)/24)+DATE(1970,1,1)</f>
        <v>41939.125</v>
      </c>
      <c r="M3478" s="16">
        <f t="shared" si="3564"/>
        <v>41921.279976851853</v>
      </c>
      <c r="N3478" t="b">
        <v>0</v>
      </c>
      <c r="O3478">
        <v>6</v>
      </c>
      <c r="P3478" t="b">
        <v>1</v>
      </c>
      <c r="Q3478" t="s">
        <v>8269</v>
      </c>
      <c r="R3478">
        <f t="shared" si="3565"/>
        <v>52</v>
      </c>
      <c r="S3478" s="13" t="s">
        <v>8315</v>
      </c>
      <c r="T3478" t="s">
        <v>8316</v>
      </c>
      <c r="U3478">
        <f>YEAR(Table1[[#This Row],[Date Created Conversion]])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>
        <f>ROUND(Table1[[#This Row],[pledged]]/Table1[[#This Row],[goal]] *100,1)</f>
        <v>115.3</v>
      </c>
      <c r="G3479" s="13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ref="L3479" si="3586">(((J3479/60)/60)/24)+DATE(1970,1,1)</f>
        <v>42141.125</v>
      </c>
      <c r="M3479" s="16">
        <f t="shared" si="3564"/>
        <v>42128.736608796295</v>
      </c>
      <c r="N3479" t="b">
        <v>0</v>
      </c>
      <c r="O3479">
        <v>39</v>
      </c>
      <c r="P3479" t="b">
        <v>1</v>
      </c>
      <c r="Q3479" t="s">
        <v>8269</v>
      </c>
      <c r="R3479">
        <f t="shared" si="3565"/>
        <v>53.23</v>
      </c>
      <c r="S3479" s="13" t="s">
        <v>8315</v>
      </c>
      <c r="T3479" t="s">
        <v>8316</v>
      </c>
      <c r="U3479">
        <f>YEAR(Table1[[#This Row],[Date Created Conversion]])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>
        <f>ROUND(Table1[[#This Row],[pledged]]/Table1[[#This Row],[goal]] *100,1)</f>
        <v>112.9</v>
      </c>
      <c r="G3480" s="13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ref="L3480" si="3587">(((J3480/60)/60)/24)+DATE(1970,1,1)</f>
        <v>42079.875</v>
      </c>
      <c r="M3480" s="16">
        <f t="shared" si="3564"/>
        <v>42053.916921296302</v>
      </c>
      <c r="N3480" t="b">
        <v>0</v>
      </c>
      <c r="O3480">
        <v>57</v>
      </c>
      <c r="P3480" t="b">
        <v>1</v>
      </c>
      <c r="Q3480" t="s">
        <v>8269</v>
      </c>
      <c r="R3480">
        <f t="shared" si="3565"/>
        <v>39.6</v>
      </c>
      <c r="S3480" s="13" t="s">
        <v>8315</v>
      </c>
      <c r="T3480" t="s">
        <v>8316</v>
      </c>
      <c r="U3480">
        <f>YEAR(Table1[[#This Row],[Date Created Conversion]])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>
        <f>ROUND(Table1[[#This Row],[pledged]]/Table1[[#This Row],[goal]] *100,1)</f>
        <v>127.9</v>
      </c>
      <c r="G3481" s="13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ref="L3481" si="3588">(((J3481/60)/60)/24)+DATE(1970,1,1)</f>
        <v>41811.855092592588</v>
      </c>
      <c r="M3481" s="16">
        <f t="shared" si="3564"/>
        <v>41781.855092592588</v>
      </c>
      <c r="N3481" t="b">
        <v>0</v>
      </c>
      <c r="O3481">
        <v>56</v>
      </c>
      <c r="P3481" t="b">
        <v>1</v>
      </c>
      <c r="Q3481" t="s">
        <v>8269</v>
      </c>
      <c r="R3481">
        <f t="shared" si="3565"/>
        <v>34.25</v>
      </c>
      <c r="S3481" s="13" t="s">
        <v>8315</v>
      </c>
      <c r="T3481" t="s">
        <v>8316</v>
      </c>
      <c r="U3481">
        <f>YEAR(Table1[[#This Row],[Date Created Conversion]])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>
        <f>ROUND(Table1[[#This Row],[pledged]]/Table1[[#This Row],[goal]] *100,1)</f>
        <v>142.69999999999999</v>
      </c>
      <c r="G3482" s="13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ref="L3482" si="3589">(((J3482/60)/60)/24)+DATE(1970,1,1)</f>
        <v>42195.875</v>
      </c>
      <c r="M3482" s="16">
        <f t="shared" si="3564"/>
        <v>42171.317442129628</v>
      </c>
      <c r="N3482" t="b">
        <v>0</v>
      </c>
      <c r="O3482">
        <v>13</v>
      </c>
      <c r="P3482" t="b">
        <v>1</v>
      </c>
      <c r="Q3482" t="s">
        <v>8269</v>
      </c>
      <c r="R3482">
        <f t="shared" si="3565"/>
        <v>164.62</v>
      </c>
      <c r="S3482" s="13" t="s">
        <v>8315</v>
      </c>
      <c r="T3482" t="s">
        <v>8316</v>
      </c>
      <c r="U3482">
        <f>YEAR(Table1[[#This Row],[Date Created Conversion]])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>
        <f>ROUND(Table1[[#This Row],[pledged]]/Table1[[#This Row],[goal]] *100,1)</f>
        <v>118.8</v>
      </c>
      <c r="G3483" s="1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ref="L3483" si="3590">(((J3483/60)/60)/24)+DATE(1970,1,1)</f>
        <v>42006.24754629629</v>
      </c>
      <c r="M3483" s="16">
        <f t="shared" si="3564"/>
        <v>41989.24754629629</v>
      </c>
      <c r="N3483" t="b">
        <v>0</v>
      </c>
      <c r="O3483">
        <v>95</v>
      </c>
      <c r="P3483" t="b">
        <v>1</v>
      </c>
      <c r="Q3483" t="s">
        <v>8269</v>
      </c>
      <c r="R3483">
        <f t="shared" si="3565"/>
        <v>125.05</v>
      </c>
      <c r="S3483" s="13" t="s">
        <v>8315</v>
      </c>
      <c r="T3483" t="s">
        <v>8316</v>
      </c>
      <c r="U3483">
        <f>YEAR(Table1[[#This Row],[Date Created Conversion]])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>
        <f>ROUND(Table1[[#This Row],[pledged]]/Table1[[#This Row],[goal]] *100,1)</f>
        <v>138.30000000000001</v>
      </c>
      <c r="G3484" s="13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ref="L3484" si="3591">(((J3484/60)/60)/24)+DATE(1970,1,1)</f>
        <v>41826.771597222221</v>
      </c>
      <c r="M3484" s="16">
        <f t="shared" si="3564"/>
        <v>41796.771597222221</v>
      </c>
      <c r="N3484" t="b">
        <v>0</v>
      </c>
      <c r="O3484">
        <v>80</v>
      </c>
      <c r="P3484" t="b">
        <v>1</v>
      </c>
      <c r="Q3484" t="s">
        <v>8269</v>
      </c>
      <c r="R3484">
        <f t="shared" si="3565"/>
        <v>51.88</v>
      </c>
      <c r="S3484" s="13" t="s">
        <v>8315</v>
      </c>
      <c r="T3484" t="s">
        <v>8316</v>
      </c>
      <c r="U3484">
        <f>YEAR(Table1[[#This Row],[Date Created Conversion]])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>
        <f>ROUND(Table1[[#This Row],[pledged]]/Table1[[#This Row],[goal]] *100,1)</f>
        <v>159.9</v>
      </c>
      <c r="G3485" s="13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ref="L3485" si="3592">(((J3485/60)/60)/24)+DATE(1970,1,1)</f>
        <v>41823.668761574074</v>
      </c>
      <c r="M3485" s="16">
        <f t="shared" si="3564"/>
        <v>41793.668761574074</v>
      </c>
      <c r="N3485" t="b">
        <v>0</v>
      </c>
      <c r="O3485">
        <v>133</v>
      </c>
      <c r="P3485" t="b">
        <v>1</v>
      </c>
      <c r="Q3485" t="s">
        <v>8269</v>
      </c>
      <c r="R3485">
        <f t="shared" si="3565"/>
        <v>40.29</v>
      </c>
      <c r="S3485" s="13" t="s">
        <v>8315</v>
      </c>
      <c r="T3485" t="s">
        <v>8316</v>
      </c>
      <c r="U3485">
        <f>YEAR(Table1[[#This Row],[Date Created Conversion]])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>
        <f>ROUND(Table1[[#This Row],[pledged]]/Table1[[#This Row],[goal]] *100,1)</f>
        <v>114.2</v>
      </c>
      <c r="G3486" s="13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ref="L3486" si="3593">(((J3486/60)/60)/24)+DATE(1970,1,1)</f>
        <v>42536.760405092587</v>
      </c>
      <c r="M3486" s="16">
        <f t="shared" si="3564"/>
        <v>42506.760405092587</v>
      </c>
      <c r="N3486" t="b">
        <v>0</v>
      </c>
      <c r="O3486">
        <v>44</v>
      </c>
      <c r="P3486" t="b">
        <v>1</v>
      </c>
      <c r="Q3486" t="s">
        <v>8269</v>
      </c>
      <c r="R3486">
        <f t="shared" si="3565"/>
        <v>64.91</v>
      </c>
      <c r="S3486" s="13" t="s">
        <v>8315</v>
      </c>
      <c r="T3486" t="s">
        <v>8316</v>
      </c>
      <c r="U3486">
        <f>YEAR(Table1[[#This Row],[Date Created Conversion]])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>
        <f>ROUND(Table1[[#This Row],[pledged]]/Table1[[#This Row],[goal]] *100,1)</f>
        <v>100.6</v>
      </c>
      <c r="G3487" s="13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ref="L3487" si="3594">(((J3487/60)/60)/24)+DATE(1970,1,1)</f>
        <v>42402.693055555559</v>
      </c>
      <c r="M3487" s="16">
        <f t="shared" si="3564"/>
        <v>42372.693055555559</v>
      </c>
      <c r="N3487" t="b">
        <v>0</v>
      </c>
      <c r="O3487">
        <v>30</v>
      </c>
      <c r="P3487" t="b">
        <v>1</v>
      </c>
      <c r="Q3487" t="s">
        <v>8269</v>
      </c>
      <c r="R3487">
        <f t="shared" si="3565"/>
        <v>55.33</v>
      </c>
      <c r="S3487" s="13" t="s">
        <v>8315</v>
      </c>
      <c r="T3487" t="s">
        <v>8316</v>
      </c>
      <c r="U3487">
        <f>YEAR(Table1[[#This Row],[Date Created Conversion]])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>
        <f>ROUND(Table1[[#This Row],[pledged]]/Table1[[#This Row],[goal]] *100,1)</f>
        <v>155.19999999999999</v>
      </c>
      <c r="G3488" s="13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ref="L3488" si="3595">(((J3488/60)/60)/24)+DATE(1970,1,1)</f>
        <v>42158.290972222225</v>
      </c>
      <c r="M3488" s="16">
        <f t="shared" si="3564"/>
        <v>42126.87501157407</v>
      </c>
      <c r="N3488" t="b">
        <v>0</v>
      </c>
      <c r="O3488">
        <v>56</v>
      </c>
      <c r="P3488" t="b">
        <v>1</v>
      </c>
      <c r="Q3488" t="s">
        <v>8269</v>
      </c>
      <c r="R3488">
        <f t="shared" si="3565"/>
        <v>83.14</v>
      </c>
      <c r="S3488" s="13" t="s">
        <v>8315</v>
      </c>
      <c r="T3488" t="s">
        <v>8316</v>
      </c>
      <c r="U3488">
        <f>YEAR(Table1[[#This Row],[Date Created Conversion]])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>
        <f>ROUND(Table1[[#This Row],[pledged]]/Table1[[#This Row],[goal]] *100,1)</f>
        <v>127.8</v>
      </c>
      <c r="G3489" s="13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ref="L3489" si="3596">(((J3489/60)/60)/24)+DATE(1970,1,1)</f>
        <v>42179.940416666665</v>
      </c>
      <c r="M3489" s="16">
        <f t="shared" si="3564"/>
        <v>42149.940416666665</v>
      </c>
      <c r="N3489" t="b">
        <v>0</v>
      </c>
      <c r="O3489">
        <v>66</v>
      </c>
      <c r="P3489" t="b">
        <v>1</v>
      </c>
      <c r="Q3489" t="s">
        <v>8269</v>
      </c>
      <c r="R3489">
        <f t="shared" si="3565"/>
        <v>38.71</v>
      </c>
      <c r="S3489" s="13" t="s">
        <v>8315</v>
      </c>
      <c r="T3489" t="s">
        <v>8316</v>
      </c>
      <c r="U3489">
        <f>YEAR(Table1[[#This Row],[Date Created Conversion]])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>
        <f>ROUND(Table1[[#This Row],[pledged]]/Table1[[#This Row],[goal]] *100,1)</f>
        <v>121.2</v>
      </c>
      <c r="G3490" s="13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ref="L3490" si="3597">(((J3490/60)/60)/24)+DATE(1970,1,1)</f>
        <v>42111.666666666672</v>
      </c>
      <c r="M3490" s="16">
        <f t="shared" si="3564"/>
        <v>42087.768055555556</v>
      </c>
      <c r="N3490" t="b">
        <v>0</v>
      </c>
      <c r="O3490">
        <v>29</v>
      </c>
      <c r="P3490" t="b">
        <v>1</v>
      </c>
      <c r="Q3490" t="s">
        <v>8269</v>
      </c>
      <c r="R3490">
        <f t="shared" si="3565"/>
        <v>125.38</v>
      </c>
      <c r="S3490" s="13" t="s">
        <v>8315</v>
      </c>
      <c r="T3490" t="s">
        <v>8316</v>
      </c>
      <c r="U3490">
        <f>YEAR(Table1[[#This Row],[Date Created Conversion]])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>
        <f>ROUND(Table1[[#This Row],[pledged]]/Table1[[#This Row],[goal]] *100,1)</f>
        <v>112.7</v>
      </c>
      <c r="G3491" s="13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ref="L3491" si="3598">(((J3491/60)/60)/24)+DATE(1970,1,1)</f>
        <v>41783.875</v>
      </c>
      <c r="M3491" s="16">
        <f t="shared" si="3564"/>
        <v>41753.635775462964</v>
      </c>
      <c r="N3491" t="b">
        <v>0</v>
      </c>
      <c r="O3491">
        <v>72</v>
      </c>
      <c r="P3491" t="b">
        <v>1</v>
      </c>
      <c r="Q3491" t="s">
        <v>8269</v>
      </c>
      <c r="R3491">
        <f t="shared" si="3565"/>
        <v>78.260000000000005</v>
      </c>
      <c r="S3491" s="13" t="s">
        <v>8315</v>
      </c>
      <c r="T3491" t="s">
        <v>8316</v>
      </c>
      <c r="U3491">
        <f>YEAR(Table1[[#This Row],[Date Created Conversion]])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>
        <f>ROUND(Table1[[#This Row],[pledged]]/Table1[[#This Row],[goal]] *100,1)</f>
        <v>127.5</v>
      </c>
      <c r="G3492" s="13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ref="L3492" si="3599">(((J3492/60)/60)/24)+DATE(1970,1,1)</f>
        <v>42473.802361111113</v>
      </c>
      <c r="M3492" s="16">
        <f t="shared" si="3564"/>
        <v>42443.802361111113</v>
      </c>
      <c r="N3492" t="b">
        <v>0</v>
      </c>
      <c r="O3492">
        <v>27</v>
      </c>
      <c r="P3492" t="b">
        <v>1</v>
      </c>
      <c r="Q3492" t="s">
        <v>8269</v>
      </c>
      <c r="R3492">
        <f t="shared" si="3565"/>
        <v>47.22</v>
      </c>
      <c r="S3492" s="13" t="s">
        <v>8315</v>
      </c>
      <c r="T3492" t="s">
        <v>8316</v>
      </c>
      <c r="U3492">
        <f>YEAR(Table1[[#This Row],[Date Created Conversion]])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>
        <f>ROUND(Table1[[#This Row],[pledged]]/Table1[[#This Row],[goal]] *100,1)</f>
        <v>158.19999999999999</v>
      </c>
      <c r="G3493" s="1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ref="L3493" si="3600">(((J3493/60)/60)/24)+DATE(1970,1,1)</f>
        <v>42142.249814814815</v>
      </c>
      <c r="M3493" s="16">
        <f t="shared" si="3564"/>
        <v>42121.249814814815</v>
      </c>
      <c r="N3493" t="b">
        <v>0</v>
      </c>
      <c r="O3493">
        <v>10</v>
      </c>
      <c r="P3493" t="b">
        <v>1</v>
      </c>
      <c r="Q3493" t="s">
        <v>8269</v>
      </c>
      <c r="R3493">
        <f t="shared" si="3565"/>
        <v>79.099999999999994</v>
      </c>
      <c r="S3493" s="13" t="s">
        <v>8315</v>
      </c>
      <c r="T3493" t="s">
        <v>8316</v>
      </c>
      <c r="U3493">
        <f>YEAR(Table1[[#This Row],[Date Created Conversion]])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>
        <f>ROUND(Table1[[#This Row],[pledged]]/Table1[[#This Row],[goal]] *100,1)</f>
        <v>105.3</v>
      </c>
      <c r="G3494" s="13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ref="L3494" si="3601">(((J3494/60)/60)/24)+DATE(1970,1,1)</f>
        <v>42303.009224537032</v>
      </c>
      <c r="M3494" s="16">
        <f t="shared" si="3564"/>
        <v>42268.009224537032</v>
      </c>
      <c r="N3494" t="b">
        <v>0</v>
      </c>
      <c r="O3494">
        <v>35</v>
      </c>
      <c r="P3494" t="b">
        <v>1</v>
      </c>
      <c r="Q3494" t="s">
        <v>8269</v>
      </c>
      <c r="R3494">
        <f t="shared" si="3565"/>
        <v>114.29</v>
      </c>
      <c r="S3494" s="13" t="s">
        <v>8315</v>
      </c>
      <c r="T3494" t="s">
        <v>8316</v>
      </c>
      <c r="U3494">
        <f>YEAR(Table1[[#This Row],[Date Created Conversion]])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>
        <f>ROUND(Table1[[#This Row],[pledged]]/Table1[[#This Row],[goal]] *100,1)</f>
        <v>100</v>
      </c>
      <c r="G3495" s="13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ref="L3495" si="3602">(((J3495/60)/60)/24)+DATE(1970,1,1)</f>
        <v>41868.21597222222</v>
      </c>
      <c r="M3495" s="16">
        <f t="shared" si="3564"/>
        <v>41848.866157407407</v>
      </c>
      <c r="N3495" t="b">
        <v>0</v>
      </c>
      <c r="O3495">
        <v>29</v>
      </c>
      <c r="P3495" t="b">
        <v>1</v>
      </c>
      <c r="Q3495" t="s">
        <v>8269</v>
      </c>
      <c r="R3495">
        <f t="shared" si="3565"/>
        <v>51.72</v>
      </c>
      <c r="S3495" s="13" t="s">
        <v>8315</v>
      </c>
      <c r="T3495" t="s">
        <v>8316</v>
      </c>
      <c r="U3495">
        <f>YEAR(Table1[[#This Row],[Date Created Conversion]])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>
        <f>ROUND(Table1[[#This Row],[pledged]]/Table1[[#This Row],[goal]] *100,1)</f>
        <v>100</v>
      </c>
      <c r="G3496" s="13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ref="L3496" si="3603">(((J3496/60)/60)/24)+DATE(1970,1,1)</f>
        <v>42700.25</v>
      </c>
      <c r="M3496" s="16">
        <f t="shared" si="3564"/>
        <v>42689.214988425927</v>
      </c>
      <c r="N3496" t="b">
        <v>0</v>
      </c>
      <c r="O3496">
        <v>13</v>
      </c>
      <c r="P3496" t="b">
        <v>1</v>
      </c>
      <c r="Q3496" t="s">
        <v>8269</v>
      </c>
      <c r="R3496">
        <f t="shared" si="3565"/>
        <v>30.77</v>
      </c>
      <c r="S3496" s="13" t="s">
        <v>8315</v>
      </c>
      <c r="T3496" t="s">
        <v>8316</v>
      </c>
      <c r="U3496">
        <f>YEAR(Table1[[#This Row],[Date Created Conversion]])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>
        <f>ROUND(Table1[[#This Row],[pledged]]/Table1[[#This Row],[goal]] *100,1)</f>
        <v>106.9</v>
      </c>
      <c r="G3497" s="13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ref="L3497" si="3604">(((J3497/60)/60)/24)+DATE(1970,1,1)</f>
        <v>41944.720833333333</v>
      </c>
      <c r="M3497" s="16">
        <f t="shared" si="3564"/>
        <v>41915.762835648151</v>
      </c>
      <c r="N3497" t="b">
        <v>0</v>
      </c>
      <c r="O3497">
        <v>72</v>
      </c>
      <c r="P3497" t="b">
        <v>1</v>
      </c>
      <c r="Q3497" t="s">
        <v>8269</v>
      </c>
      <c r="R3497">
        <f t="shared" si="3565"/>
        <v>74.209999999999994</v>
      </c>
      <c r="S3497" s="13" t="s">
        <v>8315</v>
      </c>
      <c r="T3497" t="s">
        <v>8316</v>
      </c>
      <c r="U3497">
        <f>YEAR(Table1[[#This Row],[Date Created Conversion]])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>
        <f>ROUND(Table1[[#This Row],[pledged]]/Table1[[#This Row],[goal]] *100,1)</f>
        <v>124.4</v>
      </c>
      <c r="G3498" s="13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ref="L3498" si="3605">(((J3498/60)/60)/24)+DATE(1970,1,1)</f>
        <v>42624.846828703703</v>
      </c>
      <c r="M3498" s="16">
        <f t="shared" si="3564"/>
        <v>42584.846828703703</v>
      </c>
      <c r="N3498" t="b">
        <v>0</v>
      </c>
      <c r="O3498">
        <v>78</v>
      </c>
      <c r="P3498" t="b">
        <v>1</v>
      </c>
      <c r="Q3498" t="s">
        <v>8269</v>
      </c>
      <c r="R3498">
        <f t="shared" si="3565"/>
        <v>47.85</v>
      </c>
      <c r="S3498" s="13" t="s">
        <v>8315</v>
      </c>
      <c r="T3498" t="s">
        <v>8316</v>
      </c>
      <c r="U3498">
        <f>YEAR(Table1[[#This Row],[Date Created Conversion]])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>
        <f>ROUND(Table1[[#This Row],[pledged]]/Table1[[#This Row],[goal]] *100,1)</f>
        <v>108.7</v>
      </c>
      <c r="G3499" s="13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ref="L3499" si="3606">(((J3499/60)/60)/24)+DATE(1970,1,1)</f>
        <v>42523.916666666672</v>
      </c>
      <c r="M3499" s="16">
        <f t="shared" si="3564"/>
        <v>42511.741944444439</v>
      </c>
      <c r="N3499" t="b">
        <v>0</v>
      </c>
      <c r="O3499">
        <v>49</v>
      </c>
      <c r="P3499" t="b">
        <v>1</v>
      </c>
      <c r="Q3499" t="s">
        <v>8269</v>
      </c>
      <c r="R3499">
        <f t="shared" si="3565"/>
        <v>34.409999999999997</v>
      </c>
      <c r="S3499" s="13" t="s">
        <v>8315</v>
      </c>
      <c r="T3499" t="s">
        <v>8316</v>
      </c>
      <c r="U3499">
        <f>YEAR(Table1[[#This Row],[Date Created Conversion]])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>
        <f>ROUND(Table1[[#This Row],[pledged]]/Table1[[#This Row],[goal]] *100,1)</f>
        <v>102.4</v>
      </c>
      <c r="G3500" s="13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ref="L3500" si="3607">(((J3500/60)/60)/24)+DATE(1970,1,1)</f>
        <v>42518.905555555553</v>
      </c>
      <c r="M3500" s="16">
        <f t="shared" si="3564"/>
        <v>42459.15861111111</v>
      </c>
      <c r="N3500" t="b">
        <v>0</v>
      </c>
      <c r="O3500">
        <v>42</v>
      </c>
      <c r="P3500" t="b">
        <v>1</v>
      </c>
      <c r="Q3500" t="s">
        <v>8269</v>
      </c>
      <c r="R3500">
        <f t="shared" si="3565"/>
        <v>40.24</v>
      </c>
      <c r="S3500" s="13" t="s">
        <v>8315</v>
      </c>
      <c r="T3500" t="s">
        <v>8316</v>
      </c>
      <c r="U3500">
        <f>YEAR(Table1[[#This Row],[Date Created Conversion]])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>
        <f>ROUND(Table1[[#This Row],[pledged]]/Table1[[#This Row],[goal]] *100,1)</f>
        <v>105.5</v>
      </c>
      <c r="G3501" s="13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ref="L3501" si="3608">(((J3501/60)/60)/24)+DATE(1970,1,1)</f>
        <v>42186.290972222225</v>
      </c>
      <c r="M3501" s="16">
        <f t="shared" si="3564"/>
        <v>42132.036168981482</v>
      </c>
      <c r="N3501" t="b">
        <v>0</v>
      </c>
      <c r="O3501">
        <v>35</v>
      </c>
      <c r="P3501" t="b">
        <v>1</v>
      </c>
      <c r="Q3501" t="s">
        <v>8269</v>
      </c>
      <c r="R3501">
        <f t="shared" si="3565"/>
        <v>60.29</v>
      </c>
      <c r="S3501" s="13" t="s">
        <v>8315</v>
      </c>
      <c r="T3501" t="s">
        <v>8316</v>
      </c>
      <c r="U3501">
        <f>YEAR(Table1[[#This Row],[Date Created Conversion]])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>
        <f>ROUND(Table1[[#This Row],[pledged]]/Table1[[#This Row],[goal]] *100,1)</f>
        <v>106.3</v>
      </c>
      <c r="G3502" s="13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ref="L3502" si="3609">(((J3502/60)/60)/24)+DATE(1970,1,1)</f>
        <v>42436.207638888889</v>
      </c>
      <c r="M3502" s="16">
        <f t="shared" si="3564"/>
        <v>42419.91942129629</v>
      </c>
      <c r="N3502" t="b">
        <v>0</v>
      </c>
      <c r="O3502">
        <v>42</v>
      </c>
      <c r="P3502" t="b">
        <v>1</v>
      </c>
      <c r="Q3502" t="s">
        <v>8269</v>
      </c>
      <c r="R3502">
        <f t="shared" si="3565"/>
        <v>25.31</v>
      </c>
      <c r="S3502" s="13" t="s">
        <v>8315</v>
      </c>
      <c r="T3502" t="s">
        <v>8316</v>
      </c>
      <c r="U3502">
        <f>YEAR(Table1[[#This Row],[Date Created Conversion]])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>
        <f>ROUND(Table1[[#This Row],[pledged]]/Table1[[#This Row],[goal]] *100,1)</f>
        <v>100.7</v>
      </c>
      <c r="G3503" s="1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ref="L3503" si="3610">(((J3503/60)/60)/24)+DATE(1970,1,1)</f>
        <v>42258.763831018514</v>
      </c>
      <c r="M3503" s="16">
        <f t="shared" si="3564"/>
        <v>42233.763831018514</v>
      </c>
      <c r="N3503" t="b">
        <v>0</v>
      </c>
      <c r="O3503">
        <v>42</v>
      </c>
      <c r="P3503" t="b">
        <v>1</v>
      </c>
      <c r="Q3503" t="s">
        <v>8269</v>
      </c>
      <c r="R3503">
        <f t="shared" si="3565"/>
        <v>35.950000000000003</v>
      </c>
      <c r="S3503" s="13" t="s">
        <v>8315</v>
      </c>
      <c r="T3503" t="s">
        <v>8316</v>
      </c>
      <c r="U3503">
        <f>YEAR(Table1[[#This Row],[Date Created Conversion]])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>
        <f>ROUND(Table1[[#This Row],[pledged]]/Table1[[#This Row],[goal]] *100,1)</f>
        <v>105.4</v>
      </c>
      <c r="G3504" s="13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ref="L3504" si="3611">(((J3504/60)/60)/24)+DATE(1970,1,1)</f>
        <v>42445.165972222225</v>
      </c>
      <c r="M3504" s="16">
        <f t="shared" si="3564"/>
        <v>42430.839398148149</v>
      </c>
      <c r="N3504" t="b">
        <v>0</v>
      </c>
      <c r="O3504">
        <v>31</v>
      </c>
      <c r="P3504" t="b">
        <v>1</v>
      </c>
      <c r="Q3504" t="s">
        <v>8269</v>
      </c>
      <c r="R3504">
        <f t="shared" si="3565"/>
        <v>136</v>
      </c>
      <c r="S3504" s="13" t="s">
        <v>8315</v>
      </c>
      <c r="T3504" t="s">
        <v>8316</v>
      </c>
      <c r="U3504">
        <f>YEAR(Table1[[#This Row],[Date Created Conversion]])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>
        <f>ROUND(Table1[[#This Row],[pledged]]/Table1[[#This Row],[goal]] *100,1)</f>
        <v>107.6</v>
      </c>
      <c r="G3505" s="13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ref="L3505" si="3612">(((J3505/60)/60)/24)+DATE(1970,1,1)</f>
        <v>42575.478333333333</v>
      </c>
      <c r="M3505" s="16">
        <f t="shared" si="3564"/>
        <v>42545.478333333333</v>
      </c>
      <c r="N3505" t="b">
        <v>0</v>
      </c>
      <c r="O3505">
        <v>38</v>
      </c>
      <c r="P3505" t="b">
        <v>1</v>
      </c>
      <c r="Q3505" t="s">
        <v>8269</v>
      </c>
      <c r="R3505">
        <f t="shared" si="3565"/>
        <v>70.760000000000005</v>
      </c>
      <c r="S3505" s="13" t="s">
        <v>8315</v>
      </c>
      <c r="T3505" t="s">
        <v>8316</v>
      </c>
      <c r="U3505">
        <f>YEAR(Table1[[#This Row],[Date Created Conversion]])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>
        <f>ROUND(Table1[[#This Row],[pledged]]/Table1[[#This Row],[goal]] *100,1)</f>
        <v>100</v>
      </c>
      <c r="G3506" s="13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ref="L3506" si="3613">(((J3506/60)/60)/24)+DATE(1970,1,1)</f>
        <v>42327.790405092594</v>
      </c>
      <c r="M3506" s="16">
        <f t="shared" si="3564"/>
        <v>42297.748738425929</v>
      </c>
      <c r="N3506" t="b">
        <v>0</v>
      </c>
      <c r="O3506">
        <v>8</v>
      </c>
      <c r="P3506" t="b">
        <v>1</v>
      </c>
      <c r="Q3506" t="s">
        <v>8269</v>
      </c>
      <c r="R3506">
        <f t="shared" si="3565"/>
        <v>125</v>
      </c>
      <c r="S3506" s="13" t="s">
        <v>8315</v>
      </c>
      <c r="T3506" t="s">
        <v>8316</v>
      </c>
      <c r="U3506">
        <f>YEAR(Table1[[#This Row],[Date Created Conversion]])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>
        <f>ROUND(Table1[[#This Row],[pledged]]/Table1[[#This Row],[goal]] *100,1)</f>
        <v>103.8</v>
      </c>
      <c r="G3507" s="13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ref="L3507" si="3614">(((J3507/60)/60)/24)+DATE(1970,1,1)</f>
        <v>41772.166666666664</v>
      </c>
      <c r="M3507" s="16">
        <f t="shared" si="3564"/>
        <v>41760.935706018521</v>
      </c>
      <c r="N3507" t="b">
        <v>0</v>
      </c>
      <c r="O3507">
        <v>39</v>
      </c>
      <c r="P3507" t="b">
        <v>1</v>
      </c>
      <c r="Q3507" t="s">
        <v>8269</v>
      </c>
      <c r="R3507">
        <f t="shared" si="3565"/>
        <v>66.510000000000005</v>
      </c>
      <c r="S3507" s="13" t="s">
        <v>8315</v>
      </c>
      <c r="T3507" t="s">
        <v>8316</v>
      </c>
      <c r="U3507">
        <f>YEAR(Table1[[#This Row],[Date Created Conversion]])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>
        <f>ROUND(Table1[[#This Row],[pledged]]/Table1[[#This Row],[goal]] *100,1)</f>
        <v>101.5</v>
      </c>
      <c r="G3508" s="13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ref="L3508" si="3615">(((J3508/60)/60)/24)+DATE(1970,1,1)</f>
        <v>41874.734259259261</v>
      </c>
      <c r="M3508" s="16">
        <f t="shared" si="3564"/>
        <v>41829.734259259261</v>
      </c>
      <c r="N3508" t="b">
        <v>0</v>
      </c>
      <c r="O3508">
        <v>29</v>
      </c>
      <c r="P3508" t="b">
        <v>1</v>
      </c>
      <c r="Q3508" t="s">
        <v>8269</v>
      </c>
      <c r="R3508">
        <f t="shared" si="3565"/>
        <v>105</v>
      </c>
      <c r="S3508" s="13" t="s">
        <v>8315</v>
      </c>
      <c r="T3508" t="s">
        <v>8316</v>
      </c>
      <c r="U3508">
        <f>YEAR(Table1[[#This Row],[Date Created Conversion]])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>
        <f>ROUND(Table1[[#This Row],[pledged]]/Table1[[#This Row],[goal]] *100,1)</f>
        <v>104.4</v>
      </c>
      <c r="G3509" s="13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ref="L3509" si="3616">(((J3509/60)/60)/24)+DATE(1970,1,1)</f>
        <v>42521.92288194444</v>
      </c>
      <c r="M3509" s="16">
        <f t="shared" si="3564"/>
        <v>42491.92288194444</v>
      </c>
      <c r="N3509" t="b">
        <v>0</v>
      </c>
      <c r="O3509">
        <v>72</v>
      </c>
      <c r="P3509" t="b">
        <v>1</v>
      </c>
      <c r="Q3509" t="s">
        <v>8269</v>
      </c>
      <c r="R3509">
        <f t="shared" si="3565"/>
        <v>145</v>
      </c>
      <c r="S3509" s="13" t="s">
        <v>8315</v>
      </c>
      <c r="T3509" t="s">
        <v>8316</v>
      </c>
      <c r="U3509">
        <f>YEAR(Table1[[#This Row],[Date Created Conversion]])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>
        <f>ROUND(Table1[[#This Row],[pledged]]/Table1[[#This Row],[goal]] *100,1)</f>
        <v>180</v>
      </c>
      <c r="G3510" s="13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ref="L3510" si="3617">(((J3510/60)/60)/24)+DATE(1970,1,1)</f>
        <v>42500.875</v>
      </c>
      <c r="M3510" s="16">
        <f t="shared" si="3564"/>
        <v>42477.729780092588</v>
      </c>
      <c r="N3510" t="b">
        <v>0</v>
      </c>
      <c r="O3510">
        <v>15</v>
      </c>
      <c r="P3510" t="b">
        <v>1</v>
      </c>
      <c r="Q3510" t="s">
        <v>8269</v>
      </c>
      <c r="R3510">
        <f t="shared" si="3565"/>
        <v>12</v>
      </c>
      <c r="S3510" s="13" t="s">
        <v>8315</v>
      </c>
      <c r="T3510" t="s">
        <v>8316</v>
      </c>
      <c r="U3510">
        <f>YEAR(Table1[[#This Row],[Date Created Conversion]])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>
        <f>ROUND(Table1[[#This Row],[pledged]]/Table1[[#This Row],[goal]] *100,1)</f>
        <v>106.3</v>
      </c>
      <c r="G3511" s="13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ref="L3511" si="3618">(((J3511/60)/60)/24)+DATE(1970,1,1)</f>
        <v>41964.204861111109</v>
      </c>
      <c r="M3511" s="16">
        <f t="shared" si="3564"/>
        <v>41950.859560185185</v>
      </c>
      <c r="N3511" t="b">
        <v>0</v>
      </c>
      <c r="O3511">
        <v>33</v>
      </c>
      <c r="P3511" t="b">
        <v>1</v>
      </c>
      <c r="Q3511" t="s">
        <v>8269</v>
      </c>
      <c r="R3511">
        <f t="shared" si="3565"/>
        <v>96.67</v>
      </c>
      <c r="S3511" s="13" t="s">
        <v>8315</v>
      </c>
      <c r="T3511" t="s">
        <v>8316</v>
      </c>
      <c r="U3511">
        <f>YEAR(Table1[[#This Row],[Date Created Conversion]])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>
        <f>ROUND(Table1[[#This Row],[pledged]]/Table1[[#This Row],[goal]] *100,1)</f>
        <v>100.6</v>
      </c>
      <c r="G3512" s="13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ref="L3512" si="3619">(((J3512/60)/60)/24)+DATE(1970,1,1)</f>
        <v>41822.62090277778</v>
      </c>
      <c r="M3512" s="16">
        <f t="shared" si="3564"/>
        <v>41802.62090277778</v>
      </c>
      <c r="N3512" t="b">
        <v>0</v>
      </c>
      <c r="O3512">
        <v>15</v>
      </c>
      <c r="P3512" t="b">
        <v>1</v>
      </c>
      <c r="Q3512" t="s">
        <v>8269</v>
      </c>
      <c r="R3512">
        <f t="shared" si="3565"/>
        <v>60.33</v>
      </c>
      <c r="S3512" s="13" t="s">
        <v>8315</v>
      </c>
      <c r="T3512" t="s">
        <v>8316</v>
      </c>
      <c r="U3512">
        <f>YEAR(Table1[[#This Row],[Date Created Conversion]])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>
        <f>ROUND(Table1[[#This Row],[pledged]]/Table1[[#This Row],[goal]] *100,1)</f>
        <v>101.2</v>
      </c>
      <c r="G3513" s="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ref="L3513" si="3620">(((J3513/60)/60)/24)+DATE(1970,1,1)</f>
        <v>41950.770833333336</v>
      </c>
      <c r="M3513" s="16">
        <f t="shared" si="3564"/>
        <v>41927.873784722222</v>
      </c>
      <c r="N3513" t="b">
        <v>0</v>
      </c>
      <c r="O3513">
        <v>19</v>
      </c>
      <c r="P3513" t="b">
        <v>1</v>
      </c>
      <c r="Q3513" t="s">
        <v>8269</v>
      </c>
      <c r="R3513">
        <f t="shared" si="3565"/>
        <v>79.89</v>
      </c>
      <c r="S3513" s="13" t="s">
        <v>8315</v>
      </c>
      <c r="T3513" t="s">
        <v>8316</v>
      </c>
      <c r="U3513">
        <f>YEAR(Table1[[#This Row],[Date Created Conversion]])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>
        <f>ROUND(Table1[[#This Row],[pledged]]/Table1[[#This Row],[goal]] *100,1)</f>
        <v>100</v>
      </c>
      <c r="G3514" s="13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ref="L3514" si="3621">(((J3514/60)/60)/24)+DATE(1970,1,1)</f>
        <v>42117.49527777778</v>
      </c>
      <c r="M3514" s="16">
        <f t="shared" si="3564"/>
        <v>42057.536944444444</v>
      </c>
      <c r="N3514" t="b">
        <v>0</v>
      </c>
      <c r="O3514">
        <v>17</v>
      </c>
      <c r="P3514" t="b">
        <v>1</v>
      </c>
      <c r="Q3514" t="s">
        <v>8269</v>
      </c>
      <c r="R3514">
        <f t="shared" si="3565"/>
        <v>58.82</v>
      </c>
      <c r="S3514" s="13" t="s">
        <v>8315</v>
      </c>
      <c r="T3514" t="s">
        <v>8316</v>
      </c>
      <c r="U3514">
        <f>YEAR(Table1[[#This Row],[Date Created Conversion]])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>
        <f>ROUND(Table1[[#This Row],[pledged]]/Table1[[#This Row],[goal]] *100,1)</f>
        <v>118.4</v>
      </c>
      <c r="G3515" s="13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ref="L3515" si="3622">(((J3515/60)/60)/24)+DATE(1970,1,1)</f>
        <v>41794.207638888889</v>
      </c>
      <c r="M3515" s="16">
        <f t="shared" si="3564"/>
        <v>41781.096203703702</v>
      </c>
      <c r="N3515" t="b">
        <v>0</v>
      </c>
      <c r="O3515">
        <v>44</v>
      </c>
      <c r="P3515" t="b">
        <v>1</v>
      </c>
      <c r="Q3515" t="s">
        <v>8269</v>
      </c>
      <c r="R3515">
        <f t="shared" si="3565"/>
        <v>75.34</v>
      </c>
      <c r="S3515" s="13" t="s">
        <v>8315</v>
      </c>
      <c r="T3515" t="s">
        <v>8316</v>
      </c>
      <c r="U3515">
        <f>YEAR(Table1[[#This Row],[Date Created Conversion]])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>
        <f>ROUND(Table1[[#This Row],[pledged]]/Table1[[#This Row],[goal]] *100,1)</f>
        <v>110</v>
      </c>
      <c r="G3516" s="13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ref="L3516" si="3623">(((J3516/60)/60)/24)+DATE(1970,1,1)</f>
        <v>42037.207638888889</v>
      </c>
      <c r="M3516" s="16">
        <f t="shared" si="3564"/>
        <v>42020.846666666665</v>
      </c>
      <c r="N3516" t="b">
        <v>0</v>
      </c>
      <c r="O3516">
        <v>10</v>
      </c>
      <c r="P3516" t="b">
        <v>1</v>
      </c>
      <c r="Q3516" t="s">
        <v>8269</v>
      </c>
      <c r="R3516">
        <f t="shared" si="3565"/>
        <v>55</v>
      </c>
      <c r="S3516" s="13" t="s">
        <v>8315</v>
      </c>
      <c r="T3516" t="s">
        <v>8316</v>
      </c>
      <c r="U3516">
        <f>YEAR(Table1[[#This Row],[Date Created Conversion]])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>
        <f>ROUND(Table1[[#This Row],[pledged]]/Table1[[#This Row],[goal]] *100,1)</f>
        <v>102.7</v>
      </c>
      <c r="G3517" s="13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ref="L3517" si="3624">(((J3517/60)/60)/24)+DATE(1970,1,1)</f>
        <v>42155.772812499999</v>
      </c>
      <c r="M3517" s="16">
        <f t="shared" si="3564"/>
        <v>42125.772812499999</v>
      </c>
      <c r="N3517" t="b">
        <v>0</v>
      </c>
      <c r="O3517">
        <v>46</v>
      </c>
      <c r="P3517" t="b">
        <v>1</v>
      </c>
      <c r="Q3517" t="s">
        <v>8269</v>
      </c>
      <c r="R3517">
        <f t="shared" si="3565"/>
        <v>66.959999999999994</v>
      </c>
      <c r="S3517" s="13" t="s">
        <v>8315</v>
      </c>
      <c r="T3517" t="s">
        <v>8316</v>
      </c>
      <c r="U3517">
        <f>YEAR(Table1[[#This Row],[Date Created Conversion]])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>
        <f>ROUND(Table1[[#This Row],[pledged]]/Table1[[#This Row],[goal]] *100,1)</f>
        <v>100</v>
      </c>
      <c r="G3518" s="13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ref="L3518" si="3625">(((J3518/60)/60)/24)+DATE(1970,1,1)</f>
        <v>41890.125</v>
      </c>
      <c r="M3518" s="16">
        <f t="shared" si="3564"/>
        <v>41856.010069444441</v>
      </c>
      <c r="N3518" t="b">
        <v>0</v>
      </c>
      <c r="O3518">
        <v>11</v>
      </c>
      <c r="P3518" t="b">
        <v>1</v>
      </c>
      <c r="Q3518" t="s">
        <v>8269</v>
      </c>
      <c r="R3518">
        <f t="shared" si="3565"/>
        <v>227.27</v>
      </c>
      <c r="S3518" s="13" t="s">
        <v>8315</v>
      </c>
      <c r="T3518" t="s">
        <v>8316</v>
      </c>
      <c r="U3518">
        <f>YEAR(Table1[[#This Row],[Date Created Conversion]])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>
        <f>ROUND(Table1[[#This Row],[pledged]]/Table1[[#This Row],[goal]] *100,1)</f>
        <v>100</v>
      </c>
      <c r="G3519" s="13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ref="L3519" si="3626">(((J3519/60)/60)/24)+DATE(1970,1,1)</f>
        <v>41824.458333333336</v>
      </c>
      <c r="M3519" s="16">
        <f t="shared" si="3564"/>
        <v>41794.817523148151</v>
      </c>
      <c r="N3519" t="b">
        <v>0</v>
      </c>
      <c r="O3519">
        <v>13</v>
      </c>
      <c r="P3519" t="b">
        <v>1</v>
      </c>
      <c r="Q3519" t="s">
        <v>8269</v>
      </c>
      <c r="R3519">
        <f t="shared" si="3565"/>
        <v>307.69</v>
      </c>
      <c r="S3519" s="13" t="s">
        <v>8315</v>
      </c>
      <c r="T3519" t="s">
        <v>8316</v>
      </c>
      <c r="U3519">
        <f>YEAR(Table1[[#This Row],[Date Created Conversion]])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>
        <f>ROUND(Table1[[#This Row],[pledged]]/Table1[[#This Row],[goal]] *100,1)</f>
        <v>110</v>
      </c>
      <c r="G3520" s="13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ref="L3520" si="3627">(((J3520/60)/60)/24)+DATE(1970,1,1)</f>
        <v>41914.597916666666</v>
      </c>
      <c r="M3520" s="16">
        <f t="shared" si="3564"/>
        <v>41893.783553240741</v>
      </c>
      <c r="N3520" t="b">
        <v>0</v>
      </c>
      <c r="O3520">
        <v>33</v>
      </c>
      <c r="P3520" t="b">
        <v>1</v>
      </c>
      <c r="Q3520" t="s">
        <v>8269</v>
      </c>
      <c r="R3520">
        <f t="shared" si="3565"/>
        <v>50.02</v>
      </c>
      <c r="S3520" s="13" t="s">
        <v>8315</v>
      </c>
      <c r="T3520" t="s">
        <v>8316</v>
      </c>
      <c r="U3520">
        <f>YEAR(Table1[[#This Row],[Date Created Conversion]])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>
        <f>ROUND(Table1[[#This Row],[pledged]]/Table1[[#This Row],[goal]] *100,1)</f>
        <v>101.4</v>
      </c>
      <c r="G3521" s="13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ref="L3521" si="3628">(((J3521/60)/60)/24)+DATE(1970,1,1)</f>
        <v>42067.598958333328</v>
      </c>
      <c r="M3521" s="16">
        <f t="shared" si="3564"/>
        <v>42037.598958333328</v>
      </c>
      <c r="N3521" t="b">
        <v>0</v>
      </c>
      <c r="O3521">
        <v>28</v>
      </c>
      <c r="P3521" t="b">
        <v>1</v>
      </c>
      <c r="Q3521" t="s">
        <v>8269</v>
      </c>
      <c r="R3521">
        <f t="shared" si="3565"/>
        <v>72.39</v>
      </c>
      <c r="S3521" s="13" t="s">
        <v>8315</v>
      </c>
      <c r="T3521" t="s">
        <v>8316</v>
      </c>
      <c r="U3521">
        <f>YEAR(Table1[[#This Row],[Date Created Conversion]])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>
        <f>ROUND(Table1[[#This Row],[pledged]]/Table1[[#This Row],[goal]] *100,1)</f>
        <v>100.8</v>
      </c>
      <c r="G3522" s="13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ref="L3522" si="3629">(((J3522/60)/60)/24)+DATE(1970,1,1)</f>
        <v>42253.57430555555</v>
      </c>
      <c r="M3522" s="16">
        <f t="shared" ref="M3522:M3585" si="3630">(((K3522/60)/60)/24)+DATE(1970,1,1)</f>
        <v>42227.824212962965</v>
      </c>
      <c r="N3522" t="b">
        <v>0</v>
      </c>
      <c r="O3522">
        <v>21</v>
      </c>
      <c r="P3522" t="b">
        <v>1</v>
      </c>
      <c r="Q3522" t="s">
        <v>8269</v>
      </c>
      <c r="R3522">
        <f t="shared" ref="R3522:R3585" si="3631">IFERROR(ROUND(E3522/O3522,2),0)</f>
        <v>95.95</v>
      </c>
      <c r="S3522" s="13" t="s">
        <v>8315</v>
      </c>
      <c r="T3522" t="s">
        <v>8316</v>
      </c>
      <c r="U3522">
        <f>YEAR(Table1[[#This Row],[Date Created Conversion]])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>
        <f>ROUND(Table1[[#This Row],[pledged]]/Table1[[#This Row],[goal]] *100,1)</f>
        <v>169.4</v>
      </c>
      <c r="G3523" s="1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" si="3632">(((J3523/60)/60)/24)+DATE(1970,1,1)</f>
        <v>41911.361342592594</v>
      </c>
      <c r="M3523" s="16">
        <f t="shared" si="3630"/>
        <v>41881.361342592594</v>
      </c>
      <c r="N3523" t="b">
        <v>0</v>
      </c>
      <c r="O3523">
        <v>13</v>
      </c>
      <c r="P3523" t="b">
        <v>1</v>
      </c>
      <c r="Q3523" t="s">
        <v>8269</v>
      </c>
      <c r="R3523">
        <f t="shared" si="3631"/>
        <v>45.62</v>
      </c>
      <c r="S3523" s="13" t="s">
        <v>8315</v>
      </c>
      <c r="T3523" t="s">
        <v>8316</v>
      </c>
      <c r="U3523">
        <f>YEAR(Table1[[#This Row],[Date Created Conversion]])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>
        <f>ROUND(Table1[[#This Row],[pledged]]/Table1[[#This Row],[goal]] *100,1)</f>
        <v>100</v>
      </c>
      <c r="G3524" s="13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ref="L3524" si="3633">(((J3524/60)/60)/24)+DATE(1970,1,1)</f>
        <v>42262.420833333337</v>
      </c>
      <c r="M3524" s="16">
        <f t="shared" si="3630"/>
        <v>42234.789884259255</v>
      </c>
      <c r="N3524" t="b">
        <v>0</v>
      </c>
      <c r="O3524">
        <v>34</v>
      </c>
      <c r="P3524" t="b">
        <v>1</v>
      </c>
      <c r="Q3524" t="s">
        <v>8269</v>
      </c>
      <c r="R3524">
        <f t="shared" si="3631"/>
        <v>41.03</v>
      </c>
      <c r="S3524" s="13" t="s">
        <v>8315</v>
      </c>
      <c r="T3524" t="s">
        <v>8316</v>
      </c>
      <c r="U3524">
        <f>YEAR(Table1[[#This Row],[Date Created Conversion]])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>
        <f>ROUND(Table1[[#This Row],[pledged]]/Table1[[#This Row],[goal]] *100,1)</f>
        <v>113.7</v>
      </c>
      <c r="G3525" s="13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ref="L3525" si="3634">(((J3525/60)/60)/24)+DATE(1970,1,1)</f>
        <v>42638.958333333328</v>
      </c>
      <c r="M3525" s="16">
        <f t="shared" si="3630"/>
        <v>42581.397546296299</v>
      </c>
      <c r="N3525" t="b">
        <v>0</v>
      </c>
      <c r="O3525">
        <v>80</v>
      </c>
      <c r="P3525" t="b">
        <v>1</v>
      </c>
      <c r="Q3525" t="s">
        <v>8269</v>
      </c>
      <c r="R3525">
        <f t="shared" si="3631"/>
        <v>56.83</v>
      </c>
      <c r="S3525" s="13" t="s">
        <v>8315</v>
      </c>
      <c r="T3525" t="s">
        <v>8316</v>
      </c>
      <c r="U3525">
        <f>YEAR(Table1[[#This Row],[Date Created Conversion]])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>
        <f>ROUND(Table1[[#This Row],[pledged]]/Table1[[#This Row],[goal]] *100,1)</f>
        <v>101.6</v>
      </c>
      <c r="G3526" s="13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ref="L3526" si="3635">(((J3526/60)/60)/24)+DATE(1970,1,1)</f>
        <v>41895.166666666664</v>
      </c>
      <c r="M3526" s="16">
        <f t="shared" si="3630"/>
        <v>41880.76357638889</v>
      </c>
      <c r="N3526" t="b">
        <v>0</v>
      </c>
      <c r="O3526">
        <v>74</v>
      </c>
      <c r="P3526" t="b">
        <v>1</v>
      </c>
      <c r="Q3526" t="s">
        <v>8269</v>
      </c>
      <c r="R3526">
        <f t="shared" si="3631"/>
        <v>137.24</v>
      </c>
      <c r="S3526" s="13" t="s">
        <v>8315</v>
      </c>
      <c r="T3526" t="s">
        <v>8316</v>
      </c>
      <c r="U3526">
        <f>YEAR(Table1[[#This Row],[Date Created Conversion]])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>
        <f>ROUND(Table1[[#This Row],[pledged]]/Table1[[#This Row],[goal]] *100,1)</f>
        <v>106</v>
      </c>
      <c r="G3527" s="13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ref="L3527" si="3636">(((J3527/60)/60)/24)+DATE(1970,1,1)</f>
        <v>42225.666666666672</v>
      </c>
      <c r="M3527" s="16">
        <f t="shared" si="3630"/>
        <v>42214.6956712963</v>
      </c>
      <c r="N3527" t="b">
        <v>0</v>
      </c>
      <c r="O3527">
        <v>7</v>
      </c>
      <c r="P3527" t="b">
        <v>1</v>
      </c>
      <c r="Q3527" t="s">
        <v>8269</v>
      </c>
      <c r="R3527">
        <f t="shared" si="3631"/>
        <v>75.709999999999994</v>
      </c>
      <c r="S3527" s="13" t="s">
        <v>8315</v>
      </c>
      <c r="T3527" t="s">
        <v>8316</v>
      </c>
      <c r="U3527">
        <f>YEAR(Table1[[#This Row],[Date Created Conversion]])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>
        <f>ROUND(Table1[[#This Row],[pledged]]/Table1[[#This Row],[goal]] *100,1)</f>
        <v>102</v>
      </c>
      <c r="G3528" s="13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ref="L3528" si="3637">(((J3528/60)/60)/24)+DATE(1970,1,1)</f>
        <v>42488.249305555553</v>
      </c>
      <c r="M3528" s="16">
        <f t="shared" si="3630"/>
        <v>42460.335312499999</v>
      </c>
      <c r="N3528" t="b">
        <v>0</v>
      </c>
      <c r="O3528">
        <v>34</v>
      </c>
      <c r="P3528" t="b">
        <v>1</v>
      </c>
      <c r="Q3528" t="s">
        <v>8269</v>
      </c>
      <c r="R3528">
        <f t="shared" si="3631"/>
        <v>99</v>
      </c>
      <c r="S3528" s="13" t="s">
        <v>8315</v>
      </c>
      <c r="T3528" t="s">
        <v>8316</v>
      </c>
      <c r="U3528">
        <f>YEAR(Table1[[#This Row],[Date Created Conversion]])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>
        <f>ROUND(Table1[[#This Row],[pledged]]/Table1[[#This Row],[goal]] *100,1)</f>
        <v>116.9</v>
      </c>
      <c r="G3529" s="13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ref="L3529" si="3638">(((J3529/60)/60)/24)+DATE(1970,1,1)</f>
        <v>42196.165972222225</v>
      </c>
      <c r="M3529" s="16">
        <f t="shared" si="3630"/>
        <v>42167.023206018523</v>
      </c>
      <c r="N3529" t="b">
        <v>0</v>
      </c>
      <c r="O3529">
        <v>86</v>
      </c>
      <c r="P3529" t="b">
        <v>1</v>
      </c>
      <c r="Q3529" t="s">
        <v>8269</v>
      </c>
      <c r="R3529">
        <f t="shared" si="3631"/>
        <v>81.569999999999993</v>
      </c>
      <c r="S3529" s="13" t="s">
        <v>8315</v>
      </c>
      <c r="T3529" t="s">
        <v>8316</v>
      </c>
      <c r="U3529">
        <f>YEAR(Table1[[#This Row],[Date Created Conversion]])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>
        <f>ROUND(Table1[[#This Row],[pledged]]/Table1[[#This Row],[goal]] *100,1)</f>
        <v>101.2</v>
      </c>
      <c r="G3530" s="13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ref="L3530" si="3639">(((J3530/60)/60)/24)+DATE(1970,1,1)</f>
        <v>42753.50136574074</v>
      </c>
      <c r="M3530" s="16">
        <f t="shared" si="3630"/>
        <v>42733.50136574074</v>
      </c>
      <c r="N3530" t="b">
        <v>0</v>
      </c>
      <c r="O3530">
        <v>37</v>
      </c>
      <c r="P3530" t="b">
        <v>1</v>
      </c>
      <c r="Q3530" t="s">
        <v>8269</v>
      </c>
      <c r="R3530">
        <f t="shared" si="3631"/>
        <v>45.11</v>
      </c>
      <c r="S3530" s="13" t="s">
        <v>8315</v>
      </c>
      <c r="T3530" t="s">
        <v>8316</v>
      </c>
      <c r="U3530">
        <f>YEAR(Table1[[#This Row],[Date Created Conversion]])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>
        <f>ROUND(Table1[[#This Row],[pledged]]/Table1[[#This Row],[goal]] *100,1)</f>
        <v>132</v>
      </c>
      <c r="G3531" s="13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ref="L3531" si="3640">(((J3531/60)/60)/24)+DATE(1970,1,1)</f>
        <v>42198.041666666672</v>
      </c>
      <c r="M3531" s="16">
        <f t="shared" si="3630"/>
        <v>42177.761782407411</v>
      </c>
      <c r="N3531" t="b">
        <v>0</v>
      </c>
      <c r="O3531">
        <v>18</v>
      </c>
      <c r="P3531" t="b">
        <v>1</v>
      </c>
      <c r="Q3531" t="s">
        <v>8269</v>
      </c>
      <c r="R3531">
        <f t="shared" si="3631"/>
        <v>36.67</v>
      </c>
      <c r="S3531" s="13" t="s">
        <v>8315</v>
      </c>
      <c r="T3531" t="s">
        <v>8316</v>
      </c>
      <c r="U3531">
        <f>YEAR(Table1[[#This Row],[Date Created Conversion]])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>
        <f>ROUND(Table1[[#This Row],[pledged]]/Table1[[#This Row],[goal]] *100,1)</f>
        <v>100</v>
      </c>
      <c r="G3532" s="13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ref="L3532" si="3641">(((J3532/60)/60)/24)+DATE(1970,1,1)</f>
        <v>42470.833333333328</v>
      </c>
      <c r="M3532" s="16">
        <f t="shared" si="3630"/>
        <v>42442.623344907406</v>
      </c>
      <c r="N3532" t="b">
        <v>0</v>
      </c>
      <c r="O3532">
        <v>22</v>
      </c>
      <c r="P3532" t="b">
        <v>1</v>
      </c>
      <c r="Q3532" t="s">
        <v>8269</v>
      </c>
      <c r="R3532">
        <f t="shared" si="3631"/>
        <v>125</v>
      </c>
      <c r="S3532" s="13" t="s">
        <v>8315</v>
      </c>
      <c r="T3532" t="s">
        <v>8316</v>
      </c>
      <c r="U3532">
        <f>YEAR(Table1[[#This Row],[Date Created Conversion]])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>
        <f>ROUND(Table1[[#This Row],[pledged]]/Table1[[#This Row],[goal]] *100,1)</f>
        <v>128</v>
      </c>
      <c r="G3533" s="1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ref="L3533" si="3642">(((J3533/60)/60)/24)+DATE(1970,1,1)</f>
        <v>42551.654328703706</v>
      </c>
      <c r="M3533" s="16">
        <f t="shared" si="3630"/>
        <v>42521.654328703706</v>
      </c>
      <c r="N3533" t="b">
        <v>0</v>
      </c>
      <c r="O3533">
        <v>26</v>
      </c>
      <c r="P3533" t="b">
        <v>1</v>
      </c>
      <c r="Q3533" t="s">
        <v>8269</v>
      </c>
      <c r="R3533">
        <f t="shared" si="3631"/>
        <v>49.23</v>
      </c>
      <c r="S3533" s="13" t="s">
        <v>8315</v>
      </c>
      <c r="T3533" t="s">
        <v>8316</v>
      </c>
      <c r="U3533">
        <f>YEAR(Table1[[#This Row],[Date Created Conversion]])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>
        <f>ROUND(Table1[[#This Row],[pledged]]/Table1[[#This Row],[goal]] *100,1)</f>
        <v>119</v>
      </c>
      <c r="G3534" s="13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ref="L3534" si="3643">(((J3534/60)/60)/24)+DATE(1970,1,1)</f>
        <v>41900.165972222225</v>
      </c>
      <c r="M3534" s="16">
        <f t="shared" si="3630"/>
        <v>41884.599849537037</v>
      </c>
      <c r="N3534" t="b">
        <v>0</v>
      </c>
      <c r="O3534">
        <v>27</v>
      </c>
      <c r="P3534" t="b">
        <v>1</v>
      </c>
      <c r="Q3534" t="s">
        <v>8269</v>
      </c>
      <c r="R3534">
        <f t="shared" si="3631"/>
        <v>42.3</v>
      </c>
      <c r="S3534" s="13" t="s">
        <v>8315</v>
      </c>
      <c r="T3534" t="s">
        <v>8316</v>
      </c>
      <c r="U3534">
        <f>YEAR(Table1[[#This Row],[Date Created Conversion]])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>
        <f>ROUND(Table1[[#This Row],[pledged]]/Table1[[#This Row],[goal]] *100,1)</f>
        <v>126.2</v>
      </c>
      <c r="G3535" s="13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ref="L3535" si="3644">(((J3535/60)/60)/24)+DATE(1970,1,1)</f>
        <v>42319.802858796291</v>
      </c>
      <c r="M3535" s="16">
        <f t="shared" si="3630"/>
        <v>42289.761192129634</v>
      </c>
      <c r="N3535" t="b">
        <v>0</v>
      </c>
      <c r="O3535">
        <v>8</v>
      </c>
      <c r="P3535" t="b">
        <v>1</v>
      </c>
      <c r="Q3535" t="s">
        <v>8269</v>
      </c>
      <c r="R3535">
        <f t="shared" si="3631"/>
        <v>78.88</v>
      </c>
      <c r="S3535" s="13" t="s">
        <v>8315</v>
      </c>
      <c r="T3535" t="s">
        <v>8316</v>
      </c>
      <c r="U3535">
        <f>YEAR(Table1[[#This Row],[Date Created Conversion]])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>
        <f>ROUND(Table1[[#This Row],[pledged]]/Table1[[#This Row],[goal]] *100,1)</f>
        <v>156.19999999999999</v>
      </c>
      <c r="G3536" s="13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ref="L3536" si="3645">(((J3536/60)/60)/24)+DATE(1970,1,1)</f>
        <v>42278.6252662037</v>
      </c>
      <c r="M3536" s="16">
        <f t="shared" si="3630"/>
        <v>42243.6252662037</v>
      </c>
      <c r="N3536" t="b">
        <v>0</v>
      </c>
      <c r="O3536">
        <v>204</v>
      </c>
      <c r="P3536" t="b">
        <v>1</v>
      </c>
      <c r="Q3536" t="s">
        <v>8269</v>
      </c>
      <c r="R3536">
        <f t="shared" si="3631"/>
        <v>38.28</v>
      </c>
      <c r="S3536" s="13" t="s">
        <v>8315</v>
      </c>
      <c r="T3536" t="s">
        <v>8316</v>
      </c>
      <c r="U3536">
        <f>YEAR(Table1[[#This Row],[Date Created Conversion]])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>
        <f>ROUND(Table1[[#This Row],[pledged]]/Table1[[#This Row],[goal]] *100,1)</f>
        <v>103.2</v>
      </c>
      <c r="G3537" s="13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ref="L3537" si="3646">(((J3537/60)/60)/24)+DATE(1970,1,1)</f>
        <v>42279.75</v>
      </c>
      <c r="M3537" s="16">
        <f t="shared" si="3630"/>
        <v>42248.640162037031</v>
      </c>
      <c r="N3537" t="b">
        <v>0</v>
      </c>
      <c r="O3537">
        <v>46</v>
      </c>
      <c r="P3537" t="b">
        <v>1</v>
      </c>
      <c r="Q3537" t="s">
        <v>8269</v>
      </c>
      <c r="R3537">
        <f t="shared" si="3631"/>
        <v>44.85</v>
      </c>
      <c r="S3537" s="13" t="s">
        <v>8315</v>
      </c>
      <c r="T3537" t="s">
        <v>8316</v>
      </c>
      <c r="U3537">
        <f>YEAR(Table1[[#This Row],[Date Created Conversion]])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>
        <f>ROUND(Table1[[#This Row],[pledged]]/Table1[[#This Row],[goal]] *100,1)</f>
        <v>153.30000000000001</v>
      </c>
      <c r="G3538" s="13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ref="L3538" si="3647">(((J3538/60)/60)/24)+DATE(1970,1,1)</f>
        <v>42358.499305555553</v>
      </c>
      <c r="M3538" s="16">
        <f t="shared" si="3630"/>
        <v>42328.727141203708</v>
      </c>
      <c r="N3538" t="b">
        <v>0</v>
      </c>
      <c r="O3538">
        <v>17</v>
      </c>
      <c r="P3538" t="b">
        <v>1</v>
      </c>
      <c r="Q3538" t="s">
        <v>8269</v>
      </c>
      <c r="R3538">
        <f t="shared" si="3631"/>
        <v>13.53</v>
      </c>
      <c r="S3538" s="13" t="s">
        <v>8315</v>
      </c>
      <c r="T3538" t="s">
        <v>8316</v>
      </c>
      <c r="U3538">
        <f>YEAR(Table1[[#This Row],[Date Created Conversion]])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>
        <f>ROUND(Table1[[#This Row],[pledged]]/Table1[[#This Row],[goal]] *100,1)</f>
        <v>180.4</v>
      </c>
      <c r="G3539" s="13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ref="L3539" si="3648">(((J3539/60)/60)/24)+DATE(1970,1,1)</f>
        <v>41960.332638888889</v>
      </c>
      <c r="M3539" s="16">
        <f t="shared" si="3630"/>
        <v>41923.354351851849</v>
      </c>
      <c r="N3539" t="b">
        <v>0</v>
      </c>
      <c r="O3539">
        <v>28</v>
      </c>
      <c r="P3539" t="b">
        <v>1</v>
      </c>
      <c r="Q3539" t="s">
        <v>8269</v>
      </c>
      <c r="R3539">
        <f t="shared" si="3631"/>
        <v>43.5</v>
      </c>
      <c r="S3539" s="13" t="s">
        <v>8315</v>
      </c>
      <c r="T3539" t="s">
        <v>8316</v>
      </c>
      <c r="U3539">
        <f>YEAR(Table1[[#This Row],[Date Created Conversion]])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>
        <f>ROUND(Table1[[#This Row],[pledged]]/Table1[[#This Row],[goal]] *100,1)</f>
        <v>128.5</v>
      </c>
      <c r="G3540" s="13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ref="L3540" si="3649">(((J3540/60)/60)/24)+DATE(1970,1,1)</f>
        <v>42599.420601851853</v>
      </c>
      <c r="M3540" s="16">
        <f t="shared" si="3630"/>
        <v>42571.420601851853</v>
      </c>
      <c r="N3540" t="b">
        <v>0</v>
      </c>
      <c r="O3540">
        <v>83</v>
      </c>
      <c r="P3540" t="b">
        <v>1</v>
      </c>
      <c r="Q3540" t="s">
        <v>8269</v>
      </c>
      <c r="R3540">
        <f t="shared" si="3631"/>
        <v>30.95</v>
      </c>
      <c r="S3540" s="13" t="s">
        <v>8315</v>
      </c>
      <c r="T3540" t="s">
        <v>8316</v>
      </c>
      <c r="U3540">
        <f>YEAR(Table1[[#This Row],[Date Created Conversion]])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>
        <f>ROUND(Table1[[#This Row],[pledged]]/Table1[[#This Row],[goal]] *100,1)</f>
        <v>119.7</v>
      </c>
      <c r="G3541" s="13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ref="L3541" si="3650">(((J3541/60)/60)/24)+DATE(1970,1,1)</f>
        <v>42621.756041666667</v>
      </c>
      <c r="M3541" s="16">
        <f t="shared" si="3630"/>
        <v>42600.756041666667</v>
      </c>
      <c r="N3541" t="b">
        <v>0</v>
      </c>
      <c r="O3541">
        <v>13</v>
      </c>
      <c r="P3541" t="b">
        <v>1</v>
      </c>
      <c r="Q3541" t="s">
        <v>8269</v>
      </c>
      <c r="R3541">
        <f t="shared" si="3631"/>
        <v>55.23</v>
      </c>
      <c r="S3541" s="13" t="s">
        <v>8315</v>
      </c>
      <c r="T3541" t="s">
        <v>8316</v>
      </c>
      <c r="U3541">
        <f>YEAR(Table1[[#This Row],[Date Created Conversion]])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>
        <f>ROUND(Table1[[#This Row],[pledged]]/Table1[[#This Row],[goal]] *100,1)</f>
        <v>123</v>
      </c>
      <c r="G3542" s="13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ref="L3542" si="3651">(((J3542/60)/60)/24)+DATE(1970,1,1)</f>
        <v>42547.003368055557</v>
      </c>
      <c r="M3542" s="16">
        <f t="shared" si="3630"/>
        <v>42517.003368055557</v>
      </c>
      <c r="N3542" t="b">
        <v>0</v>
      </c>
      <c r="O3542">
        <v>8</v>
      </c>
      <c r="P3542" t="b">
        <v>1</v>
      </c>
      <c r="Q3542" t="s">
        <v>8269</v>
      </c>
      <c r="R3542">
        <f t="shared" si="3631"/>
        <v>46.13</v>
      </c>
      <c r="S3542" s="13" t="s">
        <v>8315</v>
      </c>
      <c r="T3542" t="s">
        <v>8316</v>
      </c>
      <c r="U3542">
        <f>YEAR(Table1[[#This Row],[Date Created Conversion]])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>
        <f>ROUND(Table1[[#This Row],[pledged]]/Table1[[#This Row],[goal]] *100,1)</f>
        <v>105</v>
      </c>
      <c r="G3543" s="1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ref="L3543" si="3652">(((J3543/60)/60)/24)+DATE(1970,1,1)</f>
        <v>42247.730034722219</v>
      </c>
      <c r="M3543" s="16">
        <f t="shared" si="3630"/>
        <v>42222.730034722219</v>
      </c>
      <c r="N3543" t="b">
        <v>0</v>
      </c>
      <c r="O3543">
        <v>32</v>
      </c>
      <c r="P3543" t="b">
        <v>1</v>
      </c>
      <c r="Q3543" t="s">
        <v>8269</v>
      </c>
      <c r="R3543">
        <f t="shared" si="3631"/>
        <v>39.380000000000003</v>
      </c>
      <c r="S3543" s="13" t="s">
        <v>8315</v>
      </c>
      <c r="T3543" t="s">
        <v>8316</v>
      </c>
      <c r="U3543">
        <f>YEAR(Table1[[#This Row],[Date Created Conversion]])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>
        <f>ROUND(Table1[[#This Row],[pledged]]/Table1[[#This Row],[goal]] *100,1)</f>
        <v>102.2</v>
      </c>
      <c r="G3544" s="13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ref="L3544" si="3653">(((J3544/60)/60)/24)+DATE(1970,1,1)</f>
        <v>41889.599791666667</v>
      </c>
      <c r="M3544" s="16">
        <f t="shared" si="3630"/>
        <v>41829.599791666667</v>
      </c>
      <c r="N3544" t="b">
        <v>0</v>
      </c>
      <c r="O3544">
        <v>85</v>
      </c>
      <c r="P3544" t="b">
        <v>1</v>
      </c>
      <c r="Q3544" t="s">
        <v>8269</v>
      </c>
      <c r="R3544">
        <f t="shared" si="3631"/>
        <v>66.150000000000006</v>
      </c>
      <c r="S3544" s="13" t="s">
        <v>8315</v>
      </c>
      <c r="T3544" t="s">
        <v>8316</v>
      </c>
      <c r="U3544">
        <f>YEAR(Table1[[#This Row],[Date Created Conversion]])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>
        <f>ROUND(Table1[[#This Row],[pledged]]/Table1[[#This Row],[goal]] *100,1)</f>
        <v>104.7</v>
      </c>
      <c r="G3545" s="13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ref="L3545" si="3654">(((J3545/60)/60)/24)+DATE(1970,1,1)</f>
        <v>42180.755312499998</v>
      </c>
      <c r="M3545" s="16">
        <f t="shared" si="3630"/>
        <v>42150.755312499998</v>
      </c>
      <c r="N3545" t="b">
        <v>0</v>
      </c>
      <c r="O3545">
        <v>29</v>
      </c>
      <c r="P3545" t="b">
        <v>1</v>
      </c>
      <c r="Q3545" t="s">
        <v>8269</v>
      </c>
      <c r="R3545">
        <f t="shared" si="3631"/>
        <v>54.14</v>
      </c>
      <c r="S3545" s="13" t="s">
        <v>8315</v>
      </c>
      <c r="T3545" t="s">
        <v>8316</v>
      </c>
      <c r="U3545">
        <f>YEAR(Table1[[#This Row],[Date Created Conversion]])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>
        <f>ROUND(Table1[[#This Row],[pledged]]/Table1[[#This Row],[goal]] *100,1)</f>
        <v>100</v>
      </c>
      <c r="G3546" s="13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ref="L3546" si="3655">(((J3546/60)/60)/24)+DATE(1970,1,1)</f>
        <v>42070.831678240742</v>
      </c>
      <c r="M3546" s="16">
        <f t="shared" si="3630"/>
        <v>42040.831678240742</v>
      </c>
      <c r="N3546" t="b">
        <v>0</v>
      </c>
      <c r="O3546">
        <v>24</v>
      </c>
      <c r="P3546" t="b">
        <v>1</v>
      </c>
      <c r="Q3546" t="s">
        <v>8269</v>
      </c>
      <c r="R3546">
        <f t="shared" si="3631"/>
        <v>104.17</v>
      </c>
      <c r="S3546" s="13" t="s">
        <v>8315</v>
      </c>
      <c r="T3546" t="s">
        <v>8316</v>
      </c>
      <c r="U3546">
        <f>YEAR(Table1[[#This Row],[Date Created Conversion]])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>
        <f>ROUND(Table1[[#This Row],[pledged]]/Table1[[#This Row],[goal]] *100,1)</f>
        <v>100.4</v>
      </c>
      <c r="G3547" s="13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ref="L3547" si="3656">(((J3547/60)/60)/24)+DATE(1970,1,1)</f>
        <v>42105.807395833333</v>
      </c>
      <c r="M3547" s="16">
        <f t="shared" si="3630"/>
        <v>42075.807395833333</v>
      </c>
      <c r="N3547" t="b">
        <v>0</v>
      </c>
      <c r="O3547">
        <v>8</v>
      </c>
      <c r="P3547" t="b">
        <v>1</v>
      </c>
      <c r="Q3547" t="s">
        <v>8269</v>
      </c>
      <c r="R3547">
        <f t="shared" si="3631"/>
        <v>31.38</v>
      </c>
      <c r="S3547" s="13" t="s">
        <v>8315</v>
      </c>
      <c r="T3547" t="s">
        <v>8316</v>
      </c>
      <c r="U3547">
        <f>YEAR(Table1[[#This Row],[Date Created Conversion]])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>
        <f>ROUND(Table1[[#This Row],[pledged]]/Table1[[#This Row],[goal]] *100,1)</f>
        <v>102.3</v>
      </c>
      <c r="G3548" s="13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ref="L3548" si="3657">(((J3548/60)/60)/24)+DATE(1970,1,1)</f>
        <v>42095.165972222225</v>
      </c>
      <c r="M3548" s="16">
        <f t="shared" si="3630"/>
        <v>42073.660694444443</v>
      </c>
      <c r="N3548" t="b">
        <v>0</v>
      </c>
      <c r="O3548">
        <v>19</v>
      </c>
      <c r="P3548" t="b">
        <v>1</v>
      </c>
      <c r="Q3548" t="s">
        <v>8269</v>
      </c>
      <c r="R3548">
        <f t="shared" si="3631"/>
        <v>59.21</v>
      </c>
      <c r="S3548" s="13" t="s">
        <v>8315</v>
      </c>
      <c r="T3548" t="s">
        <v>8316</v>
      </c>
      <c r="U3548">
        <f>YEAR(Table1[[#This Row],[Date Created Conversion]])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>
        <f>ROUND(Table1[[#This Row],[pledged]]/Table1[[#This Row],[goal]] *100,1)</f>
        <v>114.4</v>
      </c>
      <c r="G3549" s="13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ref="L3549" si="3658">(((J3549/60)/60)/24)+DATE(1970,1,1)</f>
        <v>42504.165972222225</v>
      </c>
      <c r="M3549" s="16">
        <f t="shared" si="3630"/>
        <v>42480.078715277778</v>
      </c>
      <c r="N3549" t="b">
        <v>0</v>
      </c>
      <c r="O3549">
        <v>336</v>
      </c>
      <c r="P3549" t="b">
        <v>1</v>
      </c>
      <c r="Q3549" t="s">
        <v>8269</v>
      </c>
      <c r="R3549">
        <f t="shared" si="3631"/>
        <v>119.18</v>
      </c>
      <c r="S3549" s="13" t="s">
        <v>8315</v>
      </c>
      <c r="T3549" t="s">
        <v>8316</v>
      </c>
      <c r="U3549">
        <f>YEAR(Table1[[#This Row],[Date Created Conversion]])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>
        <f>ROUND(Table1[[#This Row],[pledged]]/Table1[[#This Row],[goal]] *100,1)</f>
        <v>101.9</v>
      </c>
      <c r="G3550" s="13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ref="L3550" si="3659">(((J3550/60)/60)/24)+DATE(1970,1,1)</f>
        <v>42434.041666666672</v>
      </c>
      <c r="M3550" s="16">
        <f t="shared" si="3630"/>
        <v>42411.942291666666</v>
      </c>
      <c r="N3550" t="b">
        <v>0</v>
      </c>
      <c r="O3550">
        <v>13</v>
      </c>
      <c r="P3550" t="b">
        <v>1</v>
      </c>
      <c r="Q3550" t="s">
        <v>8269</v>
      </c>
      <c r="R3550">
        <f t="shared" si="3631"/>
        <v>164.62</v>
      </c>
      <c r="S3550" s="13" t="s">
        <v>8315</v>
      </c>
      <c r="T3550" t="s">
        <v>8316</v>
      </c>
      <c r="U3550">
        <f>YEAR(Table1[[#This Row],[Date Created Conversion]])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>
        <f>ROUND(Table1[[#This Row],[pledged]]/Table1[[#This Row],[goal]] *100,1)</f>
        <v>102</v>
      </c>
      <c r="G3551" s="13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ref="L3551" si="3660">(((J3551/60)/60)/24)+DATE(1970,1,1)</f>
        <v>42251.394363425927</v>
      </c>
      <c r="M3551" s="16">
        <f t="shared" si="3630"/>
        <v>42223.394363425927</v>
      </c>
      <c r="N3551" t="b">
        <v>0</v>
      </c>
      <c r="O3551">
        <v>42</v>
      </c>
      <c r="P3551" t="b">
        <v>1</v>
      </c>
      <c r="Q3551" t="s">
        <v>8269</v>
      </c>
      <c r="R3551">
        <f t="shared" si="3631"/>
        <v>24.29</v>
      </c>
      <c r="S3551" s="13" t="s">
        <v>8315</v>
      </c>
      <c r="T3551" t="s">
        <v>8316</v>
      </c>
      <c r="U3551">
        <f>YEAR(Table1[[#This Row],[Date Created Conversion]])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>
        <f>ROUND(Table1[[#This Row],[pledged]]/Table1[[#This Row],[goal]] *100,1)</f>
        <v>104.8</v>
      </c>
      <c r="G3552" s="13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ref="L3552" si="3661">(((J3552/60)/60)/24)+DATE(1970,1,1)</f>
        <v>42492.893495370372</v>
      </c>
      <c r="M3552" s="16">
        <f t="shared" si="3630"/>
        <v>42462.893495370372</v>
      </c>
      <c r="N3552" t="b">
        <v>0</v>
      </c>
      <c r="O3552">
        <v>64</v>
      </c>
      <c r="P3552" t="b">
        <v>1</v>
      </c>
      <c r="Q3552" t="s">
        <v>8269</v>
      </c>
      <c r="R3552">
        <f t="shared" si="3631"/>
        <v>40.94</v>
      </c>
      <c r="S3552" s="13" t="s">
        <v>8315</v>
      </c>
      <c r="T3552" t="s">
        <v>8316</v>
      </c>
      <c r="U3552">
        <f>YEAR(Table1[[#This Row],[Date Created Conversion]])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>
        <f>ROUND(Table1[[#This Row],[pledged]]/Table1[[#This Row],[goal]] *100,1)</f>
        <v>101.8</v>
      </c>
      <c r="G3553" s="1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ref="L3553" si="3662">(((J3553/60)/60)/24)+DATE(1970,1,1)</f>
        <v>41781.921527777777</v>
      </c>
      <c r="M3553" s="16">
        <f t="shared" si="3630"/>
        <v>41753.515856481477</v>
      </c>
      <c r="N3553" t="b">
        <v>0</v>
      </c>
      <c r="O3553">
        <v>25</v>
      </c>
      <c r="P3553" t="b">
        <v>1</v>
      </c>
      <c r="Q3553" t="s">
        <v>8269</v>
      </c>
      <c r="R3553">
        <f t="shared" si="3631"/>
        <v>61.1</v>
      </c>
      <c r="S3553" s="13" t="s">
        <v>8315</v>
      </c>
      <c r="T3553" t="s">
        <v>8316</v>
      </c>
      <c r="U3553">
        <f>YEAR(Table1[[#This Row],[Date Created Conversion]])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>
        <f>ROUND(Table1[[#This Row],[pledged]]/Table1[[#This Row],[goal]] *100,1)</f>
        <v>100</v>
      </c>
      <c r="G3554" s="13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ref="L3554" si="3663">(((J3554/60)/60)/24)+DATE(1970,1,1)</f>
        <v>41818.587083333332</v>
      </c>
      <c r="M3554" s="16">
        <f t="shared" si="3630"/>
        <v>41788.587083333332</v>
      </c>
      <c r="N3554" t="b">
        <v>0</v>
      </c>
      <c r="O3554">
        <v>20</v>
      </c>
      <c r="P3554" t="b">
        <v>1</v>
      </c>
      <c r="Q3554" t="s">
        <v>8269</v>
      </c>
      <c r="R3554">
        <f t="shared" si="3631"/>
        <v>38.65</v>
      </c>
      <c r="S3554" s="13" t="s">
        <v>8315</v>
      </c>
      <c r="T3554" t="s">
        <v>8316</v>
      </c>
      <c r="U3554">
        <f>YEAR(Table1[[#This Row],[Date Created Conversion]])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>
        <f>ROUND(Table1[[#This Row],[pledged]]/Table1[[#This Row],[goal]] *100,1)</f>
        <v>106.3</v>
      </c>
      <c r="G3555" s="13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ref="L3555" si="3664">(((J3555/60)/60)/24)+DATE(1970,1,1)</f>
        <v>42228</v>
      </c>
      <c r="M3555" s="16">
        <f t="shared" si="3630"/>
        <v>42196.028703703705</v>
      </c>
      <c r="N3555" t="b">
        <v>0</v>
      </c>
      <c r="O3555">
        <v>104</v>
      </c>
      <c r="P3555" t="b">
        <v>1</v>
      </c>
      <c r="Q3555" t="s">
        <v>8269</v>
      </c>
      <c r="R3555">
        <f t="shared" si="3631"/>
        <v>56.2</v>
      </c>
      <c r="S3555" s="13" t="s">
        <v>8315</v>
      </c>
      <c r="T3555" t="s">
        <v>8316</v>
      </c>
      <c r="U3555">
        <f>YEAR(Table1[[#This Row],[Date Created Conversion]])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>
        <f>ROUND(Table1[[#This Row],[pledged]]/Table1[[#This Row],[goal]] *100,1)</f>
        <v>113.4</v>
      </c>
      <c r="G3556" s="13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ref="L3556" si="3665">(((J3556/60)/60)/24)+DATE(1970,1,1)</f>
        <v>42046.708333333328</v>
      </c>
      <c r="M3556" s="16">
        <f t="shared" si="3630"/>
        <v>42016.050451388888</v>
      </c>
      <c r="N3556" t="b">
        <v>0</v>
      </c>
      <c r="O3556">
        <v>53</v>
      </c>
      <c r="P3556" t="b">
        <v>1</v>
      </c>
      <c r="Q3556" t="s">
        <v>8269</v>
      </c>
      <c r="R3556">
        <f t="shared" si="3631"/>
        <v>107</v>
      </c>
      <c r="S3556" s="13" t="s">
        <v>8315</v>
      </c>
      <c r="T3556" t="s">
        <v>8316</v>
      </c>
      <c r="U3556">
        <f>YEAR(Table1[[#This Row],[Date Created Conversion]])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>
        <f>ROUND(Table1[[#This Row],[pledged]]/Table1[[#This Row],[goal]] *100,1)</f>
        <v>100</v>
      </c>
      <c r="G3557" s="13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ref="L3557" si="3666">(((J3557/60)/60)/24)+DATE(1970,1,1)</f>
        <v>42691.483726851846</v>
      </c>
      <c r="M3557" s="16">
        <f t="shared" si="3630"/>
        <v>42661.442060185189</v>
      </c>
      <c r="N3557" t="b">
        <v>0</v>
      </c>
      <c r="O3557">
        <v>14</v>
      </c>
      <c r="P3557" t="b">
        <v>1</v>
      </c>
      <c r="Q3557" t="s">
        <v>8269</v>
      </c>
      <c r="R3557">
        <f t="shared" si="3631"/>
        <v>171.43</v>
      </c>
      <c r="S3557" s="13" t="s">
        <v>8315</v>
      </c>
      <c r="T3557" t="s">
        <v>8316</v>
      </c>
      <c r="U3557">
        <f>YEAR(Table1[[#This Row],[Date Created Conversion]])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>
        <f>ROUND(Table1[[#This Row],[pledged]]/Table1[[#This Row],[goal]] *100,1)</f>
        <v>100.5</v>
      </c>
      <c r="G3558" s="13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ref="L3558" si="3667">(((J3558/60)/60)/24)+DATE(1970,1,1)</f>
        <v>41868.649583333332</v>
      </c>
      <c r="M3558" s="16">
        <f t="shared" si="3630"/>
        <v>41808.649583333332</v>
      </c>
      <c r="N3558" t="b">
        <v>0</v>
      </c>
      <c r="O3558">
        <v>20</v>
      </c>
      <c r="P3558" t="b">
        <v>1</v>
      </c>
      <c r="Q3558" t="s">
        <v>8269</v>
      </c>
      <c r="R3558">
        <f t="shared" si="3631"/>
        <v>110.5</v>
      </c>
      <c r="S3558" s="13" t="s">
        <v>8315</v>
      </c>
      <c r="T3558" t="s">
        <v>8316</v>
      </c>
      <c r="U3558">
        <f>YEAR(Table1[[#This Row],[Date Created Conversion]])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>
        <f>ROUND(Table1[[#This Row],[pledged]]/Table1[[#This Row],[goal]] *100,1)</f>
        <v>100</v>
      </c>
      <c r="G3559" s="13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ref="L3559" si="3668">(((J3559/60)/60)/24)+DATE(1970,1,1)</f>
        <v>41764.276747685188</v>
      </c>
      <c r="M3559" s="16">
        <f t="shared" si="3630"/>
        <v>41730.276747685188</v>
      </c>
      <c r="N3559" t="b">
        <v>0</v>
      </c>
      <c r="O3559">
        <v>558</v>
      </c>
      <c r="P3559" t="b">
        <v>1</v>
      </c>
      <c r="Q3559" t="s">
        <v>8269</v>
      </c>
      <c r="R3559">
        <f t="shared" si="3631"/>
        <v>179.28</v>
      </c>
      <c r="S3559" s="13" t="s">
        <v>8315</v>
      </c>
      <c r="T3559" t="s">
        <v>8316</v>
      </c>
      <c r="U3559">
        <f>YEAR(Table1[[#This Row],[Date Created Conversion]])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>
        <f>ROUND(Table1[[#This Row],[pledged]]/Table1[[#This Row],[goal]] *100,1)</f>
        <v>144</v>
      </c>
      <c r="G3560" s="13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ref="L3560" si="3669">(((J3560/60)/60)/24)+DATE(1970,1,1)</f>
        <v>42181.875</v>
      </c>
      <c r="M3560" s="16">
        <f t="shared" si="3630"/>
        <v>42139.816840277781</v>
      </c>
      <c r="N3560" t="b">
        <v>0</v>
      </c>
      <c r="O3560">
        <v>22</v>
      </c>
      <c r="P3560" t="b">
        <v>1</v>
      </c>
      <c r="Q3560" t="s">
        <v>8269</v>
      </c>
      <c r="R3560">
        <f t="shared" si="3631"/>
        <v>22.91</v>
      </c>
      <c r="S3560" s="13" t="s">
        <v>8315</v>
      </c>
      <c r="T3560" t="s">
        <v>8316</v>
      </c>
      <c r="U3560">
        <f>YEAR(Table1[[#This Row],[Date Created Conversion]])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>
        <f>ROUND(Table1[[#This Row],[pledged]]/Table1[[#This Row],[goal]] *100,1)</f>
        <v>103.5</v>
      </c>
      <c r="G3561" s="13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ref="L3561" si="3670">(((J3561/60)/60)/24)+DATE(1970,1,1)</f>
        <v>42216.373611111107</v>
      </c>
      <c r="M3561" s="16">
        <f t="shared" si="3630"/>
        <v>42194.096157407403</v>
      </c>
      <c r="N3561" t="b">
        <v>0</v>
      </c>
      <c r="O3561">
        <v>24</v>
      </c>
      <c r="P3561" t="b">
        <v>1</v>
      </c>
      <c r="Q3561" t="s">
        <v>8269</v>
      </c>
      <c r="R3561">
        <f t="shared" si="3631"/>
        <v>43.13</v>
      </c>
      <c r="S3561" s="13" t="s">
        <v>8315</v>
      </c>
      <c r="T3561" t="s">
        <v>8316</v>
      </c>
      <c r="U3561">
        <f>YEAR(Table1[[#This Row],[Date Created Conversion]])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>
        <f>ROUND(Table1[[#This Row],[pledged]]/Table1[[#This Row],[goal]] *100,1)</f>
        <v>108.4</v>
      </c>
      <c r="G3562" s="13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ref="L3562" si="3671">(((J3562/60)/60)/24)+DATE(1970,1,1)</f>
        <v>42151.114583333328</v>
      </c>
      <c r="M3562" s="16">
        <f t="shared" si="3630"/>
        <v>42115.889652777783</v>
      </c>
      <c r="N3562" t="b">
        <v>0</v>
      </c>
      <c r="O3562">
        <v>74</v>
      </c>
      <c r="P3562" t="b">
        <v>1</v>
      </c>
      <c r="Q3562" t="s">
        <v>8269</v>
      </c>
      <c r="R3562">
        <f t="shared" si="3631"/>
        <v>46.89</v>
      </c>
      <c r="S3562" s="13" t="s">
        <v>8315</v>
      </c>
      <c r="T3562" t="s">
        <v>8316</v>
      </c>
      <c r="U3562">
        <f>YEAR(Table1[[#This Row],[Date Created Conversion]])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>
        <f>ROUND(Table1[[#This Row],[pledged]]/Table1[[#This Row],[goal]] *100,1)</f>
        <v>102.4</v>
      </c>
      <c r="G3563" s="1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ref="L3563" si="3672">(((J3563/60)/60)/24)+DATE(1970,1,1)</f>
        <v>42221.774999999994</v>
      </c>
      <c r="M3563" s="16">
        <f t="shared" si="3630"/>
        <v>42203.680300925931</v>
      </c>
      <c r="N3563" t="b">
        <v>0</v>
      </c>
      <c r="O3563">
        <v>54</v>
      </c>
      <c r="P3563" t="b">
        <v>1</v>
      </c>
      <c r="Q3563" t="s">
        <v>8269</v>
      </c>
      <c r="R3563">
        <f t="shared" si="3631"/>
        <v>47.41</v>
      </c>
      <c r="S3563" s="13" t="s">
        <v>8315</v>
      </c>
      <c r="T3563" t="s">
        <v>8316</v>
      </c>
      <c r="U3563">
        <f>YEAR(Table1[[#This Row],[Date Created Conversion]])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>
        <f>ROUND(Table1[[#This Row],[pledged]]/Table1[[#This Row],[goal]] *100,1)</f>
        <v>148.9</v>
      </c>
      <c r="G3564" s="13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ref="L3564" si="3673">(((J3564/60)/60)/24)+DATE(1970,1,1)</f>
        <v>42442.916666666672</v>
      </c>
      <c r="M3564" s="16">
        <f t="shared" si="3630"/>
        <v>42433.761886574073</v>
      </c>
      <c r="N3564" t="b">
        <v>0</v>
      </c>
      <c r="O3564">
        <v>31</v>
      </c>
      <c r="P3564" t="b">
        <v>1</v>
      </c>
      <c r="Q3564" t="s">
        <v>8269</v>
      </c>
      <c r="R3564">
        <f t="shared" si="3631"/>
        <v>15.13</v>
      </c>
      <c r="S3564" s="13" t="s">
        <v>8315</v>
      </c>
      <c r="T3564" t="s">
        <v>8316</v>
      </c>
      <c r="U3564">
        <f>YEAR(Table1[[#This Row],[Date Created Conversion]])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>
        <f>ROUND(Table1[[#This Row],[pledged]]/Table1[[#This Row],[goal]] *100,1)</f>
        <v>105.5</v>
      </c>
      <c r="G3565" s="13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ref="L3565" si="3674">(((J3565/60)/60)/24)+DATE(1970,1,1)</f>
        <v>42583.791666666672</v>
      </c>
      <c r="M3565" s="16">
        <f t="shared" si="3630"/>
        <v>42555.671944444446</v>
      </c>
      <c r="N3565" t="b">
        <v>0</v>
      </c>
      <c r="O3565">
        <v>25</v>
      </c>
      <c r="P3565" t="b">
        <v>1</v>
      </c>
      <c r="Q3565" t="s">
        <v>8269</v>
      </c>
      <c r="R3565">
        <f t="shared" si="3631"/>
        <v>21.1</v>
      </c>
      <c r="S3565" s="13" t="s">
        <v>8315</v>
      </c>
      <c r="T3565" t="s">
        <v>8316</v>
      </c>
      <c r="U3565">
        <f>YEAR(Table1[[#This Row],[Date Created Conversion]])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>
        <f>ROUND(Table1[[#This Row],[pledged]]/Table1[[#This Row],[goal]] *100,1)</f>
        <v>100.5</v>
      </c>
      <c r="G3566" s="13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ref="L3566" si="3675">(((J3566/60)/60)/24)+DATE(1970,1,1)</f>
        <v>42282.666666666672</v>
      </c>
      <c r="M3566" s="16">
        <f t="shared" si="3630"/>
        <v>42236.623252314821</v>
      </c>
      <c r="N3566" t="b">
        <v>0</v>
      </c>
      <c r="O3566">
        <v>17</v>
      </c>
      <c r="P3566" t="b">
        <v>1</v>
      </c>
      <c r="Q3566" t="s">
        <v>8269</v>
      </c>
      <c r="R3566">
        <f t="shared" si="3631"/>
        <v>59.12</v>
      </c>
      <c r="S3566" s="13" t="s">
        <v>8315</v>
      </c>
      <c r="T3566" t="s">
        <v>8316</v>
      </c>
      <c r="U3566">
        <f>YEAR(Table1[[#This Row],[Date Created Conversion]])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>
        <f>ROUND(Table1[[#This Row],[pledged]]/Table1[[#This Row],[goal]] *100,1)</f>
        <v>130.6</v>
      </c>
      <c r="G3567" s="13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ref="L3567" si="3676">(((J3567/60)/60)/24)+DATE(1970,1,1)</f>
        <v>42004.743148148147</v>
      </c>
      <c r="M3567" s="16">
        <f t="shared" si="3630"/>
        <v>41974.743148148147</v>
      </c>
      <c r="N3567" t="b">
        <v>0</v>
      </c>
      <c r="O3567">
        <v>12</v>
      </c>
      <c r="P3567" t="b">
        <v>1</v>
      </c>
      <c r="Q3567" t="s">
        <v>8269</v>
      </c>
      <c r="R3567">
        <f t="shared" si="3631"/>
        <v>97.92</v>
      </c>
      <c r="S3567" s="13" t="s">
        <v>8315</v>
      </c>
      <c r="T3567" t="s">
        <v>8316</v>
      </c>
      <c r="U3567">
        <f>YEAR(Table1[[#This Row],[Date Created Conversion]])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>
        <f>ROUND(Table1[[#This Row],[pledged]]/Table1[[#This Row],[goal]] *100,1)</f>
        <v>104.8</v>
      </c>
      <c r="G3568" s="13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ref="L3568" si="3677">(((J3568/60)/60)/24)+DATE(1970,1,1)</f>
        <v>42027.507905092592</v>
      </c>
      <c r="M3568" s="16">
        <f t="shared" si="3630"/>
        <v>41997.507905092592</v>
      </c>
      <c r="N3568" t="b">
        <v>0</v>
      </c>
      <c r="O3568">
        <v>38</v>
      </c>
      <c r="P3568" t="b">
        <v>1</v>
      </c>
      <c r="Q3568" t="s">
        <v>8269</v>
      </c>
      <c r="R3568">
        <f t="shared" si="3631"/>
        <v>55.13</v>
      </c>
      <c r="S3568" s="13" t="s">
        <v>8315</v>
      </c>
      <c r="T3568" t="s">
        <v>8316</v>
      </c>
      <c r="U3568">
        <f>YEAR(Table1[[#This Row],[Date Created Conversion]])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>
        <f>ROUND(Table1[[#This Row],[pledged]]/Table1[[#This Row],[goal]] *100,1)</f>
        <v>108.8</v>
      </c>
      <c r="G3569" s="13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ref="L3569" si="3678">(((J3569/60)/60)/24)+DATE(1970,1,1)</f>
        <v>42165.810694444444</v>
      </c>
      <c r="M3569" s="16">
        <f t="shared" si="3630"/>
        <v>42135.810694444444</v>
      </c>
      <c r="N3569" t="b">
        <v>0</v>
      </c>
      <c r="O3569">
        <v>41</v>
      </c>
      <c r="P3569" t="b">
        <v>1</v>
      </c>
      <c r="Q3569" t="s">
        <v>8269</v>
      </c>
      <c r="R3569">
        <f t="shared" si="3631"/>
        <v>26.54</v>
      </c>
      <c r="S3569" s="13" t="s">
        <v>8315</v>
      </c>
      <c r="T3569" t="s">
        <v>8316</v>
      </c>
      <c r="U3569">
        <f>YEAR(Table1[[#This Row],[Date Created Conversion]])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>
        <f>ROUND(Table1[[#This Row],[pledged]]/Table1[[#This Row],[goal]] *100,1)</f>
        <v>111</v>
      </c>
      <c r="G3570" s="13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ref="L3570" si="3679">(((J3570/60)/60)/24)+DATE(1970,1,1)</f>
        <v>41899.740671296298</v>
      </c>
      <c r="M3570" s="16">
        <f t="shared" si="3630"/>
        <v>41869.740671296298</v>
      </c>
      <c r="N3570" t="b">
        <v>0</v>
      </c>
      <c r="O3570">
        <v>19</v>
      </c>
      <c r="P3570" t="b">
        <v>1</v>
      </c>
      <c r="Q3570" t="s">
        <v>8269</v>
      </c>
      <c r="R3570">
        <f t="shared" si="3631"/>
        <v>58.42</v>
      </c>
      <c r="S3570" s="13" t="s">
        <v>8315</v>
      </c>
      <c r="T3570" t="s">
        <v>8316</v>
      </c>
      <c r="U3570">
        <f>YEAR(Table1[[#This Row],[Date Created Conversion]])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>
        <f>ROUND(Table1[[#This Row],[pledged]]/Table1[[#This Row],[goal]] *100,1)</f>
        <v>100.5</v>
      </c>
      <c r="G3571" s="13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ref="L3571" si="3680">(((J3571/60)/60)/24)+DATE(1970,1,1)</f>
        <v>42012.688611111109</v>
      </c>
      <c r="M3571" s="16">
        <f t="shared" si="3630"/>
        <v>41982.688611111109</v>
      </c>
      <c r="N3571" t="b">
        <v>0</v>
      </c>
      <c r="O3571">
        <v>41</v>
      </c>
      <c r="P3571" t="b">
        <v>1</v>
      </c>
      <c r="Q3571" t="s">
        <v>8269</v>
      </c>
      <c r="R3571">
        <f t="shared" si="3631"/>
        <v>122.54</v>
      </c>
      <c r="S3571" s="13" t="s">
        <v>8315</v>
      </c>
      <c r="T3571" t="s">
        <v>8316</v>
      </c>
      <c r="U3571">
        <f>YEAR(Table1[[#This Row],[Date Created Conversion]])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>
        <f>ROUND(Table1[[#This Row],[pledged]]/Table1[[#This Row],[goal]] *100,1)</f>
        <v>114.4</v>
      </c>
      <c r="G3572" s="13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ref="L3572" si="3681">(((J3572/60)/60)/24)+DATE(1970,1,1)</f>
        <v>42004.291666666672</v>
      </c>
      <c r="M3572" s="16">
        <f t="shared" si="3630"/>
        <v>41976.331979166673</v>
      </c>
      <c r="N3572" t="b">
        <v>0</v>
      </c>
      <c r="O3572">
        <v>26</v>
      </c>
      <c r="P3572" t="b">
        <v>1</v>
      </c>
      <c r="Q3572" t="s">
        <v>8269</v>
      </c>
      <c r="R3572">
        <f t="shared" si="3631"/>
        <v>87.96</v>
      </c>
      <c r="S3572" s="13" t="s">
        <v>8315</v>
      </c>
      <c r="T3572" t="s">
        <v>8316</v>
      </c>
      <c r="U3572">
        <f>YEAR(Table1[[#This Row],[Date Created Conversion]])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>
        <f>ROUND(Table1[[#This Row],[pledged]]/Table1[[#This Row],[goal]] *100,1)</f>
        <v>122.1</v>
      </c>
      <c r="G3573" s="1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ref="L3573" si="3682">(((J3573/60)/60)/24)+DATE(1970,1,1)</f>
        <v>41942.858946759261</v>
      </c>
      <c r="M3573" s="16">
        <f t="shared" si="3630"/>
        <v>41912.858946759261</v>
      </c>
      <c r="N3573" t="b">
        <v>0</v>
      </c>
      <c r="O3573">
        <v>25</v>
      </c>
      <c r="P3573" t="b">
        <v>1</v>
      </c>
      <c r="Q3573" t="s">
        <v>8269</v>
      </c>
      <c r="R3573">
        <f t="shared" si="3631"/>
        <v>73.239999999999995</v>
      </c>
      <c r="S3573" s="13" t="s">
        <v>8315</v>
      </c>
      <c r="T3573" t="s">
        <v>8316</v>
      </c>
      <c r="U3573">
        <f>YEAR(Table1[[#This Row],[Date Created Conversion]])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>
        <f>ROUND(Table1[[#This Row],[pledged]]/Table1[[#This Row],[goal]] *100,1)</f>
        <v>100</v>
      </c>
      <c r="G3574" s="13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ref="L3574" si="3683">(((J3574/60)/60)/24)+DATE(1970,1,1)</f>
        <v>42176.570393518516</v>
      </c>
      <c r="M3574" s="16">
        <f t="shared" si="3630"/>
        <v>42146.570393518516</v>
      </c>
      <c r="N3574" t="b">
        <v>0</v>
      </c>
      <c r="O3574">
        <v>9</v>
      </c>
      <c r="P3574" t="b">
        <v>1</v>
      </c>
      <c r="Q3574" t="s">
        <v>8269</v>
      </c>
      <c r="R3574">
        <f t="shared" si="3631"/>
        <v>55.56</v>
      </c>
      <c r="S3574" s="13" t="s">
        <v>8315</v>
      </c>
      <c r="T3574" t="s">
        <v>8316</v>
      </c>
      <c r="U3574">
        <f>YEAR(Table1[[#This Row],[Date Created Conversion]])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>
        <f>ROUND(Table1[[#This Row],[pledged]]/Table1[[#This Row],[goal]] *100,1)</f>
        <v>102.8</v>
      </c>
      <c r="G3575" s="13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ref="L3575" si="3684">(((J3575/60)/60)/24)+DATE(1970,1,1)</f>
        <v>41951.417199074072</v>
      </c>
      <c r="M3575" s="16">
        <f t="shared" si="3630"/>
        <v>41921.375532407408</v>
      </c>
      <c r="N3575" t="b">
        <v>0</v>
      </c>
      <c r="O3575">
        <v>78</v>
      </c>
      <c r="P3575" t="b">
        <v>1</v>
      </c>
      <c r="Q3575" t="s">
        <v>8269</v>
      </c>
      <c r="R3575">
        <f t="shared" si="3631"/>
        <v>39.54</v>
      </c>
      <c r="S3575" s="13" t="s">
        <v>8315</v>
      </c>
      <c r="T3575" t="s">
        <v>8316</v>
      </c>
      <c r="U3575">
        <f>YEAR(Table1[[#This Row],[Date Created Conversion]])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>
        <f>ROUND(Table1[[#This Row],[pledged]]/Table1[[#This Row],[goal]] *100,1)</f>
        <v>106.1</v>
      </c>
      <c r="G3576" s="13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ref="L3576" si="3685">(((J3576/60)/60)/24)+DATE(1970,1,1)</f>
        <v>41956.984351851846</v>
      </c>
      <c r="M3576" s="16">
        <f t="shared" si="3630"/>
        <v>41926.942685185182</v>
      </c>
      <c r="N3576" t="b">
        <v>0</v>
      </c>
      <c r="O3576">
        <v>45</v>
      </c>
      <c r="P3576" t="b">
        <v>1</v>
      </c>
      <c r="Q3576" t="s">
        <v>8269</v>
      </c>
      <c r="R3576">
        <f t="shared" si="3631"/>
        <v>136.78</v>
      </c>
      <c r="S3576" s="13" t="s">
        <v>8315</v>
      </c>
      <c r="T3576" t="s">
        <v>8316</v>
      </c>
      <c r="U3576">
        <f>YEAR(Table1[[#This Row],[Date Created Conversion]])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>
        <f>ROUND(Table1[[#This Row],[pledged]]/Table1[[#This Row],[goal]] *100,1)</f>
        <v>101.3</v>
      </c>
      <c r="G3577" s="13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ref="L3577" si="3686">(((J3577/60)/60)/24)+DATE(1970,1,1)</f>
        <v>42593.165972222225</v>
      </c>
      <c r="M3577" s="16">
        <f t="shared" si="3630"/>
        <v>42561.783877314811</v>
      </c>
      <c r="N3577" t="b">
        <v>0</v>
      </c>
      <c r="O3577">
        <v>102</v>
      </c>
      <c r="P3577" t="b">
        <v>1</v>
      </c>
      <c r="Q3577" t="s">
        <v>8269</v>
      </c>
      <c r="R3577">
        <f t="shared" si="3631"/>
        <v>99.34</v>
      </c>
      <c r="S3577" s="13" t="s">
        <v>8315</v>
      </c>
      <c r="T3577" t="s">
        <v>8316</v>
      </c>
      <c r="U3577">
        <f>YEAR(Table1[[#This Row],[Date Created Conversion]])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>
        <f>ROUND(Table1[[#This Row],[pledged]]/Table1[[#This Row],[goal]] *100,1)</f>
        <v>100</v>
      </c>
      <c r="G3578" s="13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ref="L3578" si="3687">(((J3578/60)/60)/24)+DATE(1970,1,1)</f>
        <v>42709.590902777782</v>
      </c>
      <c r="M3578" s="16">
        <f t="shared" si="3630"/>
        <v>42649.54923611111</v>
      </c>
      <c r="N3578" t="b">
        <v>0</v>
      </c>
      <c r="O3578">
        <v>5</v>
      </c>
      <c r="P3578" t="b">
        <v>1</v>
      </c>
      <c r="Q3578" t="s">
        <v>8269</v>
      </c>
      <c r="R3578">
        <f t="shared" si="3631"/>
        <v>20</v>
      </c>
      <c r="S3578" s="13" t="s">
        <v>8315</v>
      </c>
      <c r="T3578" t="s">
        <v>8316</v>
      </c>
      <c r="U3578">
        <f>YEAR(Table1[[#This Row],[Date Created Conversion]])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>
        <f>ROUND(Table1[[#This Row],[pledged]]/Table1[[#This Row],[goal]] *100,1)</f>
        <v>130</v>
      </c>
      <c r="G3579" s="13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ref="L3579" si="3688">(((J3579/60)/60)/24)+DATE(1970,1,1)</f>
        <v>42120.26944444445</v>
      </c>
      <c r="M3579" s="16">
        <f t="shared" si="3630"/>
        <v>42093.786840277782</v>
      </c>
      <c r="N3579" t="b">
        <v>0</v>
      </c>
      <c r="O3579">
        <v>27</v>
      </c>
      <c r="P3579" t="b">
        <v>1</v>
      </c>
      <c r="Q3579" t="s">
        <v>8269</v>
      </c>
      <c r="R3579">
        <f t="shared" si="3631"/>
        <v>28.89</v>
      </c>
      <c r="S3579" s="13" t="s">
        <v>8315</v>
      </c>
      <c r="T3579" t="s">
        <v>8316</v>
      </c>
      <c r="U3579">
        <f>YEAR(Table1[[#This Row],[Date Created Conversion]])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>
        <f>ROUND(Table1[[#This Row],[pledged]]/Table1[[#This Row],[goal]] *100,1)</f>
        <v>100</v>
      </c>
      <c r="G3580" s="13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ref="L3580" si="3689">(((J3580/60)/60)/24)+DATE(1970,1,1)</f>
        <v>42490.733530092592</v>
      </c>
      <c r="M3580" s="16">
        <f t="shared" si="3630"/>
        <v>42460.733530092592</v>
      </c>
      <c r="N3580" t="b">
        <v>0</v>
      </c>
      <c r="O3580">
        <v>37</v>
      </c>
      <c r="P3580" t="b">
        <v>1</v>
      </c>
      <c r="Q3580" t="s">
        <v>8269</v>
      </c>
      <c r="R3580">
        <f t="shared" si="3631"/>
        <v>40.549999999999997</v>
      </c>
      <c r="S3580" s="13" t="s">
        <v>8315</v>
      </c>
      <c r="T3580" t="s">
        <v>8316</v>
      </c>
      <c r="U3580">
        <f>YEAR(Table1[[#This Row],[Date Created Conversion]])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>
        <f>ROUND(Table1[[#This Row],[pledged]]/Table1[[#This Row],[goal]] *100,1)</f>
        <v>100</v>
      </c>
      <c r="G3581" s="13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ref="L3581" si="3690">(((J3581/60)/60)/24)+DATE(1970,1,1)</f>
        <v>42460.720555555556</v>
      </c>
      <c r="M3581" s="16">
        <f t="shared" si="3630"/>
        <v>42430.762222222227</v>
      </c>
      <c r="N3581" t="b">
        <v>0</v>
      </c>
      <c r="O3581">
        <v>14</v>
      </c>
      <c r="P3581" t="b">
        <v>1</v>
      </c>
      <c r="Q3581" t="s">
        <v>8269</v>
      </c>
      <c r="R3581">
        <f t="shared" si="3631"/>
        <v>35.71</v>
      </c>
      <c r="S3581" s="13" t="s">
        <v>8315</v>
      </c>
      <c r="T3581" t="s">
        <v>8316</v>
      </c>
      <c r="U3581">
        <f>YEAR(Table1[[#This Row],[Date Created Conversion]])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>
        <f>ROUND(Table1[[#This Row],[pledged]]/Table1[[#This Row],[goal]] *100,1)</f>
        <v>113.9</v>
      </c>
      <c r="G3582" s="13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ref="L3582" si="3691">(((J3582/60)/60)/24)+DATE(1970,1,1)</f>
        <v>42064.207638888889</v>
      </c>
      <c r="M3582" s="16">
        <f t="shared" si="3630"/>
        <v>42026.176180555558</v>
      </c>
      <c r="N3582" t="b">
        <v>0</v>
      </c>
      <c r="O3582">
        <v>27</v>
      </c>
      <c r="P3582" t="b">
        <v>1</v>
      </c>
      <c r="Q3582" t="s">
        <v>8269</v>
      </c>
      <c r="R3582">
        <f t="shared" si="3631"/>
        <v>37.96</v>
      </c>
      <c r="S3582" s="13" t="s">
        <v>8315</v>
      </c>
      <c r="T3582" t="s">
        <v>8316</v>
      </c>
      <c r="U3582">
        <f>YEAR(Table1[[#This Row],[Date Created Conversion]])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>
        <f>ROUND(Table1[[#This Row],[pledged]]/Table1[[#This Row],[goal]] *100,1)</f>
        <v>100</v>
      </c>
      <c r="G3583" s="1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ref="L3583" si="3692">(((J3583/60)/60)/24)+DATE(1970,1,1)</f>
        <v>41850.471180555556</v>
      </c>
      <c r="M3583" s="16">
        <f t="shared" si="3630"/>
        <v>41836.471180555556</v>
      </c>
      <c r="N3583" t="b">
        <v>0</v>
      </c>
      <c r="O3583">
        <v>45</v>
      </c>
      <c r="P3583" t="b">
        <v>1</v>
      </c>
      <c r="Q3583" t="s">
        <v>8269</v>
      </c>
      <c r="R3583">
        <f t="shared" si="3631"/>
        <v>33.33</v>
      </c>
      <c r="S3583" s="13" t="s">
        <v>8315</v>
      </c>
      <c r="T3583" t="s">
        <v>8316</v>
      </c>
      <c r="U3583">
        <f>YEAR(Table1[[#This Row],[Date Created Conversion]])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>
        <f>ROUND(Table1[[#This Row],[pledged]]/Table1[[#This Row],[goal]] *100,1)</f>
        <v>287</v>
      </c>
      <c r="G3584" s="13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ref="L3584" si="3693">(((J3584/60)/60)/24)+DATE(1970,1,1)</f>
        <v>42465.095856481479</v>
      </c>
      <c r="M3584" s="16">
        <f t="shared" si="3630"/>
        <v>42451.095856481479</v>
      </c>
      <c r="N3584" t="b">
        <v>0</v>
      </c>
      <c r="O3584">
        <v>49</v>
      </c>
      <c r="P3584" t="b">
        <v>1</v>
      </c>
      <c r="Q3584" t="s">
        <v>8269</v>
      </c>
      <c r="R3584">
        <f t="shared" si="3631"/>
        <v>58.57</v>
      </c>
      <c r="S3584" s="13" t="s">
        <v>8315</v>
      </c>
      <c r="T3584" t="s">
        <v>8316</v>
      </c>
      <c r="U3584">
        <f>YEAR(Table1[[#This Row],[Date Created Conversion]])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>
        <f>ROUND(Table1[[#This Row],[pledged]]/Table1[[#This Row],[goal]] *100,1)</f>
        <v>108.5</v>
      </c>
      <c r="G3585" s="13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ref="L3585" si="3694">(((J3585/60)/60)/24)+DATE(1970,1,1)</f>
        <v>42478.384317129632</v>
      </c>
      <c r="M3585" s="16">
        <f t="shared" si="3630"/>
        <v>42418.425983796296</v>
      </c>
      <c r="N3585" t="b">
        <v>0</v>
      </c>
      <c r="O3585">
        <v>24</v>
      </c>
      <c r="P3585" t="b">
        <v>1</v>
      </c>
      <c r="Q3585" t="s">
        <v>8269</v>
      </c>
      <c r="R3585">
        <f t="shared" si="3631"/>
        <v>135.63</v>
      </c>
      <c r="S3585" s="13" t="s">
        <v>8315</v>
      </c>
      <c r="T3585" t="s">
        <v>8316</v>
      </c>
      <c r="U3585">
        <f>YEAR(Table1[[#This Row],[Date Created Conversion]])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>
        <f>ROUND(Table1[[#This Row],[pledged]]/Table1[[#This Row],[goal]] *100,1)</f>
        <v>115.5</v>
      </c>
      <c r="G3586" s="13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ref="L3586" si="3695">(((J3586/60)/60)/24)+DATE(1970,1,1)</f>
        <v>42198.316481481481</v>
      </c>
      <c r="M3586" s="16">
        <f t="shared" ref="M3586:M3649" si="3696">(((K3586/60)/60)/24)+DATE(1970,1,1)</f>
        <v>42168.316481481481</v>
      </c>
      <c r="N3586" t="b">
        <v>0</v>
      </c>
      <c r="O3586">
        <v>112</v>
      </c>
      <c r="P3586" t="b">
        <v>1</v>
      </c>
      <c r="Q3586" t="s">
        <v>8269</v>
      </c>
      <c r="R3586">
        <f t="shared" ref="R3586:R3649" si="3697">IFERROR(ROUND(E3586/O3586,2),0)</f>
        <v>30.94</v>
      </c>
      <c r="S3586" s="13" t="s">
        <v>8315</v>
      </c>
      <c r="T3586" t="s">
        <v>8316</v>
      </c>
      <c r="U3586">
        <f>YEAR(Table1[[#This Row],[Date Created Conversion]])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>
        <f>ROUND(Table1[[#This Row],[pledged]]/Table1[[#This Row],[goal]] *100,1)</f>
        <v>119.1</v>
      </c>
      <c r="G3587" s="13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" si="3698">(((J3587/60)/60)/24)+DATE(1970,1,1)</f>
        <v>41994.716319444444</v>
      </c>
      <c r="M3587" s="16">
        <f t="shared" si="3696"/>
        <v>41964.716319444444</v>
      </c>
      <c r="N3587" t="b">
        <v>0</v>
      </c>
      <c r="O3587">
        <v>23</v>
      </c>
      <c r="P3587" t="b">
        <v>1</v>
      </c>
      <c r="Q3587" t="s">
        <v>8269</v>
      </c>
      <c r="R3587">
        <f t="shared" si="3697"/>
        <v>176.09</v>
      </c>
      <c r="S3587" s="13" t="s">
        <v>8315</v>
      </c>
      <c r="T3587" t="s">
        <v>8316</v>
      </c>
      <c r="U3587">
        <f>YEAR(Table1[[#This Row],[Date Created Conversion]])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>
        <f>ROUND(Table1[[#This Row],[pledged]]/Table1[[#This Row],[goal]] *100,1)</f>
        <v>109.4</v>
      </c>
      <c r="G3588" s="13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ref="L3588" si="3699">(((J3588/60)/60)/24)+DATE(1970,1,1)</f>
        <v>42636.697569444441</v>
      </c>
      <c r="M3588" s="16">
        <f t="shared" si="3696"/>
        <v>42576.697569444441</v>
      </c>
      <c r="N3588" t="b">
        <v>0</v>
      </c>
      <c r="O3588">
        <v>54</v>
      </c>
      <c r="P3588" t="b">
        <v>1</v>
      </c>
      <c r="Q3588" t="s">
        <v>8269</v>
      </c>
      <c r="R3588">
        <f t="shared" si="3697"/>
        <v>151.97999999999999</v>
      </c>
      <c r="S3588" s="13" t="s">
        <v>8315</v>
      </c>
      <c r="T3588" t="s">
        <v>8316</v>
      </c>
      <c r="U3588">
        <f>YEAR(Table1[[#This Row],[Date Created Conversion]])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>
        <f>ROUND(Table1[[#This Row],[pledged]]/Table1[[#This Row],[goal]] *100,1)</f>
        <v>126.6</v>
      </c>
      <c r="G3589" s="13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ref="L3589" si="3700">(((J3589/60)/60)/24)+DATE(1970,1,1)</f>
        <v>42548.791666666672</v>
      </c>
      <c r="M3589" s="16">
        <f t="shared" si="3696"/>
        <v>42503.539976851855</v>
      </c>
      <c r="N3589" t="b">
        <v>0</v>
      </c>
      <c r="O3589">
        <v>28</v>
      </c>
      <c r="P3589" t="b">
        <v>1</v>
      </c>
      <c r="Q3589" t="s">
        <v>8269</v>
      </c>
      <c r="R3589">
        <f t="shared" si="3697"/>
        <v>22.61</v>
      </c>
      <c r="S3589" s="13" t="s">
        <v>8315</v>
      </c>
      <c r="T3589" t="s">
        <v>8316</v>
      </c>
      <c r="U3589">
        <f>YEAR(Table1[[#This Row],[Date Created Conversion]])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>
        <f>ROUND(Table1[[#This Row],[pledged]]/Table1[[#This Row],[goal]] *100,1)</f>
        <v>100.5</v>
      </c>
      <c r="G3590" s="13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ref="L3590" si="3701">(((J3590/60)/60)/24)+DATE(1970,1,1)</f>
        <v>42123.958333333328</v>
      </c>
      <c r="M3590" s="16">
        <f t="shared" si="3696"/>
        <v>42101.828819444447</v>
      </c>
      <c r="N3590" t="b">
        <v>0</v>
      </c>
      <c r="O3590">
        <v>11</v>
      </c>
      <c r="P3590" t="b">
        <v>1</v>
      </c>
      <c r="Q3590" t="s">
        <v>8269</v>
      </c>
      <c r="R3590">
        <f t="shared" si="3697"/>
        <v>18.27</v>
      </c>
      <c r="S3590" s="13" t="s">
        <v>8315</v>
      </c>
      <c r="T3590" t="s">
        <v>8316</v>
      </c>
      <c r="U3590">
        <f>YEAR(Table1[[#This Row],[Date Created Conversion]])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>
        <f>ROUND(Table1[[#This Row],[pledged]]/Table1[[#This Row],[goal]] *100,1)</f>
        <v>127.5</v>
      </c>
      <c r="G3591" s="13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ref="L3591" si="3702">(((J3591/60)/60)/24)+DATE(1970,1,1)</f>
        <v>42150.647534722222</v>
      </c>
      <c r="M3591" s="16">
        <f t="shared" si="3696"/>
        <v>42125.647534722222</v>
      </c>
      <c r="N3591" t="b">
        <v>0</v>
      </c>
      <c r="O3591">
        <v>62</v>
      </c>
      <c r="P3591" t="b">
        <v>1</v>
      </c>
      <c r="Q3591" t="s">
        <v>8269</v>
      </c>
      <c r="R3591">
        <f t="shared" si="3697"/>
        <v>82.26</v>
      </c>
      <c r="S3591" s="13" t="s">
        <v>8315</v>
      </c>
      <c r="T3591" t="s">
        <v>8316</v>
      </c>
      <c r="U3591">
        <f>YEAR(Table1[[#This Row],[Date Created Conversion]])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>
        <f>ROUND(Table1[[#This Row],[pledged]]/Table1[[#This Row],[goal]] *100,1)</f>
        <v>100.1</v>
      </c>
      <c r="G3592" s="13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ref="L3592" si="3703">(((J3592/60)/60)/24)+DATE(1970,1,1)</f>
        <v>41932.333726851852</v>
      </c>
      <c r="M3592" s="16">
        <f t="shared" si="3696"/>
        <v>41902.333726851852</v>
      </c>
      <c r="N3592" t="b">
        <v>0</v>
      </c>
      <c r="O3592">
        <v>73</v>
      </c>
      <c r="P3592" t="b">
        <v>1</v>
      </c>
      <c r="Q3592" t="s">
        <v>8269</v>
      </c>
      <c r="R3592">
        <f t="shared" si="3697"/>
        <v>68.53</v>
      </c>
      <c r="S3592" s="13" t="s">
        <v>8315</v>
      </c>
      <c r="T3592" t="s">
        <v>8316</v>
      </c>
      <c r="U3592">
        <f>YEAR(Table1[[#This Row],[Date Created Conversion]])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>
        <f>ROUND(Table1[[#This Row],[pledged]]/Table1[[#This Row],[goal]] *100,1)</f>
        <v>175</v>
      </c>
      <c r="G3593" s="1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ref="L3593" si="3704">(((J3593/60)/60)/24)+DATE(1970,1,1)</f>
        <v>42028.207638888889</v>
      </c>
      <c r="M3593" s="16">
        <f t="shared" si="3696"/>
        <v>42003.948425925926</v>
      </c>
      <c r="N3593" t="b">
        <v>0</v>
      </c>
      <c r="O3593">
        <v>18</v>
      </c>
      <c r="P3593" t="b">
        <v>1</v>
      </c>
      <c r="Q3593" t="s">
        <v>8269</v>
      </c>
      <c r="R3593">
        <f t="shared" si="3697"/>
        <v>68.06</v>
      </c>
      <c r="S3593" s="13" t="s">
        <v>8315</v>
      </c>
      <c r="T3593" t="s">
        <v>8316</v>
      </c>
      <c r="U3593">
        <f>YEAR(Table1[[#This Row],[Date Created Conversion]])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>
        <f>ROUND(Table1[[#This Row],[pledged]]/Table1[[#This Row],[goal]] *100,1)</f>
        <v>127.3</v>
      </c>
      <c r="G3594" s="13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ref="L3594" si="3705">(((J3594/60)/60)/24)+DATE(1970,1,1)</f>
        <v>42046.207638888889</v>
      </c>
      <c r="M3594" s="16">
        <f t="shared" si="3696"/>
        <v>41988.829942129625</v>
      </c>
      <c r="N3594" t="b">
        <v>0</v>
      </c>
      <c r="O3594">
        <v>35</v>
      </c>
      <c r="P3594" t="b">
        <v>1</v>
      </c>
      <c r="Q3594" t="s">
        <v>8269</v>
      </c>
      <c r="R3594">
        <f t="shared" si="3697"/>
        <v>72.709999999999994</v>
      </c>
      <c r="S3594" s="13" t="s">
        <v>8315</v>
      </c>
      <c r="T3594" t="s">
        <v>8316</v>
      </c>
      <c r="U3594">
        <f>YEAR(Table1[[#This Row],[Date Created Conversion]])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>
        <f>ROUND(Table1[[#This Row],[pledged]]/Table1[[#This Row],[goal]] *100,1)</f>
        <v>110.6</v>
      </c>
      <c r="G3595" s="13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ref="L3595" si="3706">(((J3595/60)/60)/24)+DATE(1970,1,1)</f>
        <v>42009.851388888885</v>
      </c>
      <c r="M3595" s="16">
        <f t="shared" si="3696"/>
        <v>41974.898599537039</v>
      </c>
      <c r="N3595" t="b">
        <v>0</v>
      </c>
      <c r="O3595">
        <v>43</v>
      </c>
      <c r="P3595" t="b">
        <v>1</v>
      </c>
      <c r="Q3595" t="s">
        <v>8269</v>
      </c>
      <c r="R3595">
        <f t="shared" si="3697"/>
        <v>77.19</v>
      </c>
      <c r="S3595" s="13" t="s">
        <v>8315</v>
      </c>
      <c r="T3595" t="s">
        <v>8316</v>
      </c>
      <c r="U3595">
        <f>YEAR(Table1[[#This Row],[Date Created Conversion]])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>
        <f>ROUND(Table1[[#This Row],[pledged]]/Table1[[#This Row],[goal]] *100,1)</f>
        <v>125.9</v>
      </c>
      <c r="G3596" s="13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ref="L3596" si="3707">(((J3596/60)/60)/24)+DATE(1970,1,1)</f>
        <v>42617.066921296297</v>
      </c>
      <c r="M3596" s="16">
        <f t="shared" si="3696"/>
        <v>42592.066921296297</v>
      </c>
      <c r="N3596" t="b">
        <v>0</v>
      </c>
      <c r="O3596">
        <v>36</v>
      </c>
      <c r="P3596" t="b">
        <v>1</v>
      </c>
      <c r="Q3596" t="s">
        <v>8269</v>
      </c>
      <c r="R3596">
        <f t="shared" si="3697"/>
        <v>55.97</v>
      </c>
      <c r="S3596" s="13" t="s">
        <v>8315</v>
      </c>
      <c r="T3596" t="s">
        <v>8316</v>
      </c>
      <c r="U3596">
        <f>YEAR(Table1[[#This Row],[Date Created Conversion]])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>
        <f>ROUND(Table1[[#This Row],[pledged]]/Table1[[#This Row],[goal]] *100,1)</f>
        <v>118.5</v>
      </c>
      <c r="G3597" s="13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ref="L3597" si="3708">(((J3597/60)/60)/24)+DATE(1970,1,1)</f>
        <v>42076.290972222225</v>
      </c>
      <c r="M3597" s="16">
        <f t="shared" si="3696"/>
        <v>42050.008368055554</v>
      </c>
      <c r="N3597" t="b">
        <v>0</v>
      </c>
      <c r="O3597">
        <v>62</v>
      </c>
      <c r="P3597" t="b">
        <v>1</v>
      </c>
      <c r="Q3597" t="s">
        <v>8269</v>
      </c>
      <c r="R3597">
        <f t="shared" si="3697"/>
        <v>49.69</v>
      </c>
      <c r="S3597" s="13" t="s">
        <v>8315</v>
      </c>
      <c r="T3597" t="s">
        <v>8316</v>
      </c>
      <c r="U3597">
        <f>YEAR(Table1[[#This Row],[Date Created Conversion]])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>
        <f>ROUND(Table1[[#This Row],[pledged]]/Table1[[#This Row],[goal]] *100,1)</f>
        <v>107.7</v>
      </c>
      <c r="G3598" s="13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ref="L3598" si="3709">(((J3598/60)/60)/24)+DATE(1970,1,1)</f>
        <v>41877.715069444443</v>
      </c>
      <c r="M3598" s="16">
        <f t="shared" si="3696"/>
        <v>41856.715069444443</v>
      </c>
      <c r="N3598" t="b">
        <v>0</v>
      </c>
      <c r="O3598">
        <v>15</v>
      </c>
      <c r="P3598" t="b">
        <v>1</v>
      </c>
      <c r="Q3598" t="s">
        <v>8269</v>
      </c>
      <c r="R3598">
        <f t="shared" si="3697"/>
        <v>79</v>
      </c>
      <c r="S3598" s="13" t="s">
        <v>8315</v>
      </c>
      <c r="T3598" t="s">
        <v>8316</v>
      </c>
      <c r="U3598">
        <f>YEAR(Table1[[#This Row],[Date Created Conversion]])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>
        <f>ROUND(Table1[[#This Row],[pledged]]/Table1[[#This Row],[goal]] *100,1)</f>
        <v>102.6</v>
      </c>
      <c r="G3599" s="13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ref="L3599" si="3710">(((J3599/60)/60)/24)+DATE(1970,1,1)</f>
        <v>42432.249305555553</v>
      </c>
      <c r="M3599" s="16">
        <f t="shared" si="3696"/>
        <v>42417.585532407407</v>
      </c>
      <c r="N3599" t="b">
        <v>0</v>
      </c>
      <c r="O3599">
        <v>33</v>
      </c>
      <c r="P3599" t="b">
        <v>1</v>
      </c>
      <c r="Q3599" t="s">
        <v>8269</v>
      </c>
      <c r="R3599">
        <f t="shared" si="3697"/>
        <v>77.73</v>
      </c>
      <c r="S3599" s="13" t="s">
        <v>8315</v>
      </c>
      <c r="T3599" t="s">
        <v>8316</v>
      </c>
      <c r="U3599">
        <f>YEAR(Table1[[#This Row],[Date Created Conversion]])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>
        <f>ROUND(Table1[[#This Row],[pledged]]/Table1[[#This Row],[goal]] *100,1)</f>
        <v>110.1</v>
      </c>
      <c r="G3600" s="13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ref="L3600" si="3711">(((J3600/60)/60)/24)+DATE(1970,1,1)</f>
        <v>41885.207638888889</v>
      </c>
      <c r="M3600" s="16">
        <f t="shared" si="3696"/>
        <v>41866.79886574074</v>
      </c>
      <c r="N3600" t="b">
        <v>0</v>
      </c>
      <c r="O3600">
        <v>27</v>
      </c>
      <c r="P3600" t="b">
        <v>1</v>
      </c>
      <c r="Q3600" t="s">
        <v>8269</v>
      </c>
      <c r="R3600">
        <f t="shared" si="3697"/>
        <v>40.78</v>
      </c>
      <c r="S3600" s="13" t="s">
        <v>8315</v>
      </c>
      <c r="T3600" t="s">
        <v>8316</v>
      </c>
      <c r="U3600">
        <f>YEAR(Table1[[#This Row],[Date Created Conversion]])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>
        <f>ROUND(Table1[[#This Row],[pledged]]/Table1[[#This Row],[goal]] *100,1)</f>
        <v>202</v>
      </c>
      <c r="G3601" s="13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ref="L3601" si="3712">(((J3601/60)/60)/24)+DATE(1970,1,1)</f>
        <v>42246</v>
      </c>
      <c r="M3601" s="16">
        <f t="shared" si="3696"/>
        <v>42220.79487268519</v>
      </c>
      <c r="N3601" t="b">
        <v>0</v>
      </c>
      <c r="O3601">
        <v>17</v>
      </c>
      <c r="P3601" t="b">
        <v>1</v>
      </c>
      <c r="Q3601" t="s">
        <v>8269</v>
      </c>
      <c r="R3601">
        <f t="shared" si="3697"/>
        <v>59.41</v>
      </c>
      <c r="S3601" s="13" t="s">
        <v>8315</v>
      </c>
      <c r="T3601" t="s">
        <v>8316</v>
      </c>
      <c r="U3601">
        <f>YEAR(Table1[[#This Row],[Date Created Conversion]])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>
        <f>ROUND(Table1[[#This Row],[pledged]]/Table1[[#This Row],[goal]] *100,1)</f>
        <v>130</v>
      </c>
      <c r="G3602" s="13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ref="L3602" si="3713">(((J3602/60)/60)/24)+DATE(1970,1,1)</f>
        <v>42656.849120370374</v>
      </c>
      <c r="M3602" s="16">
        <f t="shared" si="3696"/>
        <v>42628.849120370374</v>
      </c>
      <c r="N3602" t="b">
        <v>0</v>
      </c>
      <c r="O3602">
        <v>4</v>
      </c>
      <c r="P3602" t="b">
        <v>1</v>
      </c>
      <c r="Q3602" t="s">
        <v>8269</v>
      </c>
      <c r="R3602">
        <f t="shared" si="3697"/>
        <v>3.25</v>
      </c>
      <c r="S3602" s="13" t="s">
        <v>8315</v>
      </c>
      <c r="T3602" t="s">
        <v>8316</v>
      </c>
      <c r="U3602">
        <f>YEAR(Table1[[#This Row],[Date Created Conversion]])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>
        <f>ROUND(Table1[[#This Row],[pledged]]/Table1[[#This Row],[goal]] *100,1)</f>
        <v>104.4</v>
      </c>
      <c r="G3603" s="1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ref="L3603" si="3714">(((J3603/60)/60)/24)+DATE(1970,1,1)</f>
        <v>42020.99863425926</v>
      </c>
      <c r="M3603" s="16">
        <f t="shared" si="3696"/>
        <v>41990.99863425926</v>
      </c>
      <c r="N3603" t="b">
        <v>0</v>
      </c>
      <c r="O3603">
        <v>53</v>
      </c>
      <c r="P3603" t="b">
        <v>1</v>
      </c>
      <c r="Q3603" t="s">
        <v>8269</v>
      </c>
      <c r="R3603">
        <f t="shared" si="3697"/>
        <v>39.380000000000003</v>
      </c>
      <c r="S3603" s="13" t="s">
        <v>8315</v>
      </c>
      <c r="T3603" t="s">
        <v>8316</v>
      </c>
      <c r="U3603">
        <f>YEAR(Table1[[#This Row],[Date Created Conversion]])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>
        <f>ROUND(Table1[[#This Row],[pledged]]/Table1[[#This Row],[goal]] *100,1)</f>
        <v>100.1</v>
      </c>
      <c r="G3604" s="13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ref="L3604" si="3715">(((J3604/60)/60)/24)+DATE(1970,1,1)</f>
        <v>42507.894432870366</v>
      </c>
      <c r="M3604" s="16">
        <f t="shared" si="3696"/>
        <v>42447.894432870366</v>
      </c>
      <c r="N3604" t="b">
        <v>0</v>
      </c>
      <c r="O3604">
        <v>49</v>
      </c>
      <c r="P3604" t="b">
        <v>1</v>
      </c>
      <c r="Q3604" t="s">
        <v>8269</v>
      </c>
      <c r="R3604">
        <f t="shared" si="3697"/>
        <v>81.67</v>
      </c>
      <c r="S3604" s="13" t="s">
        <v>8315</v>
      </c>
      <c r="T3604" t="s">
        <v>8316</v>
      </c>
      <c r="U3604">
        <f>YEAR(Table1[[#This Row],[Date Created Conversion]])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>
        <f>ROUND(Table1[[#This Row],[pledged]]/Table1[[#This Row],[goal]] *100,1)</f>
        <v>170.7</v>
      </c>
      <c r="G3605" s="13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ref="L3605" si="3716">(((J3605/60)/60)/24)+DATE(1970,1,1)</f>
        <v>42313.906018518523</v>
      </c>
      <c r="M3605" s="16">
        <f t="shared" si="3696"/>
        <v>42283.864351851851</v>
      </c>
      <c r="N3605" t="b">
        <v>0</v>
      </c>
      <c r="O3605">
        <v>57</v>
      </c>
      <c r="P3605" t="b">
        <v>1</v>
      </c>
      <c r="Q3605" t="s">
        <v>8269</v>
      </c>
      <c r="R3605">
        <f t="shared" si="3697"/>
        <v>44.91</v>
      </c>
      <c r="S3605" s="13" t="s">
        <v>8315</v>
      </c>
      <c r="T3605" t="s">
        <v>8316</v>
      </c>
      <c r="U3605">
        <f>YEAR(Table1[[#This Row],[Date Created Conversion]])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>
        <f>ROUND(Table1[[#This Row],[pledged]]/Table1[[#This Row],[goal]] *100,1)</f>
        <v>112.8</v>
      </c>
      <c r="G3606" s="13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ref="L3606" si="3717">(((J3606/60)/60)/24)+DATE(1970,1,1)</f>
        <v>42489.290972222225</v>
      </c>
      <c r="M3606" s="16">
        <f t="shared" si="3696"/>
        <v>42483.015694444446</v>
      </c>
      <c r="N3606" t="b">
        <v>0</v>
      </c>
      <c r="O3606">
        <v>69</v>
      </c>
      <c r="P3606" t="b">
        <v>1</v>
      </c>
      <c r="Q3606" t="s">
        <v>8269</v>
      </c>
      <c r="R3606">
        <f t="shared" si="3697"/>
        <v>49.06</v>
      </c>
      <c r="S3606" s="13" t="s">
        <v>8315</v>
      </c>
      <c r="T3606" t="s">
        <v>8316</v>
      </c>
      <c r="U3606">
        <f>YEAR(Table1[[#This Row],[Date Created Conversion]])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>
        <f>ROUND(Table1[[#This Row],[pledged]]/Table1[[#This Row],[goal]] *100,1)</f>
        <v>184</v>
      </c>
      <c r="G3607" s="13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ref="L3607" si="3718">(((J3607/60)/60)/24)+DATE(1970,1,1)</f>
        <v>42413.793124999997</v>
      </c>
      <c r="M3607" s="16">
        <f t="shared" si="3696"/>
        <v>42383.793124999997</v>
      </c>
      <c r="N3607" t="b">
        <v>0</v>
      </c>
      <c r="O3607">
        <v>15</v>
      </c>
      <c r="P3607" t="b">
        <v>1</v>
      </c>
      <c r="Q3607" t="s">
        <v>8269</v>
      </c>
      <c r="R3607">
        <f t="shared" si="3697"/>
        <v>30.67</v>
      </c>
      <c r="S3607" s="13" t="s">
        <v>8315</v>
      </c>
      <c r="T3607" t="s">
        <v>8316</v>
      </c>
      <c r="U3607">
        <f>YEAR(Table1[[#This Row],[Date Created Conversion]])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>
        <f>ROUND(Table1[[#This Row],[pledged]]/Table1[[#This Row],[goal]] *100,1)</f>
        <v>130.30000000000001</v>
      </c>
      <c r="G3608" s="13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ref="L3608" si="3719">(((J3608/60)/60)/24)+DATE(1970,1,1)</f>
        <v>42596.604826388888</v>
      </c>
      <c r="M3608" s="16">
        <f t="shared" si="3696"/>
        <v>42566.604826388888</v>
      </c>
      <c r="N3608" t="b">
        <v>0</v>
      </c>
      <c r="O3608">
        <v>64</v>
      </c>
      <c r="P3608" t="b">
        <v>1</v>
      </c>
      <c r="Q3608" t="s">
        <v>8269</v>
      </c>
      <c r="R3608">
        <f t="shared" si="3697"/>
        <v>61.06</v>
      </c>
      <c r="S3608" s="13" t="s">
        <v>8315</v>
      </c>
      <c r="T3608" t="s">
        <v>8316</v>
      </c>
      <c r="U3608">
        <f>YEAR(Table1[[#This Row],[Date Created Conversion]])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>
        <f>ROUND(Table1[[#This Row],[pledged]]/Table1[[#This Row],[goal]] *100,1)</f>
        <v>105.5</v>
      </c>
      <c r="G3609" s="13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ref="L3609" si="3720">(((J3609/60)/60)/24)+DATE(1970,1,1)</f>
        <v>42353</v>
      </c>
      <c r="M3609" s="16">
        <f t="shared" si="3696"/>
        <v>42338.963912037041</v>
      </c>
      <c r="N3609" t="b">
        <v>0</v>
      </c>
      <c r="O3609">
        <v>20</v>
      </c>
      <c r="P3609" t="b">
        <v>1</v>
      </c>
      <c r="Q3609" t="s">
        <v>8269</v>
      </c>
      <c r="R3609">
        <f t="shared" si="3697"/>
        <v>29</v>
      </c>
      <c r="S3609" s="13" t="s">
        <v>8315</v>
      </c>
      <c r="T3609" t="s">
        <v>8316</v>
      </c>
      <c r="U3609">
        <f>YEAR(Table1[[#This Row],[Date Created Conversion]])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>
        <f>ROUND(Table1[[#This Row],[pledged]]/Table1[[#This Row],[goal]] *100,1)</f>
        <v>100</v>
      </c>
      <c r="G3610" s="13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ref="L3610" si="3721">(((J3610/60)/60)/24)+DATE(1970,1,1)</f>
        <v>42538.583333333328</v>
      </c>
      <c r="M3610" s="16">
        <f t="shared" si="3696"/>
        <v>42506.709375000006</v>
      </c>
      <c r="N3610" t="b">
        <v>0</v>
      </c>
      <c r="O3610">
        <v>27</v>
      </c>
      <c r="P3610" t="b">
        <v>1</v>
      </c>
      <c r="Q3610" t="s">
        <v>8269</v>
      </c>
      <c r="R3610">
        <f t="shared" si="3697"/>
        <v>29.63</v>
      </c>
      <c r="S3610" s="13" t="s">
        <v>8315</v>
      </c>
      <c r="T3610" t="s">
        <v>8316</v>
      </c>
      <c r="U3610">
        <f>YEAR(Table1[[#This Row],[Date Created Conversion]])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>
        <f>ROUND(Table1[[#This Row],[pledged]]/Table1[[#This Row],[goal]] *100,1)</f>
        <v>153.30000000000001</v>
      </c>
      <c r="G3611" s="13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ref="L3611" si="3722">(((J3611/60)/60)/24)+DATE(1970,1,1)</f>
        <v>42459.950057870374</v>
      </c>
      <c r="M3611" s="16">
        <f t="shared" si="3696"/>
        <v>42429.991724537031</v>
      </c>
      <c r="N3611" t="b">
        <v>0</v>
      </c>
      <c r="O3611">
        <v>21</v>
      </c>
      <c r="P3611" t="b">
        <v>1</v>
      </c>
      <c r="Q3611" t="s">
        <v>8269</v>
      </c>
      <c r="R3611">
        <f t="shared" si="3697"/>
        <v>143.1</v>
      </c>
      <c r="S3611" s="13" t="s">
        <v>8315</v>
      </c>
      <c r="T3611" t="s">
        <v>8316</v>
      </c>
      <c r="U3611">
        <f>YEAR(Table1[[#This Row],[Date Created Conversion]])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>
        <f>ROUND(Table1[[#This Row],[pledged]]/Table1[[#This Row],[goal]] *100,1)</f>
        <v>162.30000000000001</v>
      </c>
      <c r="G3612" s="13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ref="L3612" si="3723">(((J3612/60)/60)/24)+DATE(1970,1,1)</f>
        <v>42233.432129629626</v>
      </c>
      <c r="M3612" s="16">
        <f t="shared" si="3696"/>
        <v>42203.432129629626</v>
      </c>
      <c r="N3612" t="b">
        <v>0</v>
      </c>
      <c r="O3612">
        <v>31</v>
      </c>
      <c r="P3612" t="b">
        <v>1</v>
      </c>
      <c r="Q3612" t="s">
        <v>8269</v>
      </c>
      <c r="R3612">
        <f t="shared" si="3697"/>
        <v>52.35</v>
      </c>
      <c r="S3612" s="13" t="s">
        <v>8315</v>
      </c>
      <c r="T3612" t="s">
        <v>8316</v>
      </c>
      <c r="U3612">
        <f>YEAR(Table1[[#This Row],[Date Created Conversion]])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>
        <f>ROUND(Table1[[#This Row],[pledged]]/Table1[[#This Row],[goal]] *100,1)</f>
        <v>136</v>
      </c>
      <c r="G3613" s="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ref="L3613" si="3724">(((J3613/60)/60)/24)+DATE(1970,1,1)</f>
        <v>42102.370381944449</v>
      </c>
      <c r="M3613" s="16">
        <f t="shared" si="3696"/>
        <v>42072.370381944449</v>
      </c>
      <c r="N3613" t="b">
        <v>0</v>
      </c>
      <c r="O3613">
        <v>51</v>
      </c>
      <c r="P3613" t="b">
        <v>1</v>
      </c>
      <c r="Q3613" t="s">
        <v>8269</v>
      </c>
      <c r="R3613">
        <f t="shared" si="3697"/>
        <v>66.67</v>
      </c>
      <c r="S3613" s="13" t="s">
        <v>8315</v>
      </c>
      <c r="T3613" t="s">
        <v>8316</v>
      </c>
      <c r="U3613">
        <f>YEAR(Table1[[#This Row],[Date Created Conversion]])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>
        <f>ROUND(Table1[[#This Row],[pledged]]/Table1[[#This Row],[goal]] *100,1)</f>
        <v>144.4</v>
      </c>
      <c r="G3614" s="13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ref="L3614" si="3725">(((J3614/60)/60)/24)+DATE(1970,1,1)</f>
        <v>41799.726979166669</v>
      </c>
      <c r="M3614" s="16">
        <f t="shared" si="3696"/>
        <v>41789.726979166669</v>
      </c>
      <c r="N3614" t="b">
        <v>0</v>
      </c>
      <c r="O3614">
        <v>57</v>
      </c>
      <c r="P3614" t="b">
        <v>1</v>
      </c>
      <c r="Q3614" t="s">
        <v>8269</v>
      </c>
      <c r="R3614">
        <f t="shared" si="3697"/>
        <v>126.67</v>
      </c>
      <c r="S3614" s="13" t="s">
        <v>8315</v>
      </c>
      <c r="T3614" t="s">
        <v>8316</v>
      </c>
      <c r="U3614">
        <f>YEAR(Table1[[#This Row],[Date Created Conversion]])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>
        <f>ROUND(Table1[[#This Row],[pledged]]/Table1[[#This Row],[goal]] *100,1)</f>
        <v>100</v>
      </c>
      <c r="G3615" s="13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ref="L3615" si="3726">(((J3615/60)/60)/24)+DATE(1970,1,1)</f>
        <v>41818.58997685185</v>
      </c>
      <c r="M3615" s="16">
        <f t="shared" si="3696"/>
        <v>41788.58997685185</v>
      </c>
      <c r="N3615" t="b">
        <v>0</v>
      </c>
      <c r="O3615">
        <v>20</v>
      </c>
      <c r="P3615" t="b">
        <v>1</v>
      </c>
      <c r="Q3615" t="s">
        <v>8269</v>
      </c>
      <c r="R3615">
        <f t="shared" si="3697"/>
        <v>62.5</v>
      </c>
      <c r="S3615" s="13" t="s">
        <v>8315</v>
      </c>
      <c r="T3615" t="s">
        <v>8316</v>
      </c>
      <c r="U3615">
        <f>YEAR(Table1[[#This Row],[Date Created Conversion]])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>
        <f>ROUND(Table1[[#This Row],[pledged]]/Table1[[#This Row],[goal]] *100,1)</f>
        <v>100.8</v>
      </c>
      <c r="G3616" s="13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ref="L3616" si="3727">(((J3616/60)/60)/24)+DATE(1970,1,1)</f>
        <v>42174.041851851856</v>
      </c>
      <c r="M3616" s="16">
        <f t="shared" si="3696"/>
        <v>42144.041851851856</v>
      </c>
      <c r="N3616" t="b">
        <v>0</v>
      </c>
      <c r="O3616">
        <v>71</v>
      </c>
      <c r="P3616" t="b">
        <v>1</v>
      </c>
      <c r="Q3616" t="s">
        <v>8269</v>
      </c>
      <c r="R3616">
        <f t="shared" si="3697"/>
        <v>35.49</v>
      </c>
      <c r="S3616" s="13" t="s">
        <v>8315</v>
      </c>
      <c r="T3616" t="s">
        <v>8316</v>
      </c>
      <c r="U3616">
        <f>YEAR(Table1[[#This Row],[Date Created Conversion]])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>
        <f>ROUND(Table1[[#This Row],[pledged]]/Table1[[#This Row],[goal]] *100,1)</f>
        <v>106.8</v>
      </c>
      <c r="G3617" s="13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ref="L3617" si="3728">(((J3617/60)/60)/24)+DATE(1970,1,1)</f>
        <v>42348.593703703707</v>
      </c>
      <c r="M3617" s="16">
        <f t="shared" si="3696"/>
        <v>42318.593703703707</v>
      </c>
      <c r="N3617" t="b">
        <v>0</v>
      </c>
      <c r="O3617">
        <v>72</v>
      </c>
      <c r="P3617" t="b">
        <v>1</v>
      </c>
      <c r="Q3617" t="s">
        <v>8269</v>
      </c>
      <c r="R3617">
        <f t="shared" si="3697"/>
        <v>37.08</v>
      </c>
      <c r="S3617" s="13" t="s">
        <v>8315</v>
      </c>
      <c r="T3617" t="s">
        <v>8316</v>
      </c>
      <c r="U3617">
        <f>YEAR(Table1[[#This Row],[Date Created Conversion]])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>
        <f>ROUND(Table1[[#This Row],[pledged]]/Table1[[#This Row],[goal]] *100,1)</f>
        <v>124.8</v>
      </c>
      <c r="G3618" s="13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ref="L3618" si="3729">(((J3618/60)/60)/24)+DATE(1970,1,1)</f>
        <v>42082.908148148148</v>
      </c>
      <c r="M3618" s="16">
        <f t="shared" si="3696"/>
        <v>42052.949814814812</v>
      </c>
      <c r="N3618" t="b">
        <v>0</v>
      </c>
      <c r="O3618">
        <v>45</v>
      </c>
      <c r="P3618" t="b">
        <v>1</v>
      </c>
      <c r="Q3618" t="s">
        <v>8269</v>
      </c>
      <c r="R3618">
        <f t="shared" si="3697"/>
        <v>69.33</v>
      </c>
      <c r="S3618" s="13" t="s">
        <v>8315</v>
      </c>
      <c r="T3618" t="s">
        <v>8316</v>
      </c>
      <c r="U3618">
        <f>YEAR(Table1[[#This Row],[Date Created Conversion]])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>
        <f>ROUND(Table1[[#This Row],[pledged]]/Table1[[#This Row],[goal]] *100,1)</f>
        <v>118.9</v>
      </c>
      <c r="G3619" s="13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ref="L3619" si="3730">(((J3619/60)/60)/24)+DATE(1970,1,1)</f>
        <v>42794</v>
      </c>
      <c r="M3619" s="16">
        <f t="shared" si="3696"/>
        <v>42779.610289351855</v>
      </c>
      <c r="N3619" t="b">
        <v>0</v>
      </c>
      <c r="O3619">
        <v>51</v>
      </c>
      <c r="P3619" t="b">
        <v>1</v>
      </c>
      <c r="Q3619" t="s">
        <v>8269</v>
      </c>
      <c r="R3619">
        <f t="shared" si="3697"/>
        <v>17.25</v>
      </c>
      <c r="S3619" s="13" t="s">
        <v>8315</v>
      </c>
      <c r="T3619" t="s">
        <v>8316</v>
      </c>
      <c r="U3619">
        <f>YEAR(Table1[[#This Row],[Date Created Conversion]])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>
        <f>ROUND(Table1[[#This Row],[pledged]]/Table1[[#This Row],[goal]] *100,1)</f>
        <v>101</v>
      </c>
      <c r="G3620" s="13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ref="L3620" si="3731">(((J3620/60)/60)/24)+DATE(1970,1,1)</f>
        <v>42158.627893518518</v>
      </c>
      <c r="M3620" s="16">
        <f t="shared" si="3696"/>
        <v>42128.627893518518</v>
      </c>
      <c r="N3620" t="b">
        <v>0</v>
      </c>
      <c r="O3620">
        <v>56</v>
      </c>
      <c r="P3620" t="b">
        <v>1</v>
      </c>
      <c r="Q3620" t="s">
        <v>8269</v>
      </c>
      <c r="R3620">
        <f t="shared" si="3697"/>
        <v>36.07</v>
      </c>
      <c r="S3620" s="13" t="s">
        <v>8315</v>
      </c>
      <c r="T3620" t="s">
        <v>8316</v>
      </c>
      <c r="U3620">
        <f>YEAR(Table1[[#This Row],[Date Created Conversion]])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>
        <f>ROUND(Table1[[#This Row],[pledged]]/Table1[[#This Row],[goal]] *100,1)</f>
        <v>113</v>
      </c>
      <c r="G3621" s="13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ref="L3621" si="3732">(((J3621/60)/60)/24)+DATE(1970,1,1)</f>
        <v>42693.916666666672</v>
      </c>
      <c r="M3621" s="16">
        <f t="shared" si="3696"/>
        <v>42661.132245370376</v>
      </c>
      <c r="N3621" t="b">
        <v>0</v>
      </c>
      <c r="O3621">
        <v>17</v>
      </c>
      <c r="P3621" t="b">
        <v>1</v>
      </c>
      <c r="Q3621" t="s">
        <v>8269</v>
      </c>
      <c r="R3621">
        <f t="shared" si="3697"/>
        <v>66.47</v>
      </c>
      <c r="S3621" s="13" t="s">
        <v>8315</v>
      </c>
      <c r="T3621" t="s">
        <v>8316</v>
      </c>
      <c r="U3621">
        <f>YEAR(Table1[[#This Row],[Date Created Conversion]])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>
        <f>ROUND(Table1[[#This Row],[pledged]]/Table1[[#This Row],[goal]] *100,1)</f>
        <v>105.2</v>
      </c>
      <c r="G3622" s="13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ref="L3622" si="3733">(((J3622/60)/60)/24)+DATE(1970,1,1)</f>
        <v>42068.166666666672</v>
      </c>
      <c r="M3622" s="16">
        <f t="shared" si="3696"/>
        <v>42037.938206018516</v>
      </c>
      <c r="N3622" t="b">
        <v>0</v>
      </c>
      <c r="O3622">
        <v>197</v>
      </c>
      <c r="P3622" t="b">
        <v>1</v>
      </c>
      <c r="Q3622" t="s">
        <v>8269</v>
      </c>
      <c r="R3622">
        <f t="shared" si="3697"/>
        <v>56.07</v>
      </c>
      <c r="S3622" s="13" t="s">
        <v>8315</v>
      </c>
      <c r="T3622" t="s">
        <v>8316</v>
      </c>
      <c r="U3622">
        <f>YEAR(Table1[[#This Row],[Date Created Conversion]])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>
        <f>ROUND(Table1[[#This Row],[pledged]]/Table1[[#This Row],[goal]] *100,1)</f>
        <v>109.7</v>
      </c>
      <c r="G3623" s="1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ref="L3623" si="3734">(((J3623/60)/60)/24)+DATE(1970,1,1)</f>
        <v>42643.875</v>
      </c>
      <c r="M3623" s="16">
        <f t="shared" si="3696"/>
        <v>42619.935694444444</v>
      </c>
      <c r="N3623" t="b">
        <v>0</v>
      </c>
      <c r="O3623">
        <v>70</v>
      </c>
      <c r="P3623" t="b">
        <v>1</v>
      </c>
      <c r="Q3623" t="s">
        <v>8269</v>
      </c>
      <c r="R3623">
        <f t="shared" si="3697"/>
        <v>47.03</v>
      </c>
      <c r="S3623" s="13" t="s">
        <v>8315</v>
      </c>
      <c r="T3623" t="s">
        <v>8316</v>
      </c>
      <c r="U3623">
        <f>YEAR(Table1[[#This Row],[Date Created Conversion]])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>
        <f>ROUND(Table1[[#This Row],[pledged]]/Table1[[#This Row],[goal]] *100,1)</f>
        <v>100.1</v>
      </c>
      <c r="G3624" s="13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ref="L3624" si="3735">(((J3624/60)/60)/24)+DATE(1970,1,1)</f>
        <v>41910.140972222223</v>
      </c>
      <c r="M3624" s="16">
        <f t="shared" si="3696"/>
        <v>41877.221886574072</v>
      </c>
      <c r="N3624" t="b">
        <v>0</v>
      </c>
      <c r="O3624">
        <v>21</v>
      </c>
      <c r="P3624" t="b">
        <v>1</v>
      </c>
      <c r="Q3624" t="s">
        <v>8269</v>
      </c>
      <c r="R3624">
        <f t="shared" si="3697"/>
        <v>47.67</v>
      </c>
      <c r="S3624" s="13" t="s">
        <v>8315</v>
      </c>
      <c r="T3624" t="s">
        <v>8316</v>
      </c>
      <c r="U3624">
        <f>YEAR(Table1[[#This Row],[Date Created Conversion]])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>
        <f>ROUND(Table1[[#This Row],[pledged]]/Table1[[#This Row],[goal]] *100,1)</f>
        <v>120</v>
      </c>
      <c r="G3625" s="13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ref="L3625" si="3736">(((J3625/60)/60)/24)+DATE(1970,1,1)</f>
        <v>41846.291666666664</v>
      </c>
      <c r="M3625" s="16">
        <f t="shared" si="3696"/>
        <v>41828.736921296295</v>
      </c>
      <c r="N3625" t="b">
        <v>0</v>
      </c>
      <c r="O3625">
        <v>34</v>
      </c>
      <c r="P3625" t="b">
        <v>1</v>
      </c>
      <c r="Q3625" t="s">
        <v>8269</v>
      </c>
      <c r="R3625">
        <f t="shared" si="3697"/>
        <v>88.24</v>
      </c>
      <c r="S3625" s="13" t="s">
        <v>8315</v>
      </c>
      <c r="T3625" t="s">
        <v>8316</v>
      </c>
      <c r="U3625">
        <f>YEAR(Table1[[#This Row],[Date Created Conversion]])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>
        <f>ROUND(Table1[[#This Row],[pledged]]/Table1[[#This Row],[goal]] *100,1)</f>
        <v>104.9</v>
      </c>
      <c r="G3626" s="13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ref="L3626" si="3737">(((J3626/60)/60)/24)+DATE(1970,1,1)</f>
        <v>42605.774189814809</v>
      </c>
      <c r="M3626" s="16">
        <f t="shared" si="3696"/>
        <v>42545.774189814809</v>
      </c>
      <c r="N3626" t="b">
        <v>0</v>
      </c>
      <c r="O3626">
        <v>39</v>
      </c>
      <c r="P3626" t="b">
        <v>1</v>
      </c>
      <c r="Q3626" t="s">
        <v>8269</v>
      </c>
      <c r="R3626">
        <f t="shared" si="3697"/>
        <v>80.72</v>
      </c>
      <c r="S3626" s="13" t="s">
        <v>8315</v>
      </c>
      <c r="T3626" t="s">
        <v>8316</v>
      </c>
      <c r="U3626">
        <f>YEAR(Table1[[#This Row],[Date Created Conversion]])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>
        <f>ROUND(Table1[[#This Row],[pledged]]/Table1[[#This Row],[goal]] *100,1)</f>
        <v>102.7</v>
      </c>
      <c r="G3627" s="13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ref="L3627" si="3738">(((J3627/60)/60)/24)+DATE(1970,1,1)</f>
        <v>42187.652511574073</v>
      </c>
      <c r="M3627" s="16">
        <f t="shared" si="3696"/>
        <v>42157.652511574073</v>
      </c>
      <c r="N3627" t="b">
        <v>0</v>
      </c>
      <c r="O3627">
        <v>78</v>
      </c>
      <c r="P3627" t="b">
        <v>1</v>
      </c>
      <c r="Q3627" t="s">
        <v>8269</v>
      </c>
      <c r="R3627">
        <f t="shared" si="3697"/>
        <v>39.49</v>
      </c>
      <c r="S3627" s="13" t="s">
        <v>8315</v>
      </c>
      <c r="T3627" t="s">
        <v>8316</v>
      </c>
      <c r="U3627">
        <f>YEAR(Table1[[#This Row],[Date Created Conversion]])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>
        <f>ROUND(Table1[[#This Row],[pledged]]/Table1[[#This Row],[goal]] *100,1)</f>
        <v>101.8</v>
      </c>
      <c r="G3628" s="13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ref="L3628" si="3739">(((J3628/60)/60)/24)+DATE(1970,1,1)</f>
        <v>41867.667326388888</v>
      </c>
      <c r="M3628" s="16">
        <f t="shared" si="3696"/>
        <v>41846.667326388888</v>
      </c>
      <c r="N3628" t="b">
        <v>0</v>
      </c>
      <c r="O3628">
        <v>48</v>
      </c>
      <c r="P3628" t="b">
        <v>1</v>
      </c>
      <c r="Q3628" t="s">
        <v>8269</v>
      </c>
      <c r="R3628">
        <f t="shared" si="3697"/>
        <v>84.85</v>
      </c>
      <c r="S3628" s="13" t="s">
        <v>8315</v>
      </c>
      <c r="T3628" t="s">
        <v>8316</v>
      </c>
      <c r="U3628">
        <f>YEAR(Table1[[#This Row],[Date Created Conversion]])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>
        <f>ROUND(Table1[[#This Row],[pledged]]/Table1[[#This Row],[goal]] *100,1)</f>
        <v>100</v>
      </c>
      <c r="G3629" s="13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ref="L3629" si="3740">(((J3629/60)/60)/24)+DATE(1970,1,1)</f>
        <v>42511.165972222225</v>
      </c>
      <c r="M3629" s="16">
        <f t="shared" si="3696"/>
        <v>42460.741747685184</v>
      </c>
      <c r="N3629" t="b">
        <v>0</v>
      </c>
      <c r="O3629">
        <v>29</v>
      </c>
      <c r="P3629" t="b">
        <v>1</v>
      </c>
      <c r="Q3629" t="s">
        <v>8269</v>
      </c>
      <c r="R3629">
        <f t="shared" si="3697"/>
        <v>68.97</v>
      </c>
      <c r="S3629" s="13" t="s">
        <v>8315</v>
      </c>
      <c r="T3629" t="s">
        <v>8316</v>
      </c>
      <c r="U3629">
        <f>YEAR(Table1[[#This Row],[Date Created Conversion]])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>
        <f>ROUND(Table1[[#This Row],[pledged]]/Table1[[#This Row],[goal]] *100,1)</f>
        <v>0</v>
      </c>
      <c r="G3630" s="13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ref="L3630" si="3741">(((J3630/60)/60)/24)+DATE(1970,1,1)</f>
        <v>42351.874953703707</v>
      </c>
      <c r="M3630" s="16">
        <f t="shared" si="3696"/>
        <v>42291.833287037036</v>
      </c>
      <c r="N3630" t="b">
        <v>0</v>
      </c>
      <c r="O3630">
        <v>0</v>
      </c>
      <c r="P3630" t="b">
        <v>0</v>
      </c>
      <c r="Q3630" t="s">
        <v>8303</v>
      </c>
      <c r="R3630">
        <f t="shared" si="3697"/>
        <v>0</v>
      </c>
      <c r="S3630" s="13" t="s">
        <v>8315</v>
      </c>
      <c r="T3630" t="s">
        <v>8357</v>
      </c>
      <c r="U3630">
        <f>YEAR(Table1[[#This Row],[Date Created Conversion]])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>
        <f>ROUND(Table1[[#This Row],[pledged]]/Table1[[#This Row],[goal]] *100,1)</f>
        <v>0</v>
      </c>
      <c r="G3631" s="13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ref="L3631" si="3742">(((J3631/60)/60)/24)+DATE(1970,1,1)</f>
        <v>42495.708333333328</v>
      </c>
      <c r="M3631" s="16">
        <f t="shared" si="3696"/>
        <v>42437.094490740739</v>
      </c>
      <c r="N3631" t="b">
        <v>0</v>
      </c>
      <c r="O3631">
        <v>2</v>
      </c>
      <c r="P3631" t="b">
        <v>0</v>
      </c>
      <c r="Q3631" t="s">
        <v>8303</v>
      </c>
      <c r="R3631">
        <f t="shared" si="3697"/>
        <v>1</v>
      </c>
      <c r="S3631" s="13" t="s">
        <v>8315</v>
      </c>
      <c r="T3631" t="s">
        <v>8357</v>
      </c>
      <c r="U3631">
        <f>YEAR(Table1[[#This Row],[Date Created Conversion]])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>
        <f>ROUND(Table1[[#This Row],[pledged]]/Table1[[#This Row],[goal]] *100,1)</f>
        <v>0</v>
      </c>
      <c r="G3632" s="13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ref="L3632" si="3743">(((J3632/60)/60)/24)+DATE(1970,1,1)</f>
        <v>41972.888773148152</v>
      </c>
      <c r="M3632" s="16">
        <f t="shared" si="3696"/>
        <v>41942.84710648148</v>
      </c>
      <c r="N3632" t="b">
        <v>0</v>
      </c>
      <c r="O3632">
        <v>1</v>
      </c>
      <c r="P3632" t="b">
        <v>0</v>
      </c>
      <c r="Q3632" t="s">
        <v>8303</v>
      </c>
      <c r="R3632">
        <f t="shared" si="3697"/>
        <v>1</v>
      </c>
      <c r="S3632" s="13" t="s">
        <v>8315</v>
      </c>
      <c r="T3632" t="s">
        <v>8357</v>
      </c>
      <c r="U3632">
        <f>YEAR(Table1[[#This Row],[Date Created Conversion]])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>
        <f>ROUND(Table1[[#This Row],[pledged]]/Table1[[#This Row],[goal]] *100,1)</f>
        <v>51</v>
      </c>
      <c r="G3633" s="1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ref="L3633" si="3744">(((J3633/60)/60)/24)+DATE(1970,1,1)</f>
        <v>41905.165972222225</v>
      </c>
      <c r="M3633" s="16">
        <f t="shared" si="3696"/>
        <v>41880.753437499996</v>
      </c>
      <c r="N3633" t="b">
        <v>0</v>
      </c>
      <c r="O3633">
        <v>59</v>
      </c>
      <c r="P3633" t="b">
        <v>0</v>
      </c>
      <c r="Q3633" t="s">
        <v>8303</v>
      </c>
      <c r="R3633">
        <f t="shared" si="3697"/>
        <v>147.88</v>
      </c>
      <c r="S3633" s="13" t="s">
        <v>8315</v>
      </c>
      <c r="T3633" t="s">
        <v>8357</v>
      </c>
      <c r="U3633">
        <f>YEAR(Table1[[#This Row],[Date Created Conversion]])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>
        <f>ROUND(Table1[[#This Row],[pledged]]/Table1[[#This Row],[goal]] *100,1)</f>
        <v>20</v>
      </c>
      <c r="G3634" s="13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ref="L3634" si="3745">(((J3634/60)/60)/24)+DATE(1970,1,1)</f>
        <v>41966.936909722222</v>
      </c>
      <c r="M3634" s="16">
        <f t="shared" si="3696"/>
        <v>41946.936909722222</v>
      </c>
      <c r="N3634" t="b">
        <v>0</v>
      </c>
      <c r="O3634">
        <v>1</v>
      </c>
      <c r="P3634" t="b">
        <v>0</v>
      </c>
      <c r="Q3634" t="s">
        <v>8303</v>
      </c>
      <c r="R3634">
        <f t="shared" si="3697"/>
        <v>100</v>
      </c>
      <c r="S3634" s="13" t="s">
        <v>8315</v>
      </c>
      <c r="T3634" t="s">
        <v>8357</v>
      </c>
      <c r="U3634">
        <f>YEAR(Table1[[#This Row],[Date Created Conversion]])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>
        <f>ROUND(Table1[[#This Row],[pledged]]/Table1[[#This Row],[goal]] *100,1)</f>
        <v>35.200000000000003</v>
      </c>
      <c r="G3635" s="13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ref="L3635" si="3746">(((J3635/60)/60)/24)+DATE(1970,1,1)</f>
        <v>42693.041666666672</v>
      </c>
      <c r="M3635" s="16">
        <f t="shared" si="3696"/>
        <v>42649.623460648145</v>
      </c>
      <c r="N3635" t="b">
        <v>0</v>
      </c>
      <c r="O3635">
        <v>31</v>
      </c>
      <c r="P3635" t="b">
        <v>0</v>
      </c>
      <c r="Q3635" t="s">
        <v>8303</v>
      </c>
      <c r="R3635">
        <f t="shared" si="3697"/>
        <v>56.84</v>
      </c>
      <c r="S3635" s="13" t="s">
        <v>8315</v>
      </c>
      <c r="T3635" t="s">
        <v>8357</v>
      </c>
      <c r="U3635">
        <f>YEAR(Table1[[#This Row],[Date Created Conversion]])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>
        <f>ROUND(Table1[[#This Row],[pledged]]/Table1[[#This Row],[goal]] *100,1)</f>
        <v>4.2</v>
      </c>
      <c r="G3636" s="13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ref="L3636" si="3747">(((J3636/60)/60)/24)+DATE(1970,1,1)</f>
        <v>42749.165972222225</v>
      </c>
      <c r="M3636" s="16">
        <f t="shared" si="3696"/>
        <v>42701.166365740741</v>
      </c>
      <c r="N3636" t="b">
        <v>0</v>
      </c>
      <c r="O3636">
        <v>18</v>
      </c>
      <c r="P3636" t="b">
        <v>0</v>
      </c>
      <c r="Q3636" t="s">
        <v>8303</v>
      </c>
      <c r="R3636">
        <f t="shared" si="3697"/>
        <v>176.94</v>
      </c>
      <c r="S3636" s="13" t="s">
        <v>8315</v>
      </c>
      <c r="T3636" t="s">
        <v>8357</v>
      </c>
      <c r="U3636">
        <f>YEAR(Table1[[#This Row],[Date Created Conversion]])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>
        <f>ROUND(Table1[[#This Row],[pledged]]/Table1[[#This Row],[goal]] *100,1)</f>
        <v>36.5</v>
      </c>
      <c r="G3637" s="13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ref="L3637" si="3748">(((J3637/60)/60)/24)+DATE(1970,1,1)</f>
        <v>42480.88282407407</v>
      </c>
      <c r="M3637" s="16">
        <f t="shared" si="3696"/>
        <v>42450.88282407407</v>
      </c>
      <c r="N3637" t="b">
        <v>0</v>
      </c>
      <c r="O3637">
        <v>10</v>
      </c>
      <c r="P3637" t="b">
        <v>0</v>
      </c>
      <c r="Q3637" t="s">
        <v>8303</v>
      </c>
      <c r="R3637">
        <f t="shared" si="3697"/>
        <v>127.6</v>
      </c>
      <c r="S3637" s="13" t="s">
        <v>8315</v>
      </c>
      <c r="T3637" t="s">
        <v>8357</v>
      </c>
      <c r="U3637">
        <f>YEAR(Table1[[#This Row],[Date Created Conversion]])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>
        <f>ROUND(Table1[[#This Row],[pledged]]/Table1[[#This Row],[goal]] *100,1)</f>
        <v>0</v>
      </c>
      <c r="G3638" s="13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ref="L3638" si="3749">(((J3638/60)/60)/24)+DATE(1970,1,1)</f>
        <v>42261.694780092599</v>
      </c>
      <c r="M3638" s="16">
        <f t="shared" si="3696"/>
        <v>42226.694780092599</v>
      </c>
      <c r="N3638" t="b">
        <v>0</v>
      </c>
      <c r="O3638">
        <v>0</v>
      </c>
      <c r="P3638" t="b">
        <v>0</v>
      </c>
      <c r="Q3638" t="s">
        <v>8303</v>
      </c>
      <c r="R3638">
        <f t="shared" si="3697"/>
        <v>0</v>
      </c>
      <c r="S3638" s="13" t="s">
        <v>8315</v>
      </c>
      <c r="T3638" t="s">
        <v>8357</v>
      </c>
      <c r="U3638">
        <f>YEAR(Table1[[#This Row],[Date Created Conversion]])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>
        <f>ROUND(Table1[[#This Row],[pledged]]/Table1[[#This Row],[goal]] *100,1)</f>
        <v>30.9</v>
      </c>
      <c r="G3639" s="13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ref="L3639" si="3750">(((J3639/60)/60)/24)+DATE(1970,1,1)</f>
        <v>42005.700636574074</v>
      </c>
      <c r="M3639" s="16">
        <f t="shared" si="3696"/>
        <v>41975.700636574074</v>
      </c>
      <c r="N3639" t="b">
        <v>0</v>
      </c>
      <c r="O3639">
        <v>14</v>
      </c>
      <c r="P3639" t="b">
        <v>0</v>
      </c>
      <c r="Q3639" t="s">
        <v>8303</v>
      </c>
      <c r="R3639">
        <f t="shared" si="3697"/>
        <v>66.14</v>
      </c>
      <c r="S3639" s="13" t="s">
        <v>8315</v>
      </c>
      <c r="T3639" t="s">
        <v>8357</v>
      </c>
      <c r="U3639">
        <f>YEAR(Table1[[#This Row],[Date Created Conversion]])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>
        <f>ROUND(Table1[[#This Row],[pledged]]/Table1[[#This Row],[goal]] *100,1)</f>
        <v>6.5</v>
      </c>
      <c r="G3640" s="13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ref="L3640" si="3751">(((J3640/60)/60)/24)+DATE(1970,1,1)</f>
        <v>42113.631157407406</v>
      </c>
      <c r="M3640" s="16">
        <f t="shared" si="3696"/>
        <v>42053.672824074078</v>
      </c>
      <c r="N3640" t="b">
        <v>0</v>
      </c>
      <c r="O3640">
        <v>2</v>
      </c>
      <c r="P3640" t="b">
        <v>0</v>
      </c>
      <c r="Q3640" t="s">
        <v>8303</v>
      </c>
      <c r="R3640">
        <f t="shared" si="3697"/>
        <v>108</v>
      </c>
      <c r="S3640" s="13" t="s">
        <v>8315</v>
      </c>
      <c r="T3640" t="s">
        <v>8357</v>
      </c>
      <c r="U3640">
        <f>YEAR(Table1[[#This Row],[Date Created Conversion]])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>
        <f>ROUND(Table1[[#This Row],[pledged]]/Table1[[#This Row],[goal]] *100,1)</f>
        <v>0</v>
      </c>
      <c r="G3641" s="13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ref="L3641" si="3752">(((J3641/60)/60)/24)+DATE(1970,1,1)</f>
        <v>42650.632638888885</v>
      </c>
      <c r="M3641" s="16">
        <f t="shared" si="3696"/>
        <v>42590.677152777775</v>
      </c>
      <c r="N3641" t="b">
        <v>0</v>
      </c>
      <c r="O3641">
        <v>1</v>
      </c>
      <c r="P3641" t="b">
        <v>0</v>
      </c>
      <c r="Q3641" t="s">
        <v>8303</v>
      </c>
      <c r="R3641">
        <f t="shared" si="3697"/>
        <v>1</v>
      </c>
      <c r="S3641" s="13" t="s">
        <v>8315</v>
      </c>
      <c r="T3641" t="s">
        <v>8357</v>
      </c>
      <c r="U3641">
        <f>YEAR(Table1[[#This Row],[Date Created Conversion]])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>
        <f>ROUND(Table1[[#This Row],[pledged]]/Table1[[#This Row],[goal]] *100,1)</f>
        <v>5.5</v>
      </c>
      <c r="G3642" s="13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ref="L3642" si="3753">(((J3642/60)/60)/24)+DATE(1970,1,1)</f>
        <v>42134.781597222223</v>
      </c>
      <c r="M3642" s="16">
        <f t="shared" si="3696"/>
        <v>42104.781597222223</v>
      </c>
      <c r="N3642" t="b">
        <v>0</v>
      </c>
      <c r="O3642">
        <v>3</v>
      </c>
      <c r="P3642" t="b">
        <v>0</v>
      </c>
      <c r="Q3642" t="s">
        <v>8303</v>
      </c>
      <c r="R3642">
        <f t="shared" si="3697"/>
        <v>18.329999999999998</v>
      </c>
      <c r="S3642" s="13" t="s">
        <v>8315</v>
      </c>
      <c r="T3642" t="s">
        <v>8357</v>
      </c>
      <c r="U3642">
        <f>YEAR(Table1[[#This Row],[Date Created Conversion]])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>
        <f>ROUND(Table1[[#This Row],[pledged]]/Table1[[#This Row],[goal]] *100,1)</f>
        <v>0</v>
      </c>
      <c r="G3643" s="1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ref="L3643" si="3754">(((J3643/60)/60)/24)+DATE(1970,1,1)</f>
        <v>41917.208333333336</v>
      </c>
      <c r="M3643" s="16">
        <f t="shared" si="3696"/>
        <v>41899.627071759263</v>
      </c>
      <c r="N3643" t="b">
        <v>0</v>
      </c>
      <c r="O3643">
        <v>0</v>
      </c>
      <c r="P3643" t="b">
        <v>0</v>
      </c>
      <c r="Q3643" t="s">
        <v>8303</v>
      </c>
      <c r="R3643">
        <f t="shared" si="3697"/>
        <v>0</v>
      </c>
      <c r="S3643" s="13" t="s">
        <v>8315</v>
      </c>
      <c r="T3643" t="s">
        <v>8357</v>
      </c>
      <c r="U3643">
        <f>YEAR(Table1[[#This Row],[Date Created Conversion]])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>
        <f>ROUND(Table1[[#This Row],[pledged]]/Table1[[#This Row],[goal]] *100,1)</f>
        <v>2.1</v>
      </c>
      <c r="G3644" s="13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ref="L3644" si="3755">(((J3644/60)/60)/24)+DATE(1970,1,1)</f>
        <v>42338.708333333328</v>
      </c>
      <c r="M3644" s="16">
        <f t="shared" si="3696"/>
        <v>42297.816284722227</v>
      </c>
      <c r="N3644" t="b">
        <v>0</v>
      </c>
      <c r="O3644">
        <v>2</v>
      </c>
      <c r="P3644" t="b">
        <v>0</v>
      </c>
      <c r="Q3644" t="s">
        <v>8303</v>
      </c>
      <c r="R3644">
        <f t="shared" si="3697"/>
        <v>7.5</v>
      </c>
      <c r="S3644" s="13" t="s">
        <v>8315</v>
      </c>
      <c r="T3644" t="s">
        <v>8357</v>
      </c>
      <c r="U3644">
        <f>YEAR(Table1[[#This Row],[Date Created Conversion]])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>
        <f>ROUND(Table1[[#This Row],[pledged]]/Table1[[#This Row],[goal]] *100,1)</f>
        <v>0</v>
      </c>
      <c r="G3645" s="13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ref="L3645" si="3756">(((J3645/60)/60)/24)+DATE(1970,1,1)</f>
        <v>42325.185636574075</v>
      </c>
      <c r="M3645" s="16">
        <f t="shared" si="3696"/>
        <v>42285.143969907411</v>
      </c>
      <c r="N3645" t="b">
        <v>0</v>
      </c>
      <c r="O3645">
        <v>0</v>
      </c>
      <c r="P3645" t="b">
        <v>0</v>
      </c>
      <c r="Q3645" t="s">
        <v>8303</v>
      </c>
      <c r="R3645">
        <f t="shared" si="3697"/>
        <v>0</v>
      </c>
      <c r="S3645" s="13" t="s">
        <v>8315</v>
      </c>
      <c r="T3645" t="s">
        <v>8357</v>
      </c>
      <c r="U3645">
        <f>YEAR(Table1[[#This Row],[Date Created Conversion]])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>
        <f>ROUND(Table1[[#This Row],[pledged]]/Table1[[#This Row],[goal]] *100,1)</f>
        <v>16.399999999999999</v>
      </c>
      <c r="G3646" s="13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ref="L3646" si="3757">(((J3646/60)/60)/24)+DATE(1970,1,1)</f>
        <v>42437.207638888889</v>
      </c>
      <c r="M3646" s="16">
        <f t="shared" si="3696"/>
        <v>42409.241747685184</v>
      </c>
      <c r="N3646" t="b">
        <v>0</v>
      </c>
      <c r="O3646">
        <v>12</v>
      </c>
      <c r="P3646" t="b">
        <v>0</v>
      </c>
      <c r="Q3646" t="s">
        <v>8303</v>
      </c>
      <c r="R3646">
        <f t="shared" si="3697"/>
        <v>68.42</v>
      </c>
      <c r="S3646" s="13" t="s">
        <v>8315</v>
      </c>
      <c r="T3646" t="s">
        <v>8357</v>
      </c>
      <c r="U3646">
        <f>YEAR(Table1[[#This Row],[Date Created Conversion]])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>
        <f>ROUND(Table1[[#This Row],[pledged]]/Table1[[#This Row],[goal]] *100,1)</f>
        <v>0.1</v>
      </c>
      <c r="G3647" s="13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ref="L3647" si="3758">(((J3647/60)/60)/24)+DATE(1970,1,1)</f>
        <v>42696.012013888889</v>
      </c>
      <c r="M3647" s="16">
        <f t="shared" si="3696"/>
        <v>42665.970347222217</v>
      </c>
      <c r="N3647" t="b">
        <v>0</v>
      </c>
      <c r="O3647">
        <v>1</v>
      </c>
      <c r="P3647" t="b">
        <v>0</v>
      </c>
      <c r="Q3647" t="s">
        <v>8303</v>
      </c>
      <c r="R3647">
        <f t="shared" si="3697"/>
        <v>1</v>
      </c>
      <c r="S3647" s="13" t="s">
        <v>8315</v>
      </c>
      <c r="T3647" t="s">
        <v>8357</v>
      </c>
      <c r="U3647">
        <f>YEAR(Table1[[#This Row],[Date Created Conversion]])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>
        <f>ROUND(Table1[[#This Row],[pledged]]/Table1[[#This Row],[goal]] *100,1)</f>
        <v>4.8</v>
      </c>
      <c r="G3648" s="13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ref="L3648" si="3759">(((J3648/60)/60)/24)+DATE(1970,1,1)</f>
        <v>42171.979166666672</v>
      </c>
      <c r="M3648" s="16">
        <f t="shared" si="3696"/>
        <v>42140.421319444446</v>
      </c>
      <c r="N3648" t="b">
        <v>0</v>
      </c>
      <c r="O3648">
        <v>8</v>
      </c>
      <c r="P3648" t="b">
        <v>0</v>
      </c>
      <c r="Q3648" t="s">
        <v>8303</v>
      </c>
      <c r="R3648">
        <f t="shared" si="3697"/>
        <v>60.13</v>
      </c>
      <c r="S3648" s="13" t="s">
        <v>8315</v>
      </c>
      <c r="T3648" t="s">
        <v>8357</v>
      </c>
      <c r="U3648">
        <f>YEAR(Table1[[#This Row],[Date Created Conversion]])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>
        <f>ROUND(Table1[[#This Row],[pledged]]/Table1[[#This Row],[goal]] *100,1)</f>
        <v>6</v>
      </c>
      <c r="G3649" s="13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ref="L3649" si="3760">(((J3649/60)/60)/24)+DATE(1970,1,1)</f>
        <v>42643.749155092592</v>
      </c>
      <c r="M3649" s="16">
        <f t="shared" si="3696"/>
        <v>42598.749155092592</v>
      </c>
      <c r="N3649" t="b">
        <v>0</v>
      </c>
      <c r="O3649">
        <v>2</v>
      </c>
      <c r="P3649" t="b">
        <v>0</v>
      </c>
      <c r="Q3649" t="s">
        <v>8303</v>
      </c>
      <c r="R3649">
        <f t="shared" si="3697"/>
        <v>15</v>
      </c>
      <c r="S3649" s="13" t="s">
        <v>8315</v>
      </c>
      <c r="T3649" t="s">
        <v>8357</v>
      </c>
      <c r="U3649">
        <f>YEAR(Table1[[#This Row],[Date Created Conversion]])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>
        <f>ROUND(Table1[[#This Row],[pledged]]/Table1[[#This Row],[goal]] *100,1)</f>
        <v>100.4</v>
      </c>
      <c r="G3650" s="13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ref="L3650" si="3761">(((J3650/60)/60)/24)+DATE(1970,1,1)</f>
        <v>41917.292187500003</v>
      </c>
      <c r="M3650" s="16">
        <f t="shared" ref="M3650:M3713" si="3762">(((K3650/60)/60)/24)+DATE(1970,1,1)</f>
        <v>41887.292187500003</v>
      </c>
      <c r="N3650" t="b">
        <v>0</v>
      </c>
      <c r="O3650">
        <v>73</v>
      </c>
      <c r="P3650" t="b">
        <v>1</v>
      </c>
      <c r="Q3650" t="s">
        <v>8269</v>
      </c>
      <c r="R3650">
        <f t="shared" ref="R3650:R3713" si="3763">IFERROR(ROUND(E3650/O3650,2),0)</f>
        <v>550.04</v>
      </c>
      <c r="S3650" s="13" t="s">
        <v>8315</v>
      </c>
      <c r="T3650" t="s">
        <v>8316</v>
      </c>
      <c r="U3650">
        <f>YEAR(Table1[[#This Row],[Date Created Conversion]])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>
        <f>ROUND(Table1[[#This Row],[pledged]]/Table1[[#This Row],[goal]] *100,1)</f>
        <v>104</v>
      </c>
      <c r="G3651" s="13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" si="3764">(((J3651/60)/60)/24)+DATE(1970,1,1)</f>
        <v>41806.712893518517</v>
      </c>
      <c r="M3651" s="16">
        <f t="shared" si="3762"/>
        <v>41780.712893518517</v>
      </c>
      <c r="N3651" t="b">
        <v>0</v>
      </c>
      <c r="O3651">
        <v>8</v>
      </c>
      <c r="P3651" t="b">
        <v>1</v>
      </c>
      <c r="Q3651" t="s">
        <v>8269</v>
      </c>
      <c r="R3651">
        <f t="shared" si="3763"/>
        <v>97.5</v>
      </c>
      <c r="S3651" s="13" t="s">
        <v>8315</v>
      </c>
      <c r="T3651" t="s">
        <v>8316</v>
      </c>
      <c r="U3651">
        <f>YEAR(Table1[[#This Row],[Date Created Conversion]])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>
        <f>ROUND(Table1[[#This Row],[pledged]]/Table1[[#This Row],[goal]] *100,1)</f>
        <v>100</v>
      </c>
      <c r="G3652" s="13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ref="L3652" si="3765">(((J3652/60)/60)/24)+DATE(1970,1,1)</f>
        <v>42402.478981481487</v>
      </c>
      <c r="M3652" s="16">
        <f t="shared" si="3762"/>
        <v>42381.478981481487</v>
      </c>
      <c r="N3652" t="b">
        <v>0</v>
      </c>
      <c r="O3652">
        <v>17</v>
      </c>
      <c r="P3652" t="b">
        <v>1</v>
      </c>
      <c r="Q3652" t="s">
        <v>8269</v>
      </c>
      <c r="R3652">
        <f t="shared" si="3763"/>
        <v>29.41</v>
      </c>
      <c r="S3652" s="13" t="s">
        <v>8315</v>
      </c>
      <c r="T3652" t="s">
        <v>8316</v>
      </c>
      <c r="U3652">
        <f>YEAR(Table1[[#This Row],[Date Created Conversion]])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>
        <f>ROUND(Table1[[#This Row],[pledged]]/Table1[[#This Row],[goal]] *100,1)</f>
        <v>104</v>
      </c>
      <c r="G3653" s="1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ref="L3653" si="3766">(((J3653/60)/60)/24)+DATE(1970,1,1)</f>
        <v>41861.665972222225</v>
      </c>
      <c r="M3653" s="16">
        <f t="shared" si="3762"/>
        <v>41828.646319444444</v>
      </c>
      <c r="N3653" t="b">
        <v>0</v>
      </c>
      <c r="O3653">
        <v>9</v>
      </c>
      <c r="P3653" t="b">
        <v>1</v>
      </c>
      <c r="Q3653" t="s">
        <v>8269</v>
      </c>
      <c r="R3653">
        <f t="shared" si="3763"/>
        <v>57.78</v>
      </c>
      <c r="S3653" s="13" t="s">
        <v>8315</v>
      </c>
      <c r="T3653" t="s">
        <v>8316</v>
      </c>
      <c r="U3653">
        <f>YEAR(Table1[[#This Row],[Date Created Conversion]])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>
        <f>ROUND(Table1[[#This Row],[pledged]]/Table1[[#This Row],[goal]] *100,1)</f>
        <v>250.7</v>
      </c>
      <c r="G3654" s="13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ref="L3654" si="3767">(((J3654/60)/60)/24)+DATE(1970,1,1)</f>
        <v>42607.165972222225</v>
      </c>
      <c r="M3654" s="16">
        <f t="shared" si="3762"/>
        <v>42596.644699074073</v>
      </c>
      <c r="N3654" t="b">
        <v>0</v>
      </c>
      <c r="O3654">
        <v>17</v>
      </c>
      <c r="P3654" t="b">
        <v>1</v>
      </c>
      <c r="Q3654" t="s">
        <v>8269</v>
      </c>
      <c r="R3654">
        <f t="shared" si="3763"/>
        <v>44.24</v>
      </c>
      <c r="S3654" s="13" t="s">
        <v>8315</v>
      </c>
      <c r="T3654" t="s">
        <v>8316</v>
      </c>
      <c r="U3654">
        <f>YEAR(Table1[[#This Row],[Date Created Conversion]])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>
        <f>ROUND(Table1[[#This Row],[pledged]]/Table1[[#This Row],[goal]] *100,1)</f>
        <v>100.5</v>
      </c>
      <c r="G3655" s="13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ref="L3655" si="3768">(((J3655/60)/60)/24)+DATE(1970,1,1)</f>
        <v>42221.363506944443</v>
      </c>
      <c r="M3655" s="16">
        <f t="shared" si="3762"/>
        <v>42191.363506944443</v>
      </c>
      <c r="N3655" t="b">
        <v>0</v>
      </c>
      <c r="O3655">
        <v>33</v>
      </c>
      <c r="P3655" t="b">
        <v>1</v>
      </c>
      <c r="Q3655" t="s">
        <v>8269</v>
      </c>
      <c r="R3655">
        <f t="shared" si="3763"/>
        <v>60.91</v>
      </c>
      <c r="S3655" s="13" t="s">
        <v>8315</v>
      </c>
      <c r="T3655" t="s">
        <v>8316</v>
      </c>
      <c r="U3655">
        <f>YEAR(Table1[[#This Row],[Date Created Conversion]])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>
        <f>ROUND(Table1[[#This Row],[pledged]]/Table1[[#This Row],[goal]] *100,1)</f>
        <v>174.4</v>
      </c>
      <c r="G3656" s="13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ref="L3656" si="3769">(((J3656/60)/60)/24)+DATE(1970,1,1)</f>
        <v>42463.708333333328</v>
      </c>
      <c r="M3656" s="16">
        <f t="shared" si="3762"/>
        <v>42440.416504629626</v>
      </c>
      <c r="N3656" t="b">
        <v>0</v>
      </c>
      <c r="O3656">
        <v>38</v>
      </c>
      <c r="P3656" t="b">
        <v>1</v>
      </c>
      <c r="Q3656" t="s">
        <v>8269</v>
      </c>
      <c r="R3656">
        <f t="shared" si="3763"/>
        <v>68.84</v>
      </c>
      <c r="S3656" s="13" t="s">
        <v>8315</v>
      </c>
      <c r="T3656" t="s">
        <v>8316</v>
      </c>
      <c r="U3656">
        <f>YEAR(Table1[[#This Row],[Date Created Conversion]])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>
        <f>ROUND(Table1[[#This Row],[pledged]]/Table1[[#This Row],[goal]] *100,1)</f>
        <v>116.3</v>
      </c>
      <c r="G3657" s="13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ref="L3657" si="3770">(((J3657/60)/60)/24)+DATE(1970,1,1)</f>
        <v>42203.290972222225</v>
      </c>
      <c r="M3657" s="16">
        <f t="shared" si="3762"/>
        <v>42173.803217592591</v>
      </c>
      <c r="N3657" t="b">
        <v>0</v>
      </c>
      <c r="O3657">
        <v>79</v>
      </c>
      <c r="P3657" t="b">
        <v>1</v>
      </c>
      <c r="Q3657" t="s">
        <v>8269</v>
      </c>
      <c r="R3657">
        <f t="shared" si="3763"/>
        <v>73.58</v>
      </c>
      <c r="S3657" s="13" t="s">
        <v>8315</v>
      </c>
      <c r="T3657" t="s">
        <v>8316</v>
      </c>
      <c r="U3657">
        <f>YEAR(Table1[[#This Row],[Date Created Conversion]])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>
        <f>ROUND(Table1[[#This Row],[pledged]]/Table1[[#This Row],[goal]] *100,1)</f>
        <v>105.8</v>
      </c>
      <c r="G3658" s="13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ref="L3658" si="3771">(((J3658/60)/60)/24)+DATE(1970,1,1)</f>
        <v>42767.957638888889</v>
      </c>
      <c r="M3658" s="16">
        <f t="shared" si="3762"/>
        <v>42737.910138888896</v>
      </c>
      <c r="N3658" t="b">
        <v>0</v>
      </c>
      <c r="O3658">
        <v>46</v>
      </c>
      <c r="P3658" t="b">
        <v>1</v>
      </c>
      <c r="Q3658" t="s">
        <v>8269</v>
      </c>
      <c r="R3658">
        <f t="shared" si="3763"/>
        <v>115.02</v>
      </c>
      <c r="S3658" s="13" t="s">
        <v>8315</v>
      </c>
      <c r="T3658" t="s">
        <v>8316</v>
      </c>
      <c r="U3658">
        <f>YEAR(Table1[[#This Row],[Date Created Conversion]])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>
        <f>ROUND(Table1[[#This Row],[pledged]]/Table1[[#This Row],[goal]] *100,1)</f>
        <v>110.8</v>
      </c>
      <c r="G3659" s="13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ref="L3659" si="3772">(((J3659/60)/60)/24)+DATE(1970,1,1)</f>
        <v>42522.904166666667</v>
      </c>
      <c r="M3659" s="16">
        <f t="shared" si="3762"/>
        <v>42499.629849537043</v>
      </c>
      <c r="N3659" t="b">
        <v>0</v>
      </c>
      <c r="O3659">
        <v>20</v>
      </c>
      <c r="P3659" t="b">
        <v>1</v>
      </c>
      <c r="Q3659" t="s">
        <v>8269</v>
      </c>
      <c r="R3659">
        <f t="shared" si="3763"/>
        <v>110.75</v>
      </c>
      <c r="S3659" s="13" t="s">
        <v>8315</v>
      </c>
      <c r="T3659" t="s">
        <v>8316</v>
      </c>
      <c r="U3659">
        <f>YEAR(Table1[[#This Row],[Date Created Conversion]])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>
        <f>ROUND(Table1[[#This Row],[pledged]]/Table1[[#This Row],[goal]] *100,1)</f>
        <v>100.7</v>
      </c>
      <c r="G3660" s="13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ref="L3660" si="3773">(((J3660/60)/60)/24)+DATE(1970,1,1)</f>
        <v>41822.165972222225</v>
      </c>
      <c r="M3660" s="16">
        <f t="shared" si="3762"/>
        <v>41775.858564814815</v>
      </c>
      <c r="N3660" t="b">
        <v>0</v>
      </c>
      <c r="O3660">
        <v>20</v>
      </c>
      <c r="P3660" t="b">
        <v>1</v>
      </c>
      <c r="Q3660" t="s">
        <v>8269</v>
      </c>
      <c r="R3660">
        <f t="shared" si="3763"/>
        <v>75.5</v>
      </c>
      <c r="S3660" s="13" t="s">
        <v>8315</v>
      </c>
      <c r="T3660" t="s">
        <v>8316</v>
      </c>
      <c r="U3660">
        <f>YEAR(Table1[[#This Row],[Date Created Conversion]])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>
        <f>ROUND(Table1[[#This Row],[pledged]]/Table1[[#This Row],[goal]] *100,1)</f>
        <v>102</v>
      </c>
      <c r="G3661" s="13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ref="L3661" si="3774">(((J3661/60)/60)/24)+DATE(1970,1,1)</f>
        <v>42082.610416666663</v>
      </c>
      <c r="M3661" s="16">
        <f t="shared" si="3762"/>
        <v>42055.277199074073</v>
      </c>
      <c r="N3661" t="b">
        <v>0</v>
      </c>
      <c r="O3661">
        <v>13</v>
      </c>
      <c r="P3661" t="b">
        <v>1</v>
      </c>
      <c r="Q3661" t="s">
        <v>8269</v>
      </c>
      <c r="R3661">
        <f t="shared" si="3763"/>
        <v>235.46</v>
      </c>
      <c r="S3661" s="13" t="s">
        <v>8315</v>
      </c>
      <c r="T3661" t="s">
        <v>8316</v>
      </c>
      <c r="U3661">
        <f>YEAR(Table1[[#This Row],[Date Created Conversion]])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>
        <f>ROUND(Table1[[#This Row],[pledged]]/Table1[[#This Row],[goal]] *100,1)</f>
        <v>100</v>
      </c>
      <c r="G3662" s="13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ref="L3662" si="3775">(((J3662/60)/60)/24)+DATE(1970,1,1)</f>
        <v>41996.881076388891</v>
      </c>
      <c r="M3662" s="16">
        <f t="shared" si="3762"/>
        <v>41971.881076388891</v>
      </c>
      <c r="N3662" t="b">
        <v>0</v>
      </c>
      <c r="O3662">
        <v>22</v>
      </c>
      <c r="P3662" t="b">
        <v>1</v>
      </c>
      <c r="Q3662" t="s">
        <v>8269</v>
      </c>
      <c r="R3662">
        <f t="shared" si="3763"/>
        <v>11.36</v>
      </c>
      <c r="S3662" s="13" t="s">
        <v>8315</v>
      </c>
      <c r="T3662" t="s">
        <v>8316</v>
      </c>
      <c r="U3662">
        <f>YEAR(Table1[[#This Row],[Date Created Conversion]])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>
        <f>ROUND(Table1[[#This Row],[pledged]]/Table1[[#This Row],[goal]] *100,1)</f>
        <v>111</v>
      </c>
      <c r="G3663" s="1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ref="L3663" si="3776">(((J3663/60)/60)/24)+DATE(1970,1,1)</f>
        <v>42470.166666666672</v>
      </c>
      <c r="M3663" s="16">
        <f t="shared" si="3762"/>
        <v>42447.896666666667</v>
      </c>
      <c r="N3663" t="b">
        <v>0</v>
      </c>
      <c r="O3663">
        <v>36</v>
      </c>
      <c r="P3663" t="b">
        <v>1</v>
      </c>
      <c r="Q3663" t="s">
        <v>8269</v>
      </c>
      <c r="R3663">
        <f t="shared" si="3763"/>
        <v>92.5</v>
      </c>
      <c r="S3663" s="13" t="s">
        <v>8315</v>
      </c>
      <c r="T3663" t="s">
        <v>8316</v>
      </c>
      <c r="U3663">
        <f>YEAR(Table1[[#This Row],[Date Created Conversion]])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>
        <f>ROUND(Table1[[#This Row],[pledged]]/Table1[[#This Row],[goal]] *100,1)</f>
        <v>101.4</v>
      </c>
      <c r="G3664" s="13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ref="L3664" si="3777">(((J3664/60)/60)/24)+DATE(1970,1,1)</f>
        <v>42094.178402777776</v>
      </c>
      <c r="M3664" s="16">
        <f t="shared" si="3762"/>
        <v>42064.220069444447</v>
      </c>
      <c r="N3664" t="b">
        <v>0</v>
      </c>
      <c r="O3664">
        <v>40</v>
      </c>
      <c r="P3664" t="b">
        <v>1</v>
      </c>
      <c r="Q3664" t="s">
        <v>8269</v>
      </c>
      <c r="R3664">
        <f t="shared" si="3763"/>
        <v>202.85</v>
      </c>
      <c r="S3664" s="13" t="s">
        <v>8315</v>
      </c>
      <c r="T3664" t="s">
        <v>8316</v>
      </c>
      <c r="U3664">
        <f>YEAR(Table1[[#This Row],[Date Created Conversion]])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>
        <f>ROUND(Table1[[#This Row],[pledged]]/Table1[[#This Row],[goal]] *100,1)</f>
        <v>104</v>
      </c>
      <c r="G3665" s="13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ref="L3665" si="3778">(((J3665/60)/60)/24)+DATE(1970,1,1)</f>
        <v>42725.493402777778</v>
      </c>
      <c r="M3665" s="16">
        <f t="shared" si="3762"/>
        <v>42665.451736111107</v>
      </c>
      <c r="N3665" t="b">
        <v>0</v>
      </c>
      <c r="O3665">
        <v>9</v>
      </c>
      <c r="P3665" t="b">
        <v>1</v>
      </c>
      <c r="Q3665" t="s">
        <v>8269</v>
      </c>
      <c r="R3665">
        <f t="shared" si="3763"/>
        <v>26</v>
      </c>
      <c r="S3665" s="13" t="s">
        <v>8315</v>
      </c>
      <c r="T3665" t="s">
        <v>8316</v>
      </c>
      <c r="U3665">
        <f>YEAR(Table1[[#This Row],[Date Created Conversion]])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>
        <f>ROUND(Table1[[#This Row],[pledged]]/Table1[[#This Row],[goal]] *100,1)</f>
        <v>109.4</v>
      </c>
      <c r="G3666" s="13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ref="L3666" si="3779">(((J3666/60)/60)/24)+DATE(1970,1,1)</f>
        <v>42537.248715277776</v>
      </c>
      <c r="M3666" s="16">
        <f t="shared" si="3762"/>
        <v>42523.248715277776</v>
      </c>
      <c r="N3666" t="b">
        <v>0</v>
      </c>
      <c r="O3666">
        <v>19</v>
      </c>
      <c r="P3666" t="b">
        <v>1</v>
      </c>
      <c r="Q3666" t="s">
        <v>8269</v>
      </c>
      <c r="R3666">
        <f t="shared" si="3763"/>
        <v>46.05</v>
      </c>
      <c r="S3666" s="13" t="s">
        <v>8315</v>
      </c>
      <c r="T3666" t="s">
        <v>8316</v>
      </c>
      <c r="U3666">
        <f>YEAR(Table1[[#This Row],[Date Created Conversion]])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>
        <f>ROUND(Table1[[#This Row],[pledged]]/Table1[[#This Row],[goal]] *100,1)</f>
        <v>115.2</v>
      </c>
      <c r="G3667" s="13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ref="L3667" si="3780">(((J3667/60)/60)/24)+DATE(1970,1,1)</f>
        <v>42305.829166666663</v>
      </c>
      <c r="M3667" s="16">
        <f t="shared" si="3762"/>
        <v>42294.808124999996</v>
      </c>
      <c r="N3667" t="b">
        <v>0</v>
      </c>
      <c r="O3667">
        <v>14</v>
      </c>
      <c r="P3667" t="b">
        <v>1</v>
      </c>
      <c r="Q3667" t="s">
        <v>8269</v>
      </c>
      <c r="R3667">
        <f t="shared" si="3763"/>
        <v>51</v>
      </c>
      <c r="S3667" s="13" t="s">
        <v>8315</v>
      </c>
      <c r="T3667" t="s">
        <v>8316</v>
      </c>
      <c r="U3667">
        <f>YEAR(Table1[[#This Row],[Date Created Conversion]])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>
        <f>ROUND(Table1[[#This Row],[pledged]]/Table1[[#This Row],[goal]] *100,1)</f>
        <v>100</v>
      </c>
      <c r="G3668" s="13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ref="L3668" si="3781">(((J3668/60)/60)/24)+DATE(1970,1,1)</f>
        <v>41844.291666666664</v>
      </c>
      <c r="M3668" s="16">
        <f t="shared" si="3762"/>
        <v>41822.90488425926</v>
      </c>
      <c r="N3668" t="b">
        <v>0</v>
      </c>
      <c r="O3668">
        <v>38</v>
      </c>
      <c r="P3668" t="b">
        <v>1</v>
      </c>
      <c r="Q3668" t="s">
        <v>8269</v>
      </c>
      <c r="R3668">
        <f t="shared" si="3763"/>
        <v>31.58</v>
      </c>
      <c r="S3668" s="13" t="s">
        <v>8315</v>
      </c>
      <c r="T3668" t="s">
        <v>8316</v>
      </c>
      <c r="U3668">
        <f>YEAR(Table1[[#This Row],[Date Created Conversion]])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>
        <f>ROUND(Table1[[#This Row],[pledged]]/Table1[[#This Row],[goal]] *100,1)</f>
        <v>103.2</v>
      </c>
      <c r="G3669" s="13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ref="L3669" si="3782">(((J3669/60)/60)/24)+DATE(1970,1,1)</f>
        <v>42203.970127314817</v>
      </c>
      <c r="M3669" s="16">
        <f t="shared" si="3762"/>
        <v>42173.970127314817</v>
      </c>
      <c r="N3669" t="b">
        <v>0</v>
      </c>
      <c r="O3669">
        <v>58</v>
      </c>
      <c r="P3669" t="b">
        <v>1</v>
      </c>
      <c r="Q3669" t="s">
        <v>8269</v>
      </c>
      <c r="R3669">
        <f t="shared" si="3763"/>
        <v>53.36</v>
      </c>
      <c r="S3669" s="13" t="s">
        <v>8315</v>
      </c>
      <c r="T3669" t="s">
        <v>8316</v>
      </c>
      <c r="U3669">
        <f>YEAR(Table1[[#This Row],[Date Created Conversion]])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>
        <f>ROUND(Table1[[#This Row],[pledged]]/Table1[[#This Row],[goal]] *100,1)</f>
        <v>103.5</v>
      </c>
      <c r="G3670" s="13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ref="L3670" si="3783">(((J3670/60)/60)/24)+DATE(1970,1,1)</f>
        <v>42208.772916666669</v>
      </c>
      <c r="M3670" s="16">
        <f t="shared" si="3762"/>
        <v>42185.556157407409</v>
      </c>
      <c r="N3670" t="b">
        <v>0</v>
      </c>
      <c r="O3670">
        <v>28</v>
      </c>
      <c r="P3670" t="b">
        <v>1</v>
      </c>
      <c r="Q3670" t="s">
        <v>8269</v>
      </c>
      <c r="R3670">
        <f t="shared" si="3763"/>
        <v>36.96</v>
      </c>
      <c r="S3670" s="13" t="s">
        <v>8315</v>
      </c>
      <c r="T3670" t="s">
        <v>8316</v>
      </c>
      <c r="U3670">
        <f>YEAR(Table1[[#This Row],[Date Created Conversion]])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>
        <f>ROUND(Table1[[#This Row],[pledged]]/Table1[[#This Row],[goal]] *100,1)</f>
        <v>138.19999999999999</v>
      </c>
      <c r="G3671" s="13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ref="L3671" si="3784">(((J3671/60)/60)/24)+DATE(1970,1,1)</f>
        <v>42166.675196759257</v>
      </c>
      <c r="M3671" s="16">
        <f t="shared" si="3762"/>
        <v>42136.675196759257</v>
      </c>
      <c r="N3671" t="b">
        <v>0</v>
      </c>
      <c r="O3671">
        <v>17</v>
      </c>
      <c r="P3671" t="b">
        <v>1</v>
      </c>
      <c r="Q3671" t="s">
        <v>8269</v>
      </c>
      <c r="R3671">
        <f t="shared" si="3763"/>
        <v>81.290000000000006</v>
      </c>
      <c r="S3671" s="13" t="s">
        <v>8315</v>
      </c>
      <c r="T3671" t="s">
        <v>8316</v>
      </c>
      <c r="U3671">
        <f>YEAR(Table1[[#This Row],[Date Created Conversion]])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>
        <f>ROUND(Table1[[#This Row],[pledged]]/Table1[[#This Row],[goal]] *100,1)</f>
        <v>109.5</v>
      </c>
      <c r="G3672" s="13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ref="L3672" si="3785">(((J3672/60)/60)/24)+DATE(1970,1,1)</f>
        <v>42155.958333333328</v>
      </c>
      <c r="M3672" s="16">
        <f t="shared" si="3762"/>
        <v>42142.514016203699</v>
      </c>
      <c r="N3672" t="b">
        <v>0</v>
      </c>
      <c r="O3672">
        <v>12</v>
      </c>
      <c r="P3672" t="b">
        <v>1</v>
      </c>
      <c r="Q3672" t="s">
        <v>8269</v>
      </c>
      <c r="R3672">
        <f t="shared" si="3763"/>
        <v>20.079999999999998</v>
      </c>
      <c r="S3672" s="13" t="s">
        <v>8315</v>
      </c>
      <c r="T3672" t="s">
        <v>8316</v>
      </c>
      <c r="U3672">
        <f>YEAR(Table1[[#This Row],[Date Created Conversion]])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>
        <f>ROUND(Table1[[#This Row],[pledged]]/Table1[[#This Row],[goal]] *100,1)</f>
        <v>100.9</v>
      </c>
      <c r="G3673" s="1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ref="L3673" si="3786">(((J3673/60)/60)/24)+DATE(1970,1,1)</f>
        <v>41841.165972222225</v>
      </c>
      <c r="M3673" s="16">
        <f t="shared" si="3762"/>
        <v>41820.62809027778</v>
      </c>
      <c r="N3673" t="b">
        <v>0</v>
      </c>
      <c r="O3673">
        <v>40</v>
      </c>
      <c r="P3673" t="b">
        <v>1</v>
      </c>
      <c r="Q3673" t="s">
        <v>8269</v>
      </c>
      <c r="R3673">
        <f t="shared" si="3763"/>
        <v>88.25</v>
      </c>
      <c r="S3673" s="13" t="s">
        <v>8315</v>
      </c>
      <c r="T3673" t="s">
        <v>8316</v>
      </c>
      <c r="U3673">
        <f>YEAR(Table1[[#This Row],[Date Created Conversion]])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>
        <f>ROUND(Table1[[#This Row],[pledged]]/Table1[[#This Row],[goal]] *100,1)</f>
        <v>101.5</v>
      </c>
      <c r="G3674" s="13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ref="L3674" si="3787">(((J3674/60)/60)/24)+DATE(1970,1,1)</f>
        <v>41908.946574074071</v>
      </c>
      <c r="M3674" s="16">
        <f t="shared" si="3762"/>
        <v>41878.946574074071</v>
      </c>
      <c r="N3674" t="b">
        <v>0</v>
      </c>
      <c r="O3674">
        <v>57</v>
      </c>
      <c r="P3674" t="b">
        <v>1</v>
      </c>
      <c r="Q3674" t="s">
        <v>8269</v>
      </c>
      <c r="R3674">
        <f t="shared" si="3763"/>
        <v>53.44</v>
      </c>
      <c r="S3674" s="13" t="s">
        <v>8315</v>
      </c>
      <c r="T3674" t="s">
        <v>8316</v>
      </c>
      <c r="U3674">
        <f>YEAR(Table1[[#This Row],[Date Created Conversion]])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>
        <f>ROUND(Table1[[#This Row],[pledged]]/Table1[[#This Row],[goal]] *100,1)</f>
        <v>113.6</v>
      </c>
      <c r="G3675" s="13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ref="L3675" si="3788">(((J3675/60)/60)/24)+DATE(1970,1,1)</f>
        <v>41948.536111111112</v>
      </c>
      <c r="M3675" s="16">
        <f t="shared" si="3762"/>
        <v>41914.295104166667</v>
      </c>
      <c r="N3675" t="b">
        <v>0</v>
      </c>
      <c r="O3675">
        <v>114</v>
      </c>
      <c r="P3675" t="b">
        <v>1</v>
      </c>
      <c r="Q3675" t="s">
        <v>8269</v>
      </c>
      <c r="R3675">
        <f t="shared" si="3763"/>
        <v>39.869999999999997</v>
      </c>
      <c r="S3675" s="13" t="s">
        <v>8315</v>
      </c>
      <c r="T3675" t="s">
        <v>8316</v>
      </c>
      <c r="U3675">
        <f>YEAR(Table1[[#This Row],[Date Created Conversion]])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>
        <f>ROUND(Table1[[#This Row],[pledged]]/Table1[[#This Row],[goal]] *100,1)</f>
        <v>100</v>
      </c>
      <c r="G3676" s="13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ref="L3676" si="3789">(((J3676/60)/60)/24)+DATE(1970,1,1)</f>
        <v>42616.873020833329</v>
      </c>
      <c r="M3676" s="16">
        <f t="shared" si="3762"/>
        <v>42556.873020833329</v>
      </c>
      <c r="N3676" t="b">
        <v>0</v>
      </c>
      <c r="O3676">
        <v>31</v>
      </c>
      <c r="P3676" t="b">
        <v>1</v>
      </c>
      <c r="Q3676" t="s">
        <v>8269</v>
      </c>
      <c r="R3676">
        <f t="shared" si="3763"/>
        <v>145.16</v>
      </c>
      <c r="S3676" s="13" t="s">
        <v>8315</v>
      </c>
      <c r="T3676" t="s">
        <v>8316</v>
      </c>
      <c r="U3676">
        <f>YEAR(Table1[[#This Row],[Date Created Conversion]])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>
        <f>ROUND(Table1[[#This Row],[pledged]]/Table1[[#This Row],[goal]] *100,1)</f>
        <v>140</v>
      </c>
      <c r="G3677" s="13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ref="L3677" si="3790">(((J3677/60)/60)/24)+DATE(1970,1,1)</f>
        <v>42505.958333333328</v>
      </c>
      <c r="M3677" s="16">
        <f t="shared" si="3762"/>
        <v>42493.597013888888</v>
      </c>
      <c r="N3677" t="b">
        <v>0</v>
      </c>
      <c r="O3677">
        <v>3</v>
      </c>
      <c r="P3677" t="b">
        <v>1</v>
      </c>
      <c r="Q3677" t="s">
        <v>8269</v>
      </c>
      <c r="R3677">
        <f t="shared" si="3763"/>
        <v>23.33</v>
      </c>
      <c r="S3677" s="13" t="s">
        <v>8315</v>
      </c>
      <c r="T3677" t="s">
        <v>8316</v>
      </c>
      <c r="U3677">
        <f>YEAR(Table1[[#This Row],[Date Created Conversion]])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>
        <f>ROUND(Table1[[#This Row],[pledged]]/Table1[[#This Row],[goal]] *100,1)</f>
        <v>128.80000000000001</v>
      </c>
      <c r="G3678" s="13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ref="L3678" si="3791">(((J3678/60)/60)/24)+DATE(1970,1,1)</f>
        <v>41894.815787037034</v>
      </c>
      <c r="M3678" s="16">
        <f t="shared" si="3762"/>
        <v>41876.815787037034</v>
      </c>
      <c r="N3678" t="b">
        <v>0</v>
      </c>
      <c r="O3678">
        <v>16</v>
      </c>
      <c r="P3678" t="b">
        <v>1</v>
      </c>
      <c r="Q3678" t="s">
        <v>8269</v>
      </c>
      <c r="R3678">
        <f t="shared" si="3763"/>
        <v>64.38</v>
      </c>
      <c r="S3678" s="13" t="s">
        <v>8315</v>
      </c>
      <c r="T3678" t="s">
        <v>8316</v>
      </c>
      <c r="U3678">
        <f>YEAR(Table1[[#This Row],[Date Created Conversion]])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>
        <f>ROUND(Table1[[#This Row],[pledged]]/Table1[[#This Row],[goal]] *100,1)</f>
        <v>102.9</v>
      </c>
      <c r="G3679" s="13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ref="L3679" si="3792">(((J3679/60)/60)/24)+DATE(1970,1,1)</f>
        <v>41823.165972222225</v>
      </c>
      <c r="M3679" s="16">
        <f t="shared" si="3762"/>
        <v>41802.574282407404</v>
      </c>
      <c r="N3679" t="b">
        <v>0</v>
      </c>
      <c r="O3679">
        <v>199</v>
      </c>
      <c r="P3679" t="b">
        <v>1</v>
      </c>
      <c r="Q3679" t="s">
        <v>8269</v>
      </c>
      <c r="R3679">
        <f t="shared" si="3763"/>
        <v>62.05</v>
      </c>
      <c r="S3679" s="13" t="s">
        <v>8315</v>
      </c>
      <c r="T3679" t="s">
        <v>8316</v>
      </c>
      <c r="U3679">
        <f>YEAR(Table1[[#This Row],[Date Created Conversion]])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>
        <f>ROUND(Table1[[#This Row],[pledged]]/Table1[[#This Row],[goal]] *100,1)</f>
        <v>102.5</v>
      </c>
      <c r="G3680" s="13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ref="L3680" si="3793">(((J3680/60)/60)/24)+DATE(1970,1,1)</f>
        <v>42155.531226851846</v>
      </c>
      <c r="M3680" s="16">
        <f t="shared" si="3762"/>
        <v>42120.531226851846</v>
      </c>
      <c r="N3680" t="b">
        <v>0</v>
      </c>
      <c r="O3680">
        <v>31</v>
      </c>
      <c r="P3680" t="b">
        <v>1</v>
      </c>
      <c r="Q3680" t="s">
        <v>8269</v>
      </c>
      <c r="R3680">
        <f t="shared" si="3763"/>
        <v>66.13</v>
      </c>
      <c r="S3680" s="13" t="s">
        <v>8315</v>
      </c>
      <c r="T3680" t="s">
        <v>8316</v>
      </c>
      <c r="U3680">
        <f>YEAR(Table1[[#This Row],[Date Created Conversion]])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>
        <f>ROUND(Table1[[#This Row],[pledged]]/Table1[[#This Row],[goal]] *100,1)</f>
        <v>110.1</v>
      </c>
      <c r="G3681" s="13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ref="L3681" si="3794">(((J3681/60)/60)/24)+DATE(1970,1,1)</f>
        <v>41821.207638888889</v>
      </c>
      <c r="M3681" s="16">
        <f t="shared" si="3762"/>
        <v>41786.761354166665</v>
      </c>
      <c r="N3681" t="b">
        <v>0</v>
      </c>
      <c r="O3681">
        <v>30</v>
      </c>
      <c r="P3681" t="b">
        <v>1</v>
      </c>
      <c r="Q3681" t="s">
        <v>8269</v>
      </c>
      <c r="R3681">
        <f t="shared" si="3763"/>
        <v>73.400000000000006</v>
      </c>
      <c r="S3681" s="13" t="s">
        <v>8315</v>
      </c>
      <c r="T3681" t="s">
        <v>8316</v>
      </c>
      <c r="U3681">
        <f>YEAR(Table1[[#This Row],[Date Created Conversion]])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>
        <f>ROUND(Table1[[#This Row],[pledged]]/Table1[[#This Row],[goal]] *100,1)</f>
        <v>112.8</v>
      </c>
      <c r="G3682" s="13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ref="L3682" si="3795">(((J3682/60)/60)/24)+DATE(1970,1,1)</f>
        <v>42648.454097222217</v>
      </c>
      <c r="M3682" s="16">
        <f t="shared" si="3762"/>
        <v>42627.454097222217</v>
      </c>
      <c r="N3682" t="b">
        <v>0</v>
      </c>
      <c r="O3682">
        <v>34</v>
      </c>
      <c r="P3682" t="b">
        <v>1</v>
      </c>
      <c r="Q3682" t="s">
        <v>8269</v>
      </c>
      <c r="R3682">
        <f t="shared" si="3763"/>
        <v>99.5</v>
      </c>
      <c r="S3682" s="13" t="s">
        <v>8315</v>
      </c>
      <c r="T3682" t="s">
        <v>8316</v>
      </c>
      <c r="U3682">
        <f>YEAR(Table1[[#This Row],[Date Created Conversion]])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>
        <f>ROUND(Table1[[#This Row],[pledged]]/Table1[[#This Row],[goal]] *100,1)</f>
        <v>111.9</v>
      </c>
      <c r="G3683" s="1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ref="L3683" si="3796">(((J3683/60)/60)/24)+DATE(1970,1,1)</f>
        <v>42384.651504629626</v>
      </c>
      <c r="M3683" s="16">
        <f t="shared" si="3762"/>
        <v>42374.651504629626</v>
      </c>
      <c r="N3683" t="b">
        <v>0</v>
      </c>
      <c r="O3683">
        <v>18</v>
      </c>
      <c r="P3683" t="b">
        <v>1</v>
      </c>
      <c r="Q3683" t="s">
        <v>8269</v>
      </c>
      <c r="R3683">
        <f t="shared" si="3763"/>
        <v>62.17</v>
      </c>
      <c r="S3683" s="13" t="s">
        <v>8315</v>
      </c>
      <c r="T3683" t="s">
        <v>8316</v>
      </c>
      <c r="U3683">
        <f>YEAR(Table1[[#This Row],[Date Created Conversion]])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>
        <f>ROUND(Table1[[#This Row],[pledged]]/Table1[[#This Row],[goal]] *100,1)</f>
        <v>139.19999999999999</v>
      </c>
      <c r="G3684" s="13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ref="L3684" si="3797">(((J3684/60)/60)/24)+DATE(1970,1,1)</f>
        <v>41806.290972222225</v>
      </c>
      <c r="M3684" s="16">
        <f t="shared" si="3762"/>
        <v>41772.685393518521</v>
      </c>
      <c r="N3684" t="b">
        <v>0</v>
      </c>
      <c r="O3684">
        <v>67</v>
      </c>
      <c r="P3684" t="b">
        <v>1</v>
      </c>
      <c r="Q3684" t="s">
        <v>8269</v>
      </c>
      <c r="R3684">
        <f t="shared" si="3763"/>
        <v>62.33</v>
      </c>
      <c r="S3684" s="13" t="s">
        <v>8315</v>
      </c>
      <c r="T3684" t="s">
        <v>8316</v>
      </c>
      <c r="U3684">
        <f>YEAR(Table1[[#This Row],[Date Created Conversion]])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>
        <f>ROUND(Table1[[#This Row],[pledged]]/Table1[[#This Row],[goal]] *100,1)</f>
        <v>110.9</v>
      </c>
      <c r="G3685" s="13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ref="L3685" si="3798">(((J3685/60)/60)/24)+DATE(1970,1,1)</f>
        <v>42663.116851851853</v>
      </c>
      <c r="M3685" s="16">
        <f t="shared" si="3762"/>
        <v>42633.116851851853</v>
      </c>
      <c r="N3685" t="b">
        <v>0</v>
      </c>
      <c r="O3685">
        <v>66</v>
      </c>
      <c r="P3685" t="b">
        <v>1</v>
      </c>
      <c r="Q3685" t="s">
        <v>8269</v>
      </c>
      <c r="R3685">
        <f t="shared" si="3763"/>
        <v>58.79</v>
      </c>
      <c r="S3685" s="13" t="s">
        <v>8315</v>
      </c>
      <c r="T3685" t="s">
        <v>8316</v>
      </c>
      <c r="U3685">
        <f>YEAR(Table1[[#This Row],[Date Created Conversion]])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>
        <f>ROUND(Table1[[#This Row],[pledged]]/Table1[[#This Row],[goal]] *100,1)</f>
        <v>139.1</v>
      </c>
      <c r="G3686" s="13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ref="L3686" si="3799">(((J3686/60)/60)/24)+DATE(1970,1,1)</f>
        <v>42249.180393518516</v>
      </c>
      <c r="M3686" s="16">
        <f t="shared" si="3762"/>
        <v>42219.180393518516</v>
      </c>
      <c r="N3686" t="b">
        <v>0</v>
      </c>
      <c r="O3686">
        <v>23</v>
      </c>
      <c r="P3686" t="b">
        <v>1</v>
      </c>
      <c r="Q3686" t="s">
        <v>8269</v>
      </c>
      <c r="R3686">
        <f t="shared" si="3763"/>
        <v>45.35</v>
      </c>
      <c r="S3686" s="13" t="s">
        <v>8315</v>
      </c>
      <c r="T3686" t="s">
        <v>8316</v>
      </c>
      <c r="U3686">
        <f>YEAR(Table1[[#This Row],[Date Created Conversion]])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>
        <f>ROUND(Table1[[#This Row],[pledged]]/Table1[[#This Row],[goal]] *100,1)</f>
        <v>105.7</v>
      </c>
      <c r="G3687" s="13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ref="L3687" si="3800">(((J3687/60)/60)/24)+DATE(1970,1,1)</f>
        <v>41778.875</v>
      </c>
      <c r="M3687" s="16">
        <f t="shared" si="3762"/>
        <v>41753.593275462961</v>
      </c>
      <c r="N3687" t="b">
        <v>0</v>
      </c>
      <c r="O3687">
        <v>126</v>
      </c>
      <c r="P3687" t="b">
        <v>1</v>
      </c>
      <c r="Q3687" t="s">
        <v>8269</v>
      </c>
      <c r="R3687">
        <f t="shared" si="3763"/>
        <v>41.94</v>
      </c>
      <c r="S3687" s="13" t="s">
        <v>8315</v>
      </c>
      <c r="T3687" t="s">
        <v>8316</v>
      </c>
      <c r="U3687">
        <f>YEAR(Table1[[#This Row],[Date Created Conversion]])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>
        <f>ROUND(Table1[[#This Row],[pledged]]/Table1[[#This Row],[goal]] *100,1)</f>
        <v>101.4</v>
      </c>
      <c r="G3688" s="13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ref="L3688" si="3801">(((J3688/60)/60)/24)+DATE(1970,1,1)</f>
        <v>42245.165972222225</v>
      </c>
      <c r="M3688" s="16">
        <f t="shared" si="3762"/>
        <v>42230.662731481483</v>
      </c>
      <c r="N3688" t="b">
        <v>0</v>
      </c>
      <c r="O3688">
        <v>6</v>
      </c>
      <c r="P3688" t="b">
        <v>1</v>
      </c>
      <c r="Q3688" t="s">
        <v>8269</v>
      </c>
      <c r="R3688">
        <f t="shared" si="3763"/>
        <v>59.17</v>
      </c>
      <c r="S3688" s="13" t="s">
        <v>8315</v>
      </c>
      <c r="T3688" t="s">
        <v>8316</v>
      </c>
      <c r="U3688">
        <f>YEAR(Table1[[#This Row],[Date Created Conversion]])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>
        <f>ROUND(Table1[[#This Row],[pledged]]/Table1[[#This Row],[goal]] *100,1)</f>
        <v>100.2</v>
      </c>
      <c r="G3689" s="13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ref="L3689" si="3802">(((J3689/60)/60)/24)+DATE(1970,1,1)</f>
        <v>41817.218229166669</v>
      </c>
      <c r="M3689" s="16">
        <f t="shared" si="3762"/>
        <v>41787.218229166669</v>
      </c>
      <c r="N3689" t="b">
        <v>0</v>
      </c>
      <c r="O3689">
        <v>25</v>
      </c>
      <c r="P3689" t="b">
        <v>1</v>
      </c>
      <c r="Q3689" t="s">
        <v>8269</v>
      </c>
      <c r="R3689">
        <f t="shared" si="3763"/>
        <v>200.49</v>
      </c>
      <c r="S3689" s="13" t="s">
        <v>8315</v>
      </c>
      <c r="T3689" t="s">
        <v>8316</v>
      </c>
      <c r="U3689">
        <f>YEAR(Table1[[#This Row],[Date Created Conversion]])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>
        <f>ROUND(Table1[[#This Row],[pledged]]/Table1[[#This Row],[goal]] *100,1)</f>
        <v>109.2</v>
      </c>
      <c r="G3690" s="13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ref="L3690" si="3803">(((J3690/60)/60)/24)+DATE(1970,1,1)</f>
        <v>41859.787083333329</v>
      </c>
      <c r="M3690" s="16">
        <f t="shared" si="3762"/>
        <v>41829.787083333329</v>
      </c>
      <c r="N3690" t="b">
        <v>0</v>
      </c>
      <c r="O3690">
        <v>39</v>
      </c>
      <c r="P3690" t="b">
        <v>1</v>
      </c>
      <c r="Q3690" t="s">
        <v>8269</v>
      </c>
      <c r="R3690">
        <f t="shared" si="3763"/>
        <v>83.97</v>
      </c>
      <c r="S3690" s="13" t="s">
        <v>8315</v>
      </c>
      <c r="T3690" t="s">
        <v>8316</v>
      </c>
      <c r="U3690">
        <f>YEAR(Table1[[#This Row],[Date Created Conversion]])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>
        <f>ROUND(Table1[[#This Row],[pledged]]/Table1[[#This Row],[goal]] *100,1)</f>
        <v>118.3</v>
      </c>
      <c r="G3691" s="13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ref="L3691" si="3804">(((J3691/60)/60)/24)+DATE(1970,1,1)</f>
        <v>42176.934027777781</v>
      </c>
      <c r="M3691" s="16">
        <f t="shared" si="3762"/>
        <v>42147.826840277776</v>
      </c>
      <c r="N3691" t="b">
        <v>0</v>
      </c>
      <c r="O3691">
        <v>62</v>
      </c>
      <c r="P3691" t="b">
        <v>1</v>
      </c>
      <c r="Q3691" t="s">
        <v>8269</v>
      </c>
      <c r="R3691">
        <f t="shared" si="3763"/>
        <v>57.26</v>
      </c>
      <c r="S3691" s="13" t="s">
        <v>8315</v>
      </c>
      <c r="T3691" t="s">
        <v>8316</v>
      </c>
      <c r="U3691">
        <f>YEAR(Table1[[#This Row],[Date Created Conversion]])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>
        <f>ROUND(Table1[[#This Row],[pledged]]/Table1[[#This Row],[goal]] *100,1)</f>
        <v>120</v>
      </c>
      <c r="G3692" s="13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ref="L3692" si="3805">(((J3692/60)/60)/24)+DATE(1970,1,1)</f>
        <v>41970.639849537038</v>
      </c>
      <c r="M3692" s="16">
        <f t="shared" si="3762"/>
        <v>41940.598182870373</v>
      </c>
      <c r="N3692" t="b">
        <v>0</v>
      </c>
      <c r="O3692">
        <v>31</v>
      </c>
      <c r="P3692" t="b">
        <v>1</v>
      </c>
      <c r="Q3692" t="s">
        <v>8269</v>
      </c>
      <c r="R3692">
        <f t="shared" si="3763"/>
        <v>58.06</v>
      </c>
      <c r="S3692" s="13" t="s">
        <v>8315</v>
      </c>
      <c r="T3692" t="s">
        <v>8316</v>
      </c>
      <c r="U3692">
        <f>YEAR(Table1[[#This Row],[Date Created Conversion]])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>
        <f>ROUND(Table1[[#This Row],[pledged]]/Table1[[#This Row],[goal]] *100,1)</f>
        <v>128</v>
      </c>
      <c r="G3693" s="1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ref="L3693" si="3806">(((J3693/60)/60)/24)+DATE(1970,1,1)</f>
        <v>42065.207638888889</v>
      </c>
      <c r="M3693" s="16">
        <f t="shared" si="3762"/>
        <v>42020.700567129628</v>
      </c>
      <c r="N3693" t="b">
        <v>0</v>
      </c>
      <c r="O3693">
        <v>274</v>
      </c>
      <c r="P3693" t="b">
        <v>1</v>
      </c>
      <c r="Q3693" t="s">
        <v>8269</v>
      </c>
      <c r="R3693">
        <f t="shared" si="3763"/>
        <v>186.8</v>
      </c>
      <c r="S3693" s="13" t="s">
        <v>8315</v>
      </c>
      <c r="T3693" t="s">
        <v>8316</v>
      </c>
      <c r="U3693">
        <f>YEAR(Table1[[#This Row],[Date Created Conversion]])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>
        <f>ROUND(Table1[[#This Row],[pledged]]/Table1[[#This Row],[goal]] *100,1)</f>
        <v>126</v>
      </c>
      <c r="G3694" s="13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ref="L3694" si="3807">(((J3694/60)/60)/24)+DATE(1970,1,1)</f>
        <v>41901</v>
      </c>
      <c r="M3694" s="16">
        <f t="shared" si="3762"/>
        <v>41891.96503472222</v>
      </c>
      <c r="N3694" t="b">
        <v>0</v>
      </c>
      <c r="O3694">
        <v>17</v>
      </c>
      <c r="P3694" t="b">
        <v>1</v>
      </c>
      <c r="Q3694" t="s">
        <v>8269</v>
      </c>
      <c r="R3694">
        <f t="shared" si="3763"/>
        <v>74.12</v>
      </c>
      <c r="S3694" s="13" t="s">
        <v>8315</v>
      </c>
      <c r="T3694" t="s">
        <v>8316</v>
      </c>
      <c r="U3694">
        <f>YEAR(Table1[[#This Row],[Date Created Conversion]])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>
        <f>ROUND(Table1[[#This Row],[pledged]]/Table1[[#This Row],[goal]] *100,1)</f>
        <v>129.1</v>
      </c>
      <c r="G3695" s="13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ref="L3695" si="3808">(((J3695/60)/60)/24)+DATE(1970,1,1)</f>
        <v>42338.9375</v>
      </c>
      <c r="M3695" s="16">
        <f t="shared" si="3762"/>
        <v>42309.191307870366</v>
      </c>
      <c r="N3695" t="b">
        <v>0</v>
      </c>
      <c r="O3695">
        <v>14</v>
      </c>
      <c r="P3695" t="b">
        <v>1</v>
      </c>
      <c r="Q3695" t="s">
        <v>8269</v>
      </c>
      <c r="R3695">
        <f t="shared" si="3763"/>
        <v>30.71</v>
      </c>
      <c r="S3695" s="13" t="s">
        <v>8315</v>
      </c>
      <c r="T3695" t="s">
        <v>8316</v>
      </c>
      <c r="U3695">
        <f>YEAR(Table1[[#This Row],[Date Created Conversion]])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>
        <f>ROUND(Table1[[#This Row],[pledged]]/Table1[[#This Row],[goal]] *100,1)</f>
        <v>107.4</v>
      </c>
      <c r="G3696" s="13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ref="L3696" si="3809">(((J3696/60)/60)/24)+DATE(1970,1,1)</f>
        <v>42527.083333333328</v>
      </c>
      <c r="M3696" s="16">
        <f t="shared" si="3762"/>
        <v>42490.133877314816</v>
      </c>
      <c r="N3696" t="b">
        <v>0</v>
      </c>
      <c r="O3696">
        <v>60</v>
      </c>
      <c r="P3696" t="b">
        <v>1</v>
      </c>
      <c r="Q3696" t="s">
        <v>8269</v>
      </c>
      <c r="R3696">
        <f t="shared" si="3763"/>
        <v>62.67</v>
      </c>
      <c r="S3696" s="13" t="s">
        <v>8315</v>
      </c>
      <c r="T3696" t="s">
        <v>8316</v>
      </c>
      <c r="U3696">
        <f>YEAR(Table1[[#This Row],[Date Created Conversion]])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>
        <f>ROUND(Table1[[#This Row],[pledged]]/Table1[[#This Row],[goal]] *100,1)</f>
        <v>100.1</v>
      </c>
      <c r="G3697" s="13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ref="L3697" si="3810">(((J3697/60)/60)/24)+DATE(1970,1,1)</f>
        <v>42015.870486111111</v>
      </c>
      <c r="M3697" s="16">
        <f t="shared" si="3762"/>
        <v>41995.870486111111</v>
      </c>
      <c r="N3697" t="b">
        <v>0</v>
      </c>
      <c r="O3697">
        <v>33</v>
      </c>
      <c r="P3697" t="b">
        <v>1</v>
      </c>
      <c r="Q3697" t="s">
        <v>8269</v>
      </c>
      <c r="R3697">
        <f t="shared" si="3763"/>
        <v>121.36</v>
      </c>
      <c r="S3697" s="13" t="s">
        <v>8315</v>
      </c>
      <c r="T3697" t="s">
        <v>8316</v>
      </c>
      <c r="U3697">
        <f>YEAR(Table1[[#This Row],[Date Created Conversion]])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>
        <f>ROUND(Table1[[#This Row],[pledged]]/Table1[[#This Row],[goal]] *100,1)</f>
        <v>155</v>
      </c>
      <c r="G3698" s="13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ref="L3698" si="3811">(((J3698/60)/60)/24)+DATE(1970,1,1)</f>
        <v>42048.617083333331</v>
      </c>
      <c r="M3698" s="16">
        <f t="shared" si="3762"/>
        <v>41988.617083333331</v>
      </c>
      <c r="N3698" t="b">
        <v>0</v>
      </c>
      <c r="O3698">
        <v>78</v>
      </c>
      <c r="P3698" t="b">
        <v>1</v>
      </c>
      <c r="Q3698" t="s">
        <v>8269</v>
      </c>
      <c r="R3698">
        <f t="shared" si="3763"/>
        <v>39.74</v>
      </c>
      <c r="S3698" s="13" t="s">
        <v>8315</v>
      </c>
      <c r="T3698" t="s">
        <v>8316</v>
      </c>
      <c r="U3698">
        <f>YEAR(Table1[[#This Row],[Date Created Conversion]])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>
        <f>ROUND(Table1[[#This Row],[pledged]]/Table1[[#This Row],[goal]] *100,1)</f>
        <v>108</v>
      </c>
      <c r="G3699" s="13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ref="L3699" si="3812">(((J3699/60)/60)/24)+DATE(1970,1,1)</f>
        <v>42500.465833333335</v>
      </c>
      <c r="M3699" s="16">
        <f t="shared" si="3762"/>
        <v>42479.465833333335</v>
      </c>
      <c r="N3699" t="b">
        <v>0</v>
      </c>
      <c r="O3699">
        <v>30</v>
      </c>
      <c r="P3699" t="b">
        <v>1</v>
      </c>
      <c r="Q3699" t="s">
        <v>8269</v>
      </c>
      <c r="R3699">
        <f t="shared" si="3763"/>
        <v>72</v>
      </c>
      <c r="S3699" s="13" t="s">
        <v>8315</v>
      </c>
      <c r="T3699" t="s">
        <v>8316</v>
      </c>
      <c r="U3699">
        <f>YEAR(Table1[[#This Row],[Date Created Conversion]])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>
        <f>ROUND(Table1[[#This Row],[pledged]]/Table1[[#This Row],[goal]] *100,1)</f>
        <v>110.5</v>
      </c>
      <c r="G3700" s="13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ref="L3700" si="3813">(((J3700/60)/60)/24)+DATE(1970,1,1)</f>
        <v>42431.806562500002</v>
      </c>
      <c r="M3700" s="16">
        <f t="shared" si="3762"/>
        <v>42401.806562500002</v>
      </c>
      <c r="N3700" t="b">
        <v>0</v>
      </c>
      <c r="O3700">
        <v>136</v>
      </c>
      <c r="P3700" t="b">
        <v>1</v>
      </c>
      <c r="Q3700" t="s">
        <v>8269</v>
      </c>
      <c r="R3700">
        <f t="shared" si="3763"/>
        <v>40.630000000000003</v>
      </c>
      <c r="S3700" s="13" t="s">
        <v>8315</v>
      </c>
      <c r="T3700" t="s">
        <v>8316</v>
      </c>
      <c r="U3700">
        <f>YEAR(Table1[[#This Row],[Date Created Conversion]])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>
        <f>ROUND(Table1[[#This Row],[pledged]]/Table1[[#This Row],[goal]] *100,1)</f>
        <v>100.8</v>
      </c>
      <c r="G3701" s="13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ref="L3701" si="3814">(((J3701/60)/60)/24)+DATE(1970,1,1)</f>
        <v>41927.602037037039</v>
      </c>
      <c r="M3701" s="16">
        <f t="shared" si="3762"/>
        <v>41897.602037037039</v>
      </c>
      <c r="N3701" t="b">
        <v>0</v>
      </c>
      <c r="O3701">
        <v>40</v>
      </c>
      <c r="P3701" t="b">
        <v>1</v>
      </c>
      <c r="Q3701" t="s">
        <v>8269</v>
      </c>
      <c r="R3701">
        <f t="shared" si="3763"/>
        <v>63</v>
      </c>
      <c r="S3701" s="13" t="s">
        <v>8315</v>
      </c>
      <c r="T3701" t="s">
        <v>8316</v>
      </c>
      <c r="U3701">
        <f>YEAR(Table1[[#This Row],[Date Created Conversion]])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>
        <f>ROUND(Table1[[#This Row],[pledged]]/Table1[[#This Row],[goal]] *100,1)</f>
        <v>121.2</v>
      </c>
      <c r="G3702" s="13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ref="L3702" si="3815">(((J3702/60)/60)/24)+DATE(1970,1,1)</f>
        <v>41912.666666666664</v>
      </c>
      <c r="M3702" s="16">
        <f t="shared" si="3762"/>
        <v>41882.585648148146</v>
      </c>
      <c r="N3702" t="b">
        <v>0</v>
      </c>
      <c r="O3702">
        <v>18</v>
      </c>
      <c r="P3702" t="b">
        <v>1</v>
      </c>
      <c r="Q3702" t="s">
        <v>8269</v>
      </c>
      <c r="R3702">
        <f t="shared" si="3763"/>
        <v>33.67</v>
      </c>
      <c r="S3702" s="13" t="s">
        <v>8315</v>
      </c>
      <c r="T3702" t="s">
        <v>8316</v>
      </c>
      <c r="U3702">
        <f>YEAR(Table1[[#This Row],[Date Created Conversion]])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>
        <f>ROUND(Table1[[#This Row],[pledged]]/Table1[[#This Row],[goal]] *100,1)</f>
        <v>100.3</v>
      </c>
      <c r="G3703" s="1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ref="L3703" si="3816">(((J3703/60)/60)/24)+DATE(1970,1,1)</f>
        <v>42159.541585648149</v>
      </c>
      <c r="M3703" s="16">
        <f t="shared" si="3762"/>
        <v>42129.541585648149</v>
      </c>
      <c r="N3703" t="b">
        <v>0</v>
      </c>
      <c r="O3703">
        <v>39</v>
      </c>
      <c r="P3703" t="b">
        <v>1</v>
      </c>
      <c r="Q3703" t="s">
        <v>8269</v>
      </c>
      <c r="R3703">
        <f t="shared" si="3763"/>
        <v>38.590000000000003</v>
      </c>
      <c r="S3703" s="13" t="s">
        <v>8315</v>
      </c>
      <c r="T3703" t="s">
        <v>8316</v>
      </c>
      <c r="U3703">
        <f>YEAR(Table1[[#This Row],[Date Created Conversion]])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>
        <f>ROUND(Table1[[#This Row],[pledged]]/Table1[[#This Row],[goal]] *100,1)</f>
        <v>109.2</v>
      </c>
      <c r="G3704" s="13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ref="L3704" si="3817">(((J3704/60)/60)/24)+DATE(1970,1,1)</f>
        <v>42561.957638888889</v>
      </c>
      <c r="M3704" s="16">
        <f t="shared" si="3762"/>
        <v>42524.53800925926</v>
      </c>
      <c r="N3704" t="b">
        <v>0</v>
      </c>
      <c r="O3704">
        <v>21</v>
      </c>
      <c r="P3704" t="b">
        <v>1</v>
      </c>
      <c r="Q3704" t="s">
        <v>8269</v>
      </c>
      <c r="R3704">
        <f t="shared" si="3763"/>
        <v>155.94999999999999</v>
      </c>
      <c r="S3704" s="13" t="s">
        <v>8315</v>
      </c>
      <c r="T3704" t="s">
        <v>8316</v>
      </c>
      <c r="U3704">
        <f>YEAR(Table1[[#This Row],[Date Created Conversion]])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>
        <f>ROUND(Table1[[#This Row],[pledged]]/Table1[[#This Row],[goal]] *100,1)</f>
        <v>123.4</v>
      </c>
      <c r="G3705" s="13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ref="L3705" si="3818">(((J3705/60)/60)/24)+DATE(1970,1,1)</f>
        <v>42595.290972222225</v>
      </c>
      <c r="M3705" s="16">
        <f t="shared" si="3762"/>
        <v>42556.504490740743</v>
      </c>
      <c r="N3705" t="b">
        <v>0</v>
      </c>
      <c r="O3705">
        <v>30</v>
      </c>
      <c r="P3705" t="b">
        <v>1</v>
      </c>
      <c r="Q3705" t="s">
        <v>8269</v>
      </c>
      <c r="R3705">
        <f t="shared" si="3763"/>
        <v>43.2</v>
      </c>
      <c r="S3705" s="13" t="s">
        <v>8315</v>
      </c>
      <c r="T3705" t="s">
        <v>8316</v>
      </c>
      <c r="U3705">
        <f>YEAR(Table1[[#This Row],[Date Created Conversion]])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>
        <f>ROUND(Table1[[#This Row],[pledged]]/Table1[[#This Row],[goal]] *100,1)</f>
        <v>136.30000000000001</v>
      </c>
      <c r="G3706" s="13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ref="L3706" si="3819">(((J3706/60)/60)/24)+DATE(1970,1,1)</f>
        <v>42521.689745370371</v>
      </c>
      <c r="M3706" s="16">
        <f t="shared" si="3762"/>
        <v>42461.689745370371</v>
      </c>
      <c r="N3706" t="b">
        <v>0</v>
      </c>
      <c r="O3706">
        <v>27</v>
      </c>
      <c r="P3706" t="b">
        <v>1</v>
      </c>
      <c r="Q3706" t="s">
        <v>8269</v>
      </c>
      <c r="R3706">
        <f t="shared" si="3763"/>
        <v>15.15</v>
      </c>
      <c r="S3706" s="13" t="s">
        <v>8315</v>
      </c>
      <c r="T3706" t="s">
        <v>8316</v>
      </c>
      <c r="U3706">
        <f>YEAR(Table1[[#This Row],[Date Created Conversion]])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>
        <f>ROUND(Table1[[#This Row],[pledged]]/Table1[[#This Row],[goal]] *100,1)</f>
        <v>103.5</v>
      </c>
      <c r="G3707" s="13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ref="L3707" si="3820">(((J3707/60)/60)/24)+DATE(1970,1,1)</f>
        <v>41813.75</v>
      </c>
      <c r="M3707" s="16">
        <f t="shared" si="3762"/>
        <v>41792.542986111112</v>
      </c>
      <c r="N3707" t="b">
        <v>0</v>
      </c>
      <c r="O3707">
        <v>35</v>
      </c>
      <c r="P3707" t="b">
        <v>1</v>
      </c>
      <c r="Q3707" t="s">
        <v>8269</v>
      </c>
      <c r="R3707">
        <f t="shared" si="3763"/>
        <v>83.57</v>
      </c>
      <c r="S3707" s="13" t="s">
        <v>8315</v>
      </c>
      <c r="T3707" t="s">
        <v>8316</v>
      </c>
      <c r="U3707">
        <f>YEAR(Table1[[#This Row],[Date Created Conversion]])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>
        <f>ROUND(Table1[[#This Row],[pledged]]/Table1[[#This Row],[goal]] *100,1)</f>
        <v>121.3</v>
      </c>
      <c r="G3708" s="13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ref="L3708" si="3821">(((J3708/60)/60)/24)+DATE(1970,1,1)</f>
        <v>41894.913761574076</v>
      </c>
      <c r="M3708" s="16">
        <f t="shared" si="3762"/>
        <v>41879.913761574076</v>
      </c>
      <c r="N3708" t="b">
        <v>0</v>
      </c>
      <c r="O3708">
        <v>13</v>
      </c>
      <c r="P3708" t="b">
        <v>1</v>
      </c>
      <c r="Q3708" t="s">
        <v>8269</v>
      </c>
      <c r="R3708">
        <f t="shared" si="3763"/>
        <v>140</v>
      </c>
      <c r="S3708" s="13" t="s">
        <v>8315</v>
      </c>
      <c r="T3708" t="s">
        <v>8316</v>
      </c>
      <c r="U3708">
        <f>YEAR(Table1[[#This Row],[Date Created Conversion]])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>
        <f>ROUND(Table1[[#This Row],[pledged]]/Table1[[#This Row],[goal]] *100,1)</f>
        <v>186</v>
      </c>
      <c r="G3709" s="13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ref="L3709" si="3822">(((J3709/60)/60)/24)+DATE(1970,1,1)</f>
        <v>42573.226388888885</v>
      </c>
      <c r="M3709" s="16">
        <f t="shared" si="3762"/>
        <v>42552.048356481479</v>
      </c>
      <c r="N3709" t="b">
        <v>0</v>
      </c>
      <c r="O3709">
        <v>23</v>
      </c>
      <c r="P3709" t="b">
        <v>1</v>
      </c>
      <c r="Q3709" t="s">
        <v>8269</v>
      </c>
      <c r="R3709">
        <f t="shared" si="3763"/>
        <v>80.87</v>
      </c>
      <c r="S3709" s="13" t="s">
        <v>8315</v>
      </c>
      <c r="T3709" t="s">
        <v>8316</v>
      </c>
      <c r="U3709">
        <f>YEAR(Table1[[#This Row],[Date Created Conversion]])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>
        <f>ROUND(Table1[[#This Row],[pledged]]/Table1[[#This Row],[goal]] *100,1)</f>
        <v>300</v>
      </c>
      <c r="G3710" s="13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ref="L3710" si="3823">(((J3710/60)/60)/24)+DATE(1970,1,1)</f>
        <v>41824.142199074071</v>
      </c>
      <c r="M3710" s="16">
        <f t="shared" si="3762"/>
        <v>41810.142199074071</v>
      </c>
      <c r="N3710" t="b">
        <v>0</v>
      </c>
      <c r="O3710">
        <v>39</v>
      </c>
      <c r="P3710" t="b">
        <v>1</v>
      </c>
      <c r="Q3710" t="s">
        <v>8269</v>
      </c>
      <c r="R3710">
        <f t="shared" si="3763"/>
        <v>53.85</v>
      </c>
      <c r="S3710" s="13" t="s">
        <v>8315</v>
      </c>
      <c r="T3710" t="s">
        <v>8316</v>
      </c>
      <c r="U3710">
        <f>YEAR(Table1[[#This Row],[Date Created Conversion]])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>
        <f>ROUND(Table1[[#This Row],[pledged]]/Table1[[#This Row],[goal]] *100,1)</f>
        <v>108.3</v>
      </c>
      <c r="G3711" s="13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ref="L3711" si="3824">(((J3711/60)/60)/24)+DATE(1970,1,1)</f>
        <v>41815.707708333335</v>
      </c>
      <c r="M3711" s="16">
        <f t="shared" si="3762"/>
        <v>41785.707708333335</v>
      </c>
      <c r="N3711" t="b">
        <v>0</v>
      </c>
      <c r="O3711">
        <v>35</v>
      </c>
      <c r="P3711" t="b">
        <v>1</v>
      </c>
      <c r="Q3711" t="s">
        <v>8269</v>
      </c>
      <c r="R3711">
        <f t="shared" si="3763"/>
        <v>30.93</v>
      </c>
      <c r="S3711" s="13" t="s">
        <v>8315</v>
      </c>
      <c r="T3711" t="s">
        <v>8316</v>
      </c>
      <c r="U3711">
        <f>YEAR(Table1[[#This Row],[Date Created Conversion]])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>
        <f>ROUND(Table1[[#This Row],[pledged]]/Table1[[#This Row],[goal]] *100,1)</f>
        <v>141.19999999999999</v>
      </c>
      <c r="G3712" s="13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ref="L3712" si="3825">(((J3712/60)/60)/24)+DATE(1970,1,1)</f>
        <v>42097.576249999998</v>
      </c>
      <c r="M3712" s="16">
        <f t="shared" si="3762"/>
        <v>42072.576249999998</v>
      </c>
      <c r="N3712" t="b">
        <v>0</v>
      </c>
      <c r="O3712">
        <v>27</v>
      </c>
      <c r="P3712" t="b">
        <v>1</v>
      </c>
      <c r="Q3712" t="s">
        <v>8269</v>
      </c>
      <c r="R3712">
        <f t="shared" si="3763"/>
        <v>67.959999999999994</v>
      </c>
      <c r="S3712" s="13" t="s">
        <v>8315</v>
      </c>
      <c r="T3712" t="s">
        <v>8316</v>
      </c>
      <c r="U3712">
        <f>YEAR(Table1[[#This Row],[Date Created Conversion]])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>
        <f>ROUND(Table1[[#This Row],[pledged]]/Table1[[#This Row],[goal]] *100,1)</f>
        <v>114</v>
      </c>
      <c r="G3713" s="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ref="L3713" si="3826">(((J3713/60)/60)/24)+DATE(1970,1,1)</f>
        <v>41805.666666666664</v>
      </c>
      <c r="M3713" s="16">
        <f t="shared" si="3762"/>
        <v>41779.724224537036</v>
      </c>
      <c r="N3713" t="b">
        <v>0</v>
      </c>
      <c r="O3713">
        <v>21</v>
      </c>
      <c r="P3713" t="b">
        <v>1</v>
      </c>
      <c r="Q3713" t="s">
        <v>8269</v>
      </c>
      <c r="R3713">
        <f t="shared" si="3763"/>
        <v>27.14</v>
      </c>
      <c r="S3713" s="13" t="s">
        <v>8315</v>
      </c>
      <c r="T3713" t="s">
        <v>8316</v>
      </c>
      <c r="U3713">
        <f>YEAR(Table1[[#This Row],[Date Created Conversion]])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>
        <f>ROUND(Table1[[#This Row],[pledged]]/Table1[[#This Row],[goal]] *100,1)</f>
        <v>153.69999999999999</v>
      </c>
      <c r="G3714" s="13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ref="L3714" si="3827">(((J3714/60)/60)/24)+DATE(1970,1,1)</f>
        <v>42155.290972222225</v>
      </c>
      <c r="M3714" s="16">
        <f t="shared" ref="M3714:M3777" si="3828">(((K3714/60)/60)/24)+DATE(1970,1,1)</f>
        <v>42134.172071759262</v>
      </c>
      <c r="N3714" t="b">
        <v>0</v>
      </c>
      <c r="O3714">
        <v>104</v>
      </c>
      <c r="P3714" t="b">
        <v>1</v>
      </c>
      <c r="Q3714" t="s">
        <v>8269</v>
      </c>
      <c r="R3714">
        <f t="shared" ref="R3714:R3777" si="3829">IFERROR(ROUND(E3714/O3714,2),0)</f>
        <v>110.87</v>
      </c>
      <c r="S3714" s="13" t="s">
        <v>8315</v>
      </c>
      <c r="T3714" t="s">
        <v>8316</v>
      </c>
      <c r="U3714">
        <f>YEAR(Table1[[#This Row],[Date Created Conversion]])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>
        <f>ROUND(Table1[[#This Row],[pledged]]/Table1[[#This Row],[goal]] *100,1)</f>
        <v>101.5</v>
      </c>
      <c r="G3715" s="13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" si="3830">(((J3715/60)/60)/24)+DATE(1970,1,1)</f>
        <v>42525.738032407404</v>
      </c>
      <c r="M3715" s="16">
        <f t="shared" si="3828"/>
        <v>42505.738032407404</v>
      </c>
      <c r="N3715" t="b">
        <v>0</v>
      </c>
      <c r="O3715">
        <v>19</v>
      </c>
      <c r="P3715" t="b">
        <v>1</v>
      </c>
      <c r="Q3715" t="s">
        <v>8269</v>
      </c>
      <c r="R3715">
        <f t="shared" si="3829"/>
        <v>106.84</v>
      </c>
      <c r="S3715" s="13" t="s">
        <v>8315</v>
      </c>
      <c r="T3715" t="s">
        <v>8316</v>
      </c>
      <c r="U3715">
        <f>YEAR(Table1[[#This Row],[Date Created Conversion]])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>
        <f>ROUND(Table1[[#This Row],[pledged]]/Table1[[#This Row],[goal]] *100,1)</f>
        <v>102.4</v>
      </c>
      <c r="G3716" s="13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ref="L3716" si="3831">(((J3716/60)/60)/24)+DATE(1970,1,1)</f>
        <v>42150.165972222225</v>
      </c>
      <c r="M3716" s="16">
        <f t="shared" si="3828"/>
        <v>42118.556331018524</v>
      </c>
      <c r="N3716" t="b">
        <v>0</v>
      </c>
      <c r="O3716">
        <v>97</v>
      </c>
      <c r="P3716" t="b">
        <v>1</v>
      </c>
      <c r="Q3716" t="s">
        <v>8269</v>
      </c>
      <c r="R3716">
        <f t="shared" si="3829"/>
        <v>105.52</v>
      </c>
      <c r="S3716" s="13" t="s">
        <v>8315</v>
      </c>
      <c r="T3716" t="s">
        <v>8316</v>
      </c>
      <c r="U3716">
        <f>YEAR(Table1[[#This Row],[Date Created Conversion]])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>
        <f>ROUND(Table1[[#This Row],[pledged]]/Table1[[#This Row],[goal]] *100,1)</f>
        <v>102.6</v>
      </c>
      <c r="G3717" s="13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ref="L3717" si="3832">(((J3717/60)/60)/24)+DATE(1970,1,1)</f>
        <v>42094.536111111112</v>
      </c>
      <c r="M3717" s="16">
        <f t="shared" si="3828"/>
        <v>42036.995590277773</v>
      </c>
      <c r="N3717" t="b">
        <v>0</v>
      </c>
      <c r="O3717">
        <v>27</v>
      </c>
      <c r="P3717" t="b">
        <v>1</v>
      </c>
      <c r="Q3717" t="s">
        <v>8269</v>
      </c>
      <c r="R3717">
        <f t="shared" si="3829"/>
        <v>132.96</v>
      </c>
      <c r="S3717" s="13" t="s">
        <v>8315</v>
      </c>
      <c r="T3717" t="s">
        <v>8316</v>
      </c>
      <c r="U3717">
        <f>YEAR(Table1[[#This Row],[Date Created Conversion]])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>
        <f>ROUND(Table1[[#This Row],[pledged]]/Table1[[#This Row],[goal]] *100,1)</f>
        <v>155.80000000000001</v>
      </c>
      <c r="G3718" s="13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ref="L3718" si="3833">(((J3718/60)/60)/24)+DATE(1970,1,1)</f>
        <v>42390.887835648144</v>
      </c>
      <c r="M3718" s="16">
        <f t="shared" si="3828"/>
        <v>42360.887835648144</v>
      </c>
      <c r="N3718" t="b">
        <v>0</v>
      </c>
      <c r="O3718">
        <v>24</v>
      </c>
      <c r="P3718" t="b">
        <v>1</v>
      </c>
      <c r="Q3718" t="s">
        <v>8269</v>
      </c>
      <c r="R3718">
        <f t="shared" si="3829"/>
        <v>51.92</v>
      </c>
      <c r="S3718" s="13" t="s">
        <v>8315</v>
      </c>
      <c r="T3718" t="s">
        <v>8316</v>
      </c>
      <c r="U3718">
        <f>YEAR(Table1[[#This Row],[Date Created Conversion]])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>
        <f>ROUND(Table1[[#This Row],[pledged]]/Table1[[#This Row],[goal]] *100,1)</f>
        <v>100.8</v>
      </c>
      <c r="G3719" s="13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ref="L3719" si="3834">(((J3719/60)/60)/24)+DATE(1970,1,1)</f>
        <v>42133.866307870368</v>
      </c>
      <c r="M3719" s="16">
        <f t="shared" si="3828"/>
        <v>42102.866307870368</v>
      </c>
      <c r="N3719" t="b">
        <v>0</v>
      </c>
      <c r="O3719">
        <v>13</v>
      </c>
      <c r="P3719" t="b">
        <v>1</v>
      </c>
      <c r="Q3719" t="s">
        <v>8269</v>
      </c>
      <c r="R3719">
        <f t="shared" si="3829"/>
        <v>310</v>
      </c>
      <c r="S3719" s="13" t="s">
        <v>8315</v>
      </c>
      <c r="T3719" t="s">
        <v>8316</v>
      </c>
      <c r="U3719">
        <f>YEAR(Table1[[#This Row],[Date Created Conversion]])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>
        <f>ROUND(Table1[[#This Row],[pledged]]/Table1[[#This Row],[goal]] *100,1)</f>
        <v>239.4</v>
      </c>
      <c r="G3720" s="13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ref="L3720" si="3835">(((J3720/60)/60)/24)+DATE(1970,1,1)</f>
        <v>42062.716145833328</v>
      </c>
      <c r="M3720" s="16">
        <f t="shared" si="3828"/>
        <v>42032.716145833328</v>
      </c>
      <c r="N3720" t="b">
        <v>0</v>
      </c>
      <c r="O3720">
        <v>46</v>
      </c>
      <c r="P3720" t="b">
        <v>1</v>
      </c>
      <c r="Q3720" t="s">
        <v>8269</v>
      </c>
      <c r="R3720">
        <f t="shared" si="3829"/>
        <v>26.02</v>
      </c>
      <c r="S3720" s="13" t="s">
        <v>8315</v>
      </c>
      <c r="T3720" t="s">
        <v>8316</v>
      </c>
      <c r="U3720">
        <f>YEAR(Table1[[#This Row],[Date Created Conversion]])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>
        <f>ROUND(Table1[[#This Row],[pledged]]/Table1[[#This Row],[goal]] *100,1)</f>
        <v>210</v>
      </c>
      <c r="G3721" s="13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ref="L3721" si="3836">(((J3721/60)/60)/24)+DATE(1970,1,1)</f>
        <v>42177.729930555557</v>
      </c>
      <c r="M3721" s="16">
        <f t="shared" si="3828"/>
        <v>42147.729930555557</v>
      </c>
      <c r="N3721" t="b">
        <v>0</v>
      </c>
      <c r="O3721">
        <v>4</v>
      </c>
      <c r="P3721" t="b">
        <v>1</v>
      </c>
      <c r="Q3721" t="s">
        <v>8269</v>
      </c>
      <c r="R3721">
        <f t="shared" si="3829"/>
        <v>105</v>
      </c>
      <c r="S3721" s="13" t="s">
        <v>8315</v>
      </c>
      <c r="T3721" t="s">
        <v>8316</v>
      </c>
      <c r="U3721">
        <f>YEAR(Table1[[#This Row],[Date Created Conversion]])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>
        <f>ROUND(Table1[[#This Row],[pledged]]/Table1[[#This Row],[goal]] *100,1)</f>
        <v>104.5</v>
      </c>
      <c r="G3722" s="13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ref="L3722" si="3837">(((J3722/60)/60)/24)+DATE(1970,1,1)</f>
        <v>42187.993125000001</v>
      </c>
      <c r="M3722" s="16">
        <f t="shared" si="3828"/>
        <v>42165.993125000001</v>
      </c>
      <c r="N3722" t="b">
        <v>0</v>
      </c>
      <c r="O3722">
        <v>40</v>
      </c>
      <c r="P3722" t="b">
        <v>1</v>
      </c>
      <c r="Q3722" t="s">
        <v>8269</v>
      </c>
      <c r="R3722">
        <f t="shared" si="3829"/>
        <v>86.23</v>
      </c>
      <c r="S3722" s="13" t="s">
        <v>8315</v>
      </c>
      <c r="T3722" t="s">
        <v>8316</v>
      </c>
      <c r="U3722">
        <f>YEAR(Table1[[#This Row],[Date Created Conversion]])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>
        <f>ROUND(Table1[[#This Row],[pledged]]/Table1[[#This Row],[goal]] *100,1)</f>
        <v>100.8</v>
      </c>
      <c r="G3723" s="1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ref="L3723" si="3838">(((J3723/60)/60)/24)+DATE(1970,1,1)</f>
        <v>41948.977824074071</v>
      </c>
      <c r="M3723" s="16">
        <f t="shared" si="3828"/>
        <v>41927.936157407406</v>
      </c>
      <c r="N3723" t="b">
        <v>0</v>
      </c>
      <c r="O3723">
        <v>44</v>
      </c>
      <c r="P3723" t="b">
        <v>1</v>
      </c>
      <c r="Q3723" t="s">
        <v>8269</v>
      </c>
      <c r="R3723">
        <f t="shared" si="3829"/>
        <v>114.55</v>
      </c>
      <c r="S3723" s="13" t="s">
        <v>8315</v>
      </c>
      <c r="T3723" t="s">
        <v>8316</v>
      </c>
      <c r="U3723">
        <f>YEAR(Table1[[#This Row],[Date Created Conversion]])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>
        <f>ROUND(Table1[[#This Row],[pledged]]/Table1[[#This Row],[goal]] *100,1)</f>
        <v>111.2</v>
      </c>
      <c r="G3724" s="13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ref="L3724" si="3839">(((J3724/60)/60)/24)+DATE(1970,1,1)</f>
        <v>42411.957638888889</v>
      </c>
      <c r="M3724" s="16">
        <f t="shared" si="3828"/>
        <v>42381.671840277777</v>
      </c>
      <c r="N3724" t="b">
        <v>0</v>
      </c>
      <c r="O3724">
        <v>35</v>
      </c>
      <c r="P3724" t="b">
        <v>1</v>
      </c>
      <c r="Q3724" t="s">
        <v>8269</v>
      </c>
      <c r="R3724">
        <f t="shared" si="3829"/>
        <v>47.66</v>
      </c>
      <c r="S3724" s="13" t="s">
        <v>8315</v>
      </c>
      <c r="T3724" t="s">
        <v>8316</v>
      </c>
      <c r="U3724">
        <f>YEAR(Table1[[#This Row],[Date Created Conversion]])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>
        <f>ROUND(Table1[[#This Row],[pledged]]/Table1[[#This Row],[goal]] *100,1)</f>
        <v>102</v>
      </c>
      <c r="G3725" s="13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ref="L3725" si="3840">(((J3725/60)/60)/24)+DATE(1970,1,1)</f>
        <v>41973.794699074075</v>
      </c>
      <c r="M3725" s="16">
        <f t="shared" si="3828"/>
        <v>41943.753032407411</v>
      </c>
      <c r="N3725" t="b">
        <v>0</v>
      </c>
      <c r="O3725">
        <v>63</v>
      </c>
      <c r="P3725" t="b">
        <v>1</v>
      </c>
      <c r="Q3725" t="s">
        <v>8269</v>
      </c>
      <c r="R3725">
        <f t="shared" si="3829"/>
        <v>72.89</v>
      </c>
      <c r="S3725" s="13" t="s">
        <v>8315</v>
      </c>
      <c r="T3725" t="s">
        <v>8316</v>
      </c>
      <c r="U3725">
        <f>YEAR(Table1[[#This Row],[Date Created Conversion]])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>
        <f>ROUND(Table1[[#This Row],[pledged]]/Table1[[#This Row],[goal]] *100,1)</f>
        <v>102.5</v>
      </c>
      <c r="G3726" s="13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ref="L3726" si="3841">(((J3726/60)/60)/24)+DATE(1970,1,1)</f>
        <v>42494.958333333328</v>
      </c>
      <c r="M3726" s="16">
        <f t="shared" si="3828"/>
        <v>42465.491435185191</v>
      </c>
      <c r="N3726" t="b">
        <v>0</v>
      </c>
      <c r="O3726">
        <v>89</v>
      </c>
      <c r="P3726" t="b">
        <v>1</v>
      </c>
      <c r="Q3726" t="s">
        <v>8269</v>
      </c>
      <c r="R3726">
        <f t="shared" si="3829"/>
        <v>49.55</v>
      </c>
      <c r="S3726" s="13" t="s">
        <v>8315</v>
      </c>
      <c r="T3726" t="s">
        <v>8316</v>
      </c>
      <c r="U3726">
        <f>YEAR(Table1[[#This Row],[Date Created Conversion]])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>
        <f>ROUND(Table1[[#This Row],[pledged]]/Table1[[#This Row],[goal]] *100,1)</f>
        <v>127</v>
      </c>
      <c r="G3727" s="13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ref="L3727" si="3842">(((J3727/60)/60)/24)+DATE(1970,1,1)</f>
        <v>42418.895833333328</v>
      </c>
      <c r="M3727" s="16">
        <f t="shared" si="3828"/>
        <v>42401.945219907408</v>
      </c>
      <c r="N3727" t="b">
        <v>0</v>
      </c>
      <c r="O3727">
        <v>15</v>
      </c>
      <c r="P3727" t="b">
        <v>1</v>
      </c>
      <c r="Q3727" t="s">
        <v>8269</v>
      </c>
      <c r="R3727">
        <f t="shared" si="3829"/>
        <v>25.4</v>
      </c>
      <c r="S3727" s="13" t="s">
        <v>8315</v>
      </c>
      <c r="T3727" t="s">
        <v>8316</v>
      </c>
      <c r="U3727">
        <f>YEAR(Table1[[#This Row],[Date Created Conversion]])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>
        <f>ROUND(Table1[[#This Row],[pledged]]/Table1[[#This Row],[goal]] *100,1)</f>
        <v>338.7</v>
      </c>
      <c r="G3728" s="13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ref="L3728" si="3843">(((J3728/60)/60)/24)+DATE(1970,1,1)</f>
        <v>42489.875</v>
      </c>
      <c r="M3728" s="16">
        <f t="shared" si="3828"/>
        <v>42462.140868055561</v>
      </c>
      <c r="N3728" t="b">
        <v>0</v>
      </c>
      <c r="O3728">
        <v>46</v>
      </c>
      <c r="P3728" t="b">
        <v>1</v>
      </c>
      <c r="Q3728" t="s">
        <v>8269</v>
      </c>
      <c r="R3728">
        <f t="shared" si="3829"/>
        <v>62.59</v>
      </c>
      <c r="S3728" s="13" t="s">
        <v>8315</v>
      </c>
      <c r="T3728" t="s">
        <v>8316</v>
      </c>
      <c r="U3728">
        <f>YEAR(Table1[[#This Row],[Date Created Conversion]])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>
        <f>ROUND(Table1[[#This Row],[pledged]]/Table1[[#This Row],[goal]] *100,1)</f>
        <v>100.8</v>
      </c>
      <c r="G3729" s="13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ref="L3729" si="3844">(((J3729/60)/60)/24)+DATE(1970,1,1)</f>
        <v>42663.204861111109</v>
      </c>
      <c r="M3729" s="16">
        <f t="shared" si="3828"/>
        <v>42632.348310185189</v>
      </c>
      <c r="N3729" t="b">
        <v>0</v>
      </c>
      <c r="O3729">
        <v>33</v>
      </c>
      <c r="P3729" t="b">
        <v>1</v>
      </c>
      <c r="Q3729" t="s">
        <v>8269</v>
      </c>
      <c r="R3729">
        <f t="shared" si="3829"/>
        <v>61.06</v>
      </c>
      <c r="S3729" s="13" t="s">
        <v>8315</v>
      </c>
      <c r="T3729" t="s">
        <v>8316</v>
      </c>
      <c r="U3729">
        <f>YEAR(Table1[[#This Row],[Date Created Conversion]])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>
        <f>ROUND(Table1[[#This Row],[pledged]]/Table1[[#This Row],[goal]] *100,1)</f>
        <v>9.3000000000000007</v>
      </c>
      <c r="G3730" s="13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ref="L3730" si="3845">(((J3730/60)/60)/24)+DATE(1970,1,1)</f>
        <v>42235.171018518522</v>
      </c>
      <c r="M3730" s="16">
        <f t="shared" si="3828"/>
        <v>42205.171018518522</v>
      </c>
      <c r="N3730" t="b">
        <v>0</v>
      </c>
      <c r="O3730">
        <v>31</v>
      </c>
      <c r="P3730" t="b">
        <v>0</v>
      </c>
      <c r="Q3730" t="s">
        <v>8269</v>
      </c>
      <c r="R3730">
        <f t="shared" si="3829"/>
        <v>60.06</v>
      </c>
      <c r="S3730" s="13" t="s">
        <v>8315</v>
      </c>
      <c r="T3730" t="s">
        <v>8316</v>
      </c>
      <c r="U3730">
        <f>YEAR(Table1[[#This Row],[Date Created Conversion]])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>
        <f>ROUND(Table1[[#This Row],[pledged]]/Table1[[#This Row],[goal]] *100,1)</f>
        <v>7.2</v>
      </c>
      <c r="G3731" s="13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ref="L3731" si="3846">(((J3731/60)/60)/24)+DATE(1970,1,1)</f>
        <v>42086.16333333333</v>
      </c>
      <c r="M3731" s="16">
        <f t="shared" si="3828"/>
        <v>42041.205000000002</v>
      </c>
      <c r="N3731" t="b">
        <v>0</v>
      </c>
      <c r="O3731">
        <v>5</v>
      </c>
      <c r="P3731" t="b">
        <v>0</v>
      </c>
      <c r="Q3731" t="s">
        <v>8269</v>
      </c>
      <c r="R3731">
        <f t="shared" si="3829"/>
        <v>72.400000000000006</v>
      </c>
      <c r="S3731" s="13" t="s">
        <v>8315</v>
      </c>
      <c r="T3731" t="s">
        <v>8316</v>
      </c>
      <c r="U3731">
        <f>YEAR(Table1[[#This Row],[Date Created Conversion]])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>
        <f>ROUND(Table1[[#This Row],[pledged]]/Table1[[#This Row],[goal]] *100,1)</f>
        <v>10</v>
      </c>
      <c r="G3732" s="13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ref="L3732" si="3847">(((J3732/60)/60)/24)+DATE(1970,1,1)</f>
        <v>42233.677766203706</v>
      </c>
      <c r="M3732" s="16">
        <f t="shared" si="3828"/>
        <v>42203.677766203706</v>
      </c>
      <c r="N3732" t="b">
        <v>0</v>
      </c>
      <c r="O3732">
        <v>1</v>
      </c>
      <c r="P3732" t="b">
        <v>0</v>
      </c>
      <c r="Q3732" t="s">
        <v>8269</v>
      </c>
      <c r="R3732">
        <f t="shared" si="3829"/>
        <v>100</v>
      </c>
      <c r="S3732" s="13" t="s">
        <v>8315</v>
      </c>
      <c r="T3732" t="s">
        <v>8316</v>
      </c>
      <c r="U3732">
        <f>YEAR(Table1[[#This Row],[Date Created Conversion]])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>
        <f>ROUND(Table1[[#This Row],[pledged]]/Table1[[#This Row],[goal]] *100,1)</f>
        <v>11.3</v>
      </c>
      <c r="G3733" s="1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ref="L3733" si="3848">(((J3733/60)/60)/24)+DATE(1970,1,1)</f>
        <v>42014.140972222223</v>
      </c>
      <c r="M3733" s="16">
        <f t="shared" si="3828"/>
        <v>41983.752847222218</v>
      </c>
      <c r="N3733" t="b">
        <v>0</v>
      </c>
      <c r="O3733">
        <v>12</v>
      </c>
      <c r="P3733" t="b">
        <v>0</v>
      </c>
      <c r="Q3733" t="s">
        <v>8269</v>
      </c>
      <c r="R3733">
        <f t="shared" si="3829"/>
        <v>51.67</v>
      </c>
      <c r="S3733" s="13" t="s">
        <v>8315</v>
      </c>
      <c r="T3733" t="s">
        <v>8316</v>
      </c>
      <c r="U3733">
        <f>YEAR(Table1[[#This Row],[Date Created Conversion]])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>
        <f>ROUND(Table1[[#This Row],[pledged]]/Table1[[#This Row],[goal]] *100,1)</f>
        <v>15.4</v>
      </c>
      <c r="G3734" s="13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ref="L3734" si="3849">(((J3734/60)/60)/24)+DATE(1970,1,1)</f>
        <v>42028.5</v>
      </c>
      <c r="M3734" s="16">
        <f t="shared" si="3828"/>
        <v>41968.677465277782</v>
      </c>
      <c r="N3734" t="b">
        <v>0</v>
      </c>
      <c r="O3734">
        <v>4</v>
      </c>
      <c r="P3734" t="b">
        <v>0</v>
      </c>
      <c r="Q3734" t="s">
        <v>8269</v>
      </c>
      <c r="R3734">
        <f t="shared" si="3829"/>
        <v>32.75</v>
      </c>
      <c r="S3734" s="13" t="s">
        <v>8315</v>
      </c>
      <c r="T3734" t="s">
        <v>8316</v>
      </c>
      <c r="U3734">
        <f>YEAR(Table1[[#This Row],[Date Created Conversion]])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>
        <f>ROUND(Table1[[#This Row],[pledged]]/Table1[[#This Row],[goal]] *100,1)</f>
        <v>0</v>
      </c>
      <c r="G3735" s="13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ref="L3735" si="3850">(((J3735/60)/60)/24)+DATE(1970,1,1)</f>
        <v>42112.9375</v>
      </c>
      <c r="M3735" s="16">
        <f t="shared" si="3828"/>
        <v>42103.024398148147</v>
      </c>
      <c r="N3735" t="b">
        <v>0</v>
      </c>
      <c r="O3735">
        <v>0</v>
      </c>
      <c r="P3735" t="b">
        <v>0</v>
      </c>
      <c r="Q3735" t="s">
        <v>8269</v>
      </c>
      <c r="R3735">
        <f t="shared" si="3829"/>
        <v>0</v>
      </c>
      <c r="S3735" s="13" t="s">
        <v>8315</v>
      </c>
      <c r="T3735" t="s">
        <v>8316</v>
      </c>
      <c r="U3735">
        <f>YEAR(Table1[[#This Row],[Date Created Conversion]])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>
        <f>ROUND(Table1[[#This Row],[pledged]]/Table1[[#This Row],[goal]] *100,1)</f>
        <v>28.5</v>
      </c>
      <c r="G3736" s="13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ref="L3736" si="3851">(((J3736/60)/60)/24)+DATE(1970,1,1)</f>
        <v>42149.901574074072</v>
      </c>
      <c r="M3736" s="16">
        <f t="shared" si="3828"/>
        <v>42089.901574074072</v>
      </c>
      <c r="N3736" t="b">
        <v>0</v>
      </c>
      <c r="O3736">
        <v>7</v>
      </c>
      <c r="P3736" t="b">
        <v>0</v>
      </c>
      <c r="Q3736" t="s">
        <v>8269</v>
      </c>
      <c r="R3736">
        <f t="shared" si="3829"/>
        <v>61</v>
      </c>
      <c r="S3736" s="13" t="s">
        <v>8315</v>
      </c>
      <c r="T3736" t="s">
        <v>8316</v>
      </c>
      <c r="U3736">
        <f>YEAR(Table1[[#This Row],[Date Created Conversion]])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>
        <f>ROUND(Table1[[#This Row],[pledged]]/Table1[[#This Row],[goal]] *100,1)</f>
        <v>13.3</v>
      </c>
      <c r="G3737" s="13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ref="L3737" si="3852">(((J3737/60)/60)/24)+DATE(1970,1,1)</f>
        <v>42152.693159722221</v>
      </c>
      <c r="M3737" s="16">
        <f t="shared" si="3828"/>
        <v>42122.693159722221</v>
      </c>
      <c r="N3737" t="b">
        <v>0</v>
      </c>
      <c r="O3737">
        <v>2</v>
      </c>
      <c r="P3737" t="b">
        <v>0</v>
      </c>
      <c r="Q3737" t="s">
        <v>8269</v>
      </c>
      <c r="R3737">
        <f t="shared" si="3829"/>
        <v>10</v>
      </c>
      <c r="S3737" s="13" t="s">
        <v>8315</v>
      </c>
      <c r="T3737" t="s">
        <v>8316</v>
      </c>
      <c r="U3737">
        <f>YEAR(Table1[[#This Row],[Date Created Conversion]])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>
        <f>ROUND(Table1[[#This Row],[pledged]]/Table1[[#This Row],[goal]] *100,1)</f>
        <v>0.7</v>
      </c>
      <c r="G3738" s="13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ref="L3738" si="3853">(((J3738/60)/60)/24)+DATE(1970,1,1)</f>
        <v>42086.75</v>
      </c>
      <c r="M3738" s="16">
        <f t="shared" si="3828"/>
        <v>42048.711724537032</v>
      </c>
      <c r="N3738" t="b">
        <v>0</v>
      </c>
      <c r="O3738">
        <v>1</v>
      </c>
      <c r="P3738" t="b">
        <v>0</v>
      </c>
      <c r="Q3738" t="s">
        <v>8269</v>
      </c>
      <c r="R3738">
        <f t="shared" si="3829"/>
        <v>10</v>
      </c>
      <c r="S3738" s="13" t="s">
        <v>8315</v>
      </c>
      <c r="T3738" t="s">
        <v>8316</v>
      </c>
      <c r="U3738">
        <f>YEAR(Table1[[#This Row],[Date Created Conversion]])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>
        <f>ROUND(Table1[[#This Row],[pledged]]/Table1[[#This Row],[goal]] *100,1)</f>
        <v>21.4</v>
      </c>
      <c r="G3739" s="13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ref="L3739" si="3854">(((J3739/60)/60)/24)+DATE(1970,1,1)</f>
        <v>42320.290972222225</v>
      </c>
      <c r="M3739" s="16">
        <f t="shared" si="3828"/>
        <v>42297.691006944442</v>
      </c>
      <c r="N3739" t="b">
        <v>0</v>
      </c>
      <c r="O3739">
        <v>4</v>
      </c>
      <c r="P3739" t="b">
        <v>0</v>
      </c>
      <c r="Q3739" t="s">
        <v>8269</v>
      </c>
      <c r="R3739">
        <f t="shared" si="3829"/>
        <v>37.5</v>
      </c>
      <c r="S3739" s="13" t="s">
        <v>8315</v>
      </c>
      <c r="T3739" t="s">
        <v>8316</v>
      </c>
      <c r="U3739">
        <f>YEAR(Table1[[#This Row],[Date Created Conversion]])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>
        <f>ROUND(Table1[[#This Row],[pledged]]/Table1[[#This Row],[goal]] *100,1)</f>
        <v>18</v>
      </c>
      <c r="G3740" s="13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ref="L3740" si="3855">(((J3740/60)/60)/24)+DATE(1970,1,1)</f>
        <v>41835.916666666664</v>
      </c>
      <c r="M3740" s="16">
        <f t="shared" si="3828"/>
        <v>41813.938715277778</v>
      </c>
      <c r="N3740" t="b">
        <v>0</v>
      </c>
      <c r="O3740">
        <v>6</v>
      </c>
      <c r="P3740" t="b">
        <v>0</v>
      </c>
      <c r="Q3740" t="s">
        <v>8269</v>
      </c>
      <c r="R3740">
        <f t="shared" si="3829"/>
        <v>45</v>
      </c>
      <c r="S3740" s="13" t="s">
        <v>8315</v>
      </c>
      <c r="T3740" t="s">
        <v>8316</v>
      </c>
      <c r="U3740">
        <f>YEAR(Table1[[#This Row],[Date Created Conversion]])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>
        <f>ROUND(Table1[[#This Row],[pledged]]/Table1[[#This Row],[goal]] *100,1)</f>
        <v>20.100000000000001</v>
      </c>
      <c r="G3741" s="13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ref="L3741" si="3856">(((J3741/60)/60)/24)+DATE(1970,1,1)</f>
        <v>42568.449861111112</v>
      </c>
      <c r="M3741" s="16">
        <f t="shared" si="3828"/>
        <v>42548.449861111112</v>
      </c>
      <c r="N3741" t="b">
        <v>0</v>
      </c>
      <c r="O3741">
        <v>8</v>
      </c>
      <c r="P3741" t="b">
        <v>0</v>
      </c>
      <c r="Q3741" t="s">
        <v>8269</v>
      </c>
      <c r="R3741">
        <f t="shared" si="3829"/>
        <v>100.63</v>
      </c>
      <c r="S3741" s="13" t="s">
        <v>8315</v>
      </c>
      <c r="T3741" t="s">
        <v>8316</v>
      </c>
      <c r="U3741">
        <f>YEAR(Table1[[#This Row],[Date Created Conversion]])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>
        <f>ROUND(Table1[[#This Row],[pledged]]/Table1[[#This Row],[goal]] *100,1)</f>
        <v>17.899999999999999</v>
      </c>
      <c r="G3742" s="13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ref="L3742" si="3857">(((J3742/60)/60)/24)+DATE(1970,1,1)</f>
        <v>41863.079143518517</v>
      </c>
      <c r="M3742" s="16">
        <f t="shared" si="3828"/>
        <v>41833.089756944442</v>
      </c>
      <c r="N3742" t="b">
        <v>0</v>
      </c>
      <c r="O3742">
        <v>14</v>
      </c>
      <c r="P3742" t="b">
        <v>0</v>
      </c>
      <c r="Q3742" t="s">
        <v>8269</v>
      </c>
      <c r="R3742">
        <f t="shared" si="3829"/>
        <v>25.57</v>
      </c>
      <c r="S3742" s="13" t="s">
        <v>8315</v>
      </c>
      <c r="T3742" t="s">
        <v>8316</v>
      </c>
      <c r="U3742">
        <f>YEAR(Table1[[#This Row],[Date Created Conversion]])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>
        <f>ROUND(Table1[[#This Row],[pledged]]/Table1[[#This Row],[goal]] *100,1)</f>
        <v>0</v>
      </c>
      <c r="G3743" s="1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ref="L3743" si="3858">(((J3743/60)/60)/24)+DATE(1970,1,1)</f>
        <v>42355.920717592591</v>
      </c>
      <c r="M3743" s="16">
        <f t="shared" si="3828"/>
        <v>42325.920717592591</v>
      </c>
      <c r="N3743" t="b">
        <v>0</v>
      </c>
      <c r="O3743">
        <v>0</v>
      </c>
      <c r="P3743" t="b">
        <v>0</v>
      </c>
      <c r="Q3743" t="s">
        <v>8269</v>
      </c>
      <c r="R3743">
        <f t="shared" si="3829"/>
        <v>0</v>
      </c>
      <c r="S3743" s="13" t="s">
        <v>8315</v>
      </c>
      <c r="T3743" t="s">
        <v>8316</v>
      </c>
      <c r="U3743">
        <f>YEAR(Table1[[#This Row],[Date Created Conversion]])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>
        <f>ROUND(Table1[[#This Row],[pledged]]/Table1[[#This Row],[goal]] *100,1)</f>
        <v>2</v>
      </c>
      <c r="G3744" s="13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ref="L3744" si="3859">(((J3744/60)/60)/24)+DATE(1970,1,1)</f>
        <v>41888.214629629627</v>
      </c>
      <c r="M3744" s="16">
        <f t="shared" si="3828"/>
        <v>41858.214629629627</v>
      </c>
      <c r="N3744" t="b">
        <v>0</v>
      </c>
      <c r="O3744">
        <v>4</v>
      </c>
      <c r="P3744" t="b">
        <v>0</v>
      </c>
      <c r="Q3744" t="s">
        <v>8269</v>
      </c>
      <c r="R3744">
        <f t="shared" si="3829"/>
        <v>25</v>
      </c>
      <c r="S3744" s="13" t="s">
        <v>8315</v>
      </c>
      <c r="T3744" t="s">
        <v>8316</v>
      </c>
      <c r="U3744">
        <f>YEAR(Table1[[#This Row],[Date Created Conversion]])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>
        <f>ROUND(Table1[[#This Row],[pledged]]/Table1[[#This Row],[goal]] *100,1)</f>
        <v>0</v>
      </c>
      <c r="G3745" s="13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ref="L3745" si="3860">(((J3745/60)/60)/24)+DATE(1970,1,1)</f>
        <v>41823.710231481484</v>
      </c>
      <c r="M3745" s="16">
        <f t="shared" si="3828"/>
        <v>41793.710231481484</v>
      </c>
      <c r="N3745" t="b">
        <v>0</v>
      </c>
      <c r="O3745">
        <v>0</v>
      </c>
      <c r="P3745" t="b">
        <v>0</v>
      </c>
      <c r="Q3745" t="s">
        <v>8269</v>
      </c>
      <c r="R3745">
        <f t="shared" si="3829"/>
        <v>0</v>
      </c>
      <c r="S3745" s="13" t="s">
        <v>8315</v>
      </c>
      <c r="T3745" t="s">
        <v>8316</v>
      </c>
      <c r="U3745">
        <f>YEAR(Table1[[#This Row],[Date Created Conversion]])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>
        <f>ROUND(Table1[[#This Row],[pledged]]/Table1[[#This Row],[goal]] *100,1)</f>
        <v>0</v>
      </c>
      <c r="G3746" s="13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ref="L3746" si="3861">(((J3746/60)/60)/24)+DATE(1970,1,1)</f>
        <v>41825.165972222225</v>
      </c>
      <c r="M3746" s="16">
        <f t="shared" si="3828"/>
        <v>41793.814259259263</v>
      </c>
      <c r="N3746" t="b">
        <v>0</v>
      </c>
      <c r="O3746">
        <v>0</v>
      </c>
      <c r="P3746" t="b">
        <v>0</v>
      </c>
      <c r="Q3746" t="s">
        <v>8269</v>
      </c>
      <c r="R3746">
        <f t="shared" si="3829"/>
        <v>0</v>
      </c>
      <c r="S3746" s="13" t="s">
        <v>8315</v>
      </c>
      <c r="T3746" t="s">
        <v>8316</v>
      </c>
      <c r="U3746">
        <f>YEAR(Table1[[#This Row],[Date Created Conversion]])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>
        <f>ROUND(Table1[[#This Row],[pledged]]/Table1[[#This Row],[goal]] *100,1)</f>
        <v>10</v>
      </c>
      <c r="G3747" s="13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ref="L3747" si="3862">(((J3747/60)/60)/24)+DATE(1970,1,1)</f>
        <v>41861.697939814818</v>
      </c>
      <c r="M3747" s="16">
        <f t="shared" si="3828"/>
        <v>41831.697939814818</v>
      </c>
      <c r="N3747" t="b">
        <v>0</v>
      </c>
      <c r="O3747">
        <v>1</v>
      </c>
      <c r="P3747" t="b">
        <v>0</v>
      </c>
      <c r="Q3747" t="s">
        <v>8269</v>
      </c>
      <c r="R3747">
        <f t="shared" si="3829"/>
        <v>10</v>
      </c>
      <c r="S3747" s="13" t="s">
        <v>8315</v>
      </c>
      <c r="T3747" t="s">
        <v>8316</v>
      </c>
      <c r="U3747">
        <f>YEAR(Table1[[#This Row],[Date Created Conversion]])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>
        <f>ROUND(Table1[[#This Row],[pledged]]/Table1[[#This Row],[goal]] *100,1)</f>
        <v>2.4</v>
      </c>
      <c r="G3748" s="13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ref="L3748" si="3863">(((J3748/60)/60)/24)+DATE(1970,1,1)</f>
        <v>42651.389340277776</v>
      </c>
      <c r="M3748" s="16">
        <f t="shared" si="3828"/>
        <v>42621.389340277776</v>
      </c>
      <c r="N3748" t="b">
        <v>0</v>
      </c>
      <c r="O3748">
        <v>1</v>
      </c>
      <c r="P3748" t="b">
        <v>0</v>
      </c>
      <c r="Q3748" t="s">
        <v>8269</v>
      </c>
      <c r="R3748">
        <f t="shared" si="3829"/>
        <v>202</v>
      </c>
      <c r="S3748" s="13" t="s">
        <v>8315</v>
      </c>
      <c r="T3748" t="s">
        <v>8316</v>
      </c>
      <c r="U3748">
        <f>YEAR(Table1[[#This Row],[Date Created Conversion]])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>
        <f>ROUND(Table1[[#This Row],[pledged]]/Table1[[#This Row],[goal]] *100,1)</f>
        <v>1</v>
      </c>
      <c r="G3749" s="13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ref="L3749" si="3864">(((J3749/60)/60)/24)+DATE(1970,1,1)</f>
        <v>42190.957638888889</v>
      </c>
      <c r="M3749" s="16">
        <f t="shared" si="3828"/>
        <v>42164.299722222218</v>
      </c>
      <c r="N3749" t="b">
        <v>0</v>
      </c>
      <c r="O3749">
        <v>1</v>
      </c>
      <c r="P3749" t="b">
        <v>0</v>
      </c>
      <c r="Q3749" t="s">
        <v>8269</v>
      </c>
      <c r="R3749">
        <f t="shared" si="3829"/>
        <v>25</v>
      </c>
      <c r="S3749" s="13" t="s">
        <v>8315</v>
      </c>
      <c r="T3749" t="s">
        <v>8316</v>
      </c>
      <c r="U3749">
        <f>YEAR(Table1[[#This Row],[Date Created Conversion]])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>
        <f>ROUND(Table1[[#This Row],[pledged]]/Table1[[#This Row],[goal]] *100,1)</f>
        <v>103.5</v>
      </c>
      <c r="G3750" s="13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ref="L3750" si="3865">(((J3750/60)/60)/24)+DATE(1970,1,1)</f>
        <v>42416.249305555553</v>
      </c>
      <c r="M3750" s="16">
        <f t="shared" si="3828"/>
        <v>42395.706435185188</v>
      </c>
      <c r="N3750" t="b">
        <v>0</v>
      </c>
      <c r="O3750">
        <v>52</v>
      </c>
      <c r="P3750" t="b">
        <v>1</v>
      </c>
      <c r="Q3750" t="s">
        <v>8303</v>
      </c>
      <c r="R3750">
        <f t="shared" si="3829"/>
        <v>99.54</v>
      </c>
      <c r="S3750" s="13" t="s">
        <v>8315</v>
      </c>
      <c r="T3750" t="s">
        <v>8357</v>
      </c>
      <c r="U3750">
        <f>YEAR(Table1[[#This Row],[Date Created Conversion]])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>
        <f>ROUND(Table1[[#This Row],[pledged]]/Table1[[#This Row],[goal]] *100,1)</f>
        <v>105</v>
      </c>
      <c r="G3751" s="13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ref="L3751" si="3866">(((J3751/60)/60)/24)+DATE(1970,1,1)</f>
        <v>42489.165972222225</v>
      </c>
      <c r="M3751" s="16">
        <f t="shared" si="3828"/>
        <v>42458.127175925925</v>
      </c>
      <c r="N3751" t="b">
        <v>0</v>
      </c>
      <c r="O3751">
        <v>7</v>
      </c>
      <c r="P3751" t="b">
        <v>1</v>
      </c>
      <c r="Q3751" t="s">
        <v>8303</v>
      </c>
      <c r="R3751">
        <f t="shared" si="3829"/>
        <v>75</v>
      </c>
      <c r="S3751" s="13" t="s">
        <v>8315</v>
      </c>
      <c r="T3751" t="s">
        <v>8357</v>
      </c>
      <c r="U3751">
        <f>YEAR(Table1[[#This Row],[Date Created Conversion]])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>
        <f>ROUND(Table1[[#This Row],[pledged]]/Table1[[#This Row],[goal]] *100,1)</f>
        <v>100.5</v>
      </c>
      <c r="G3752" s="13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ref="L3752" si="3867">(((J3752/60)/60)/24)+DATE(1970,1,1)</f>
        <v>42045.332638888889</v>
      </c>
      <c r="M3752" s="16">
        <f t="shared" si="3828"/>
        <v>42016.981574074074</v>
      </c>
      <c r="N3752" t="b">
        <v>0</v>
      </c>
      <c r="O3752">
        <v>28</v>
      </c>
      <c r="P3752" t="b">
        <v>1</v>
      </c>
      <c r="Q3752" t="s">
        <v>8303</v>
      </c>
      <c r="R3752">
        <f t="shared" si="3829"/>
        <v>215.25</v>
      </c>
      <c r="S3752" s="13" t="s">
        <v>8315</v>
      </c>
      <c r="T3752" t="s">
        <v>8357</v>
      </c>
      <c r="U3752">
        <f>YEAR(Table1[[#This Row],[Date Created Conversion]])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>
        <f>ROUND(Table1[[#This Row],[pledged]]/Table1[[#This Row],[goal]] *100,1)</f>
        <v>132.6</v>
      </c>
      <c r="G3753" s="1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ref="L3753" si="3868">(((J3753/60)/60)/24)+DATE(1970,1,1)</f>
        <v>42462.993900462956</v>
      </c>
      <c r="M3753" s="16">
        <f t="shared" si="3828"/>
        <v>42403.035567129627</v>
      </c>
      <c r="N3753" t="b">
        <v>0</v>
      </c>
      <c r="O3753">
        <v>11</v>
      </c>
      <c r="P3753" t="b">
        <v>1</v>
      </c>
      <c r="Q3753" t="s">
        <v>8303</v>
      </c>
      <c r="R3753">
        <f t="shared" si="3829"/>
        <v>120.55</v>
      </c>
      <c r="S3753" s="13" t="s">
        <v>8315</v>
      </c>
      <c r="T3753" t="s">
        <v>8357</v>
      </c>
      <c r="U3753">
        <f>YEAR(Table1[[#This Row],[Date Created Conversion]])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>
        <f>ROUND(Table1[[#This Row],[pledged]]/Table1[[#This Row],[goal]] *100,1)</f>
        <v>113</v>
      </c>
      <c r="G3754" s="13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ref="L3754" si="3869">(((J3754/60)/60)/24)+DATE(1970,1,1)</f>
        <v>42659.875</v>
      </c>
      <c r="M3754" s="16">
        <f t="shared" si="3828"/>
        <v>42619.802488425921</v>
      </c>
      <c r="N3754" t="b">
        <v>0</v>
      </c>
      <c r="O3754">
        <v>15</v>
      </c>
      <c r="P3754" t="b">
        <v>1</v>
      </c>
      <c r="Q3754" t="s">
        <v>8303</v>
      </c>
      <c r="R3754">
        <f t="shared" si="3829"/>
        <v>37.67</v>
      </c>
      <c r="S3754" s="13" t="s">
        <v>8315</v>
      </c>
      <c r="T3754" t="s">
        <v>8357</v>
      </c>
      <c r="U3754">
        <f>YEAR(Table1[[#This Row],[Date Created Conversion]])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>
        <f>ROUND(Table1[[#This Row],[pledged]]/Table1[[#This Row],[goal]] *100,1)</f>
        <v>103.3</v>
      </c>
      <c r="G3755" s="13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ref="L3755" si="3870">(((J3755/60)/60)/24)+DATE(1970,1,1)</f>
        <v>42158</v>
      </c>
      <c r="M3755" s="16">
        <f t="shared" si="3828"/>
        <v>42128.824074074073</v>
      </c>
      <c r="N3755" t="b">
        <v>0</v>
      </c>
      <c r="O3755">
        <v>30</v>
      </c>
      <c r="P3755" t="b">
        <v>1</v>
      </c>
      <c r="Q3755" t="s">
        <v>8303</v>
      </c>
      <c r="R3755">
        <f t="shared" si="3829"/>
        <v>172.23</v>
      </c>
      <c r="S3755" s="13" t="s">
        <v>8315</v>
      </c>
      <c r="T3755" t="s">
        <v>8357</v>
      </c>
      <c r="U3755">
        <f>YEAR(Table1[[#This Row],[Date Created Conversion]])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>
        <f>ROUND(Table1[[#This Row],[pledged]]/Table1[[#This Row],[goal]] *100,1)</f>
        <v>120</v>
      </c>
      <c r="G3756" s="13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ref="L3756" si="3871">(((J3756/60)/60)/24)+DATE(1970,1,1)</f>
        <v>41846.207638888889</v>
      </c>
      <c r="M3756" s="16">
        <f t="shared" si="3828"/>
        <v>41808.881215277775</v>
      </c>
      <c r="N3756" t="b">
        <v>0</v>
      </c>
      <c r="O3756">
        <v>27</v>
      </c>
      <c r="P3756" t="b">
        <v>1</v>
      </c>
      <c r="Q3756" t="s">
        <v>8303</v>
      </c>
      <c r="R3756">
        <f t="shared" si="3829"/>
        <v>111.11</v>
      </c>
      <c r="S3756" s="13" t="s">
        <v>8315</v>
      </c>
      <c r="T3756" t="s">
        <v>8357</v>
      </c>
      <c r="U3756">
        <f>YEAR(Table1[[#This Row],[Date Created Conversion]])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>
        <f>ROUND(Table1[[#This Row],[pledged]]/Table1[[#This Row],[goal]] *100,1)</f>
        <v>129.6</v>
      </c>
      <c r="G3757" s="13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ref="L3757" si="3872">(((J3757/60)/60)/24)+DATE(1970,1,1)</f>
        <v>42475.866979166662</v>
      </c>
      <c r="M3757" s="16">
        <f t="shared" si="3828"/>
        <v>42445.866979166662</v>
      </c>
      <c r="N3757" t="b">
        <v>0</v>
      </c>
      <c r="O3757">
        <v>28</v>
      </c>
      <c r="P3757" t="b">
        <v>1</v>
      </c>
      <c r="Q3757" t="s">
        <v>8303</v>
      </c>
      <c r="R3757">
        <f t="shared" si="3829"/>
        <v>25.46</v>
      </c>
      <c r="S3757" s="13" t="s">
        <v>8315</v>
      </c>
      <c r="T3757" t="s">
        <v>8357</v>
      </c>
      <c r="U3757">
        <f>YEAR(Table1[[#This Row],[Date Created Conversion]])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>
        <f>ROUND(Table1[[#This Row],[pledged]]/Table1[[#This Row],[goal]] *100,1)</f>
        <v>101.1</v>
      </c>
      <c r="G3758" s="13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ref="L3758" si="3873">(((J3758/60)/60)/24)+DATE(1970,1,1)</f>
        <v>41801.814791666664</v>
      </c>
      <c r="M3758" s="16">
        <f t="shared" si="3828"/>
        <v>41771.814791666664</v>
      </c>
      <c r="N3758" t="b">
        <v>0</v>
      </c>
      <c r="O3758">
        <v>17</v>
      </c>
      <c r="P3758" t="b">
        <v>1</v>
      </c>
      <c r="Q3758" t="s">
        <v>8303</v>
      </c>
      <c r="R3758">
        <f t="shared" si="3829"/>
        <v>267.64999999999998</v>
      </c>
      <c r="S3758" s="13" t="s">
        <v>8315</v>
      </c>
      <c r="T3758" t="s">
        <v>8357</v>
      </c>
      <c r="U3758">
        <f>YEAR(Table1[[#This Row],[Date Created Conversion]])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>
        <f>ROUND(Table1[[#This Row],[pledged]]/Table1[[#This Row],[goal]] *100,1)</f>
        <v>108.5</v>
      </c>
      <c r="G3759" s="13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ref="L3759" si="3874">(((J3759/60)/60)/24)+DATE(1970,1,1)</f>
        <v>41974.850868055553</v>
      </c>
      <c r="M3759" s="16">
        <f t="shared" si="3828"/>
        <v>41954.850868055553</v>
      </c>
      <c r="N3759" t="b">
        <v>0</v>
      </c>
      <c r="O3759">
        <v>50</v>
      </c>
      <c r="P3759" t="b">
        <v>1</v>
      </c>
      <c r="Q3759" t="s">
        <v>8303</v>
      </c>
      <c r="R3759">
        <f t="shared" si="3829"/>
        <v>75.959999999999994</v>
      </c>
      <c r="S3759" s="13" t="s">
        <v>8315</v>
      </c>
      <c r="T3759" t="s">
        <v>8357</v>
      </c>
      <c r="U3759">
        <f>YEAR(Table1[[#This Row],[Date Created Conversion]])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>
        <f>ROUND(Table1[[#This Row],[pledged]]/Table1[[#This Row],[goal]] *100,1)</f>
        <v>102.3</v>
      </c>
      <c r="G3760" s="13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ref="L3760" si="3875">(((J3760/60)/60)/24)+DATE(1970,1,1)</f>
        <v>41778.208333333336</v>
      </c>
      <c r="M3760" s="16">
        <f t="shared" si="3828"/>
        <v>41747.471504629626</v>
      </c>
      <c r="N3760" t="b">
        <v>0</v>
      </c>
      <c r="O3760">
        <v>26</v>
      </c>
      <c r="P3760" t="b">
        <v>1</v>
      </c>
      <c r="Q3760" t="s">
        <v>8303</v>
      </c>
      <c r="R3760">
        <f t="shared" si="3829"/>
        <v>59.04</v>
      </c>
      <c r="S3760" s="13" t="s">
        <v>8315</v>
      </c>
      <c r="T3760" t="s">
        <v>8357</v>
      </c>
      <c r="U3760">
        <f>YEAR(Table1[[#This Row],[Date Created Conversion]])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>
        <f>ROUND(Table1[[#This Row],[pledged]]/Table1[[#This Row],[goal]] *100,1)</f>
        <v>110.2</v>
      </c>
      <c r="G3761" s="13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ref="L3761" si="3876">(((J3761/60)/60)/24)+DATE(1970,1,1)</f>
        <v>42242.108252314814</v>
      </c>
      <c r="M3761" s="16">
        <f t="shared" si="3828"/>
        <v>42182.108252314814</v>
      </c>
      <c r="N3761" t="b">
        <v>0</v>
      </c>
      <c r="O3761">
        <v>88</v>
      </c>
      <c r="P3761" t="b">
        <v>1</v>
      </c>
      <c r="Q3761" t="s">
        <v>8303</v>
      </c>
      <c r="R3761">
        <f t="shared" si="3829"/>
        <v>50.11</v>
      </c>
      <c r="S3761" s="13" t="s">
        <v>8315</v>
      </c>
      <c r="T3761" t="s">
        <v>8357</v>
      </c>
      <c r="U3761">
        <f>YEAR(Table1[[#This Row],[Date Created Conversion]])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>
        <f>ROUND(Table1[[#This Row],[pledged]]/Table1[[#This Row],[goal]] *100,1)</f>
        <v>101</v>
      </c>
      <c r="G3762" s="13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ref="L3762" si="3877">(((J3762/60)/60)/24)+DATE(1970,1,1)</f>
        <v>41764.525300925925</v>
      </c>
      <c r="M3762" s="16">
        <f t="shared" si="3828"/>
        <v>41739.525300925925</v>
      </c>
      <c r="N3762" t="b">
        <v>0</v>
      </c>
      <c r="O3762">
        <v>91</v>
      </c>
      <c r="P3762" t="b">
        <v>1</v>
      </c>
      <c r="Q3762" t="s">
        <v>8303</v>
      </c>
      <c r="R3762">
        <f t="shared" si="3829"/>
        <v>55.5</v>
      </c>
      <c r="S3762" s="13" t="s">
        <v>8315</v>
      </c>
      <c r="T3762" t="s">
        <v>8357</v>
      </c>
      <c r="U3762">
        <f>YEAR(Table1[[#This Row],[Date Created Conversion]])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>
        <f>ROUND(Table1[[#This Row],[pledged]]/Table1[[#This Row],[goal]] *100,1)</f>
        <v>100</v>
      </c>
      <c r="G3763" s="1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ref="L3763" si="3878">(((J3763/60)/60)/24)+DATE(1970,1,1)</f>
        <v>42226.958333333328</v>
      </c>
      <c r="M3763" s="16">
        <f t="shared" si="3828"/>
        <v>42173.466863425929</v>
      </c>
      <c r="N3763" t="b">
        <v>0</v>
      </c>
      <c r="O3763">
        <v>3</v>
      </c>
      <c r="P3763" t="b">
        <v>1</v>
      </c>
      <c r="Q3763" t="s">
        <v>8303</v>
      </c>
      <c r="R3763">
        <f t="shared" si="3829"/>
        <v>166.67</v>
      </c>
      <c r="S3763" s="13" t="s">
        <v>8315</v>
      </c>
      <c r="T3763" t="s">
        <v>8357</v>
      </c>
      <c r="U3763">
        <f>YEAR(Table1[[#This Row],[Date Created Conversion]])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>
        <f>ROUND(Table1[[#This Row],[pledged]]/Table1[[#This Row],[goal]] *100,1)</f>
        <v>106.2</v>
      </c>
      <c r="G3764" s="13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ref="L3764" si="3879">(((J3764/60)/60)/24)+DATE(1970,1,1)</f>
        <v>42218.813530092593</v>
      </c>
      <c r="M3764" s="16">
        <f t="shared" si="3828"/>
        <v>42193.813530092593</v>
      </c>
      <c r="N3764" t="b">
        <v>0</v>
      </c>
      <c r="O3764">
        <v>28</v>
      </c>
      <c r="P3764" t="b">
        <v>1</v>
      </c>
      <c r="Q3764" t="s">
        <v>8303</v>
      </c>
      <c r="R3764">
        <f t="shared" si="3829"/>
        <v>47.43</v>
      </c>
      <c r="S3764" s="13" t="s">
        <v>8315</v>
      </c>
      <c r="T3764" t="s">
        <v>8357</v>
      </c>
      <c r="U3764">
        <f>YEAR(Table1[[#This Row],[Date Created Conversion]])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>
        <f>ROUND(Table1[[#This Row],[pledged]]/Table1[[#This Row],[goal]] *100,1)</f>
        <v>100</v>
      </c>
      <c r="G3765" s="13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ref="L3765" si="3880">(((J3765/60)/60)/24)+DATE(1970,1,1)</f>
        <v>42095.708634259259</v>
      </c>
      <c r="M3765" s="16">
        <f t="shared" si="3828"/>
        <v>42065.750300925924</v>
      </c>
      <c r="N3765" t="b">
        <v>0</v>
      </c>
      <c r="O3765">
        <v>77</v>
      </c>
      <c r="P3765" t="b">
        <v>1</v>
      </c>
      <c r="Q3765" t="s">
        <v>8303</v>
      </c>
      <c r="R3765">
        <f t="shared" si="3829"/>
        <v>64.94</v>
      </c>
      <c r="S3765" s="13" t="s">
        <v>8315</v>
      </c>
      <c r="T3765" t="s">
        <v>8357</v>
      </c>
      <c r="U3765">
        <f>YEAR(Table1[[#This Row],[Date Created Conversion]])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>
        <f>ROUND(Table1[[#This Row],[pledged]]/Table1[[#This Row],[goal]] *100,1)</f>
        <v>100</v>
      </c>
      <c r="G3766" s="13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ref="L3766" si="3881">(((J3766/60)/60)/24)+DATE(1970,1,1)</f>
        <v>42519.024999999994</v>
      </c>
      <c r="M3766" s="16">
        <f t="shared" si="3828"/>
        <v>42499.842962962968</v>
      </c>
      <c r="N3766" t="b">
        <v>0</v>
      </c>
      <c r="O3766">
        <v>27</v>
      </c>
      <c r="P3766" t="b">
        <v>1</v>
      </c>
      <c r="Q3766" t="s">
        <v>8303</v>
      </c>
      <c r="R3766">
        <f t="shared" si="3829"/>
        <v>55.56</v>
      </c>
      <c r="S3766" s="13" t="s">
        <v>8315</v>
      </c>
      <c r="T3766" t="s">
        <v>8357</v>
      </c>
      <c r="U3766">
        <f>YEAR(Table1[[#This Row],[Date Created Conversion]])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>
        <f>ROUND(Table1[[#This Row],[pledged]]/Table1[[#This Row],[goal]] *100,1)</f>
        <v>113.5</v>
      </c>
      <c r="G3767" s="13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ref="L3767" si="3882">(((J3767/60)/60)/24)+DATE(1970,1,1)</f>
        <v>41850.776412037041</v>
      </c>
      <c r="M3767" s="16">
        <f t="shared" si="3828"/>
        <v>41820.776412037041</v>
      </c>
      <c r="N3767" t="b">
        <v>0</v>
      </c>
      <c r="O3767">
        <v>107</v>
      </c>
      <c r="P3767" t="b">
        <v>1</v>
      </c>
      <c r="Q3767" t="s">
        <v>8303</v>
      </c>
      <c r="R3767">
        <f t="shared" si="3829"/>
        <v>74.22</v>
      </c>
      <c r="S3767" s="13" t="s">
        <v>8315</v>
      </c>
      <c r="T3767" t="s">
        <v>8357</v>
      </c>
      <c r="U3767">
        <f>YEAR(Table1[[#This Row],[Date Created Conversion]])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>
        <f>ROUND(Table1[[#This Row],[pledged]]/Table1[[#This Row],[goal]] *100,1)</f>
        <v>102.7</v>
      </c>
      <c r="G3768" s="13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ref="L3768" si="3883">(((J3768/60)/60)/24)+DATE(1970,1,1)</f>
        <v>41823.167187500003</v>
      </c>
      <c r="M3768" s="16">
        <f t="shared" si="3828"/>
        <v>41788.167187500003</v>
      </c>
      <c r="N3768" t="b">
        <v>0</v>
      </c>
      <c r="O3768">
        <v>96</v>
      </c>
      <c r="P3768" t="b">
        <v>1</v>
      </c>
      <c r="Q3768" t="s">
        <v>8303</v>
      </c>
      <c r="R3768">
        <f t="shared" si="3829"/>
        <v>106.93</v>
      </c>
      <c r="S3768" s="13" t="s">
        <v>8315</v>
      </c>
      <c r="T3768" t="s">
        <v>8357</v>
      </c>
      <c r="U3768">
        <f>YEAR(Table1[[#This Row],[Date Created Conversion]])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>
        <f>ROUND(Table1[[#This Row],[pledged]]/Table1[[#This Row],[goal]] *100,1)</f>
        <v>116.8</v>
      </c>
      <c r="G3769" s="13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ref="L3769" si="3884">(((J3769/60)/60)/24)+DATE(1970,1,1)</f>
        <v>42064.207638888889</v>
      </c>
      <c r="M3769" s="16">
        <f t="shared" si="3828"/>
        <v>42050.019641203704</v>
      </c>
      <c r="N3769" t="b">
        <v>0</v>
      </c>
      <c r="O3769">
        <v>56</v>
      </c>
      <c r="P3769" t="b">
        <v>1</v>
      </c>
      <c r="Q3769" t="s">
        <v>8303</v>
      </c>
      <c r="R3769">
        <f t="shared" si="3829"/>
        <v>41.7</v>
      </c>
      <c r="S3769" s="13" t="s">
        <v>8315</v>
      </c>
      <c r="T3769" t="s">
        <v>8357</v>
      </c>
      <c r="U3769">
        <f>YEAR(Table1[[#This Row],[Date Created Conversion]])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>
        <f>ROUND(Table1[[#This Row],[pledged]]/Table1[[#This Row],[goal]] *100,1)</f>
        <v>107.7</v>
      </c>
      <c r="G3770" s="13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ref="L3770" si="3885">(((J3770/60)/60)/24)+DATE(1970,1,1)</f>
        <v>41802.727893518517</v>
      </c>
      <c r="M3770" s="16">
        <f t="shared" si="3828"/>
        <v>41772.727893518517</v>
      </c>
      <c r="N3770" t="b">
        <v>0</v>
      </c>
      <c r="O3770">
        <v>58</v>
      </c>
      <c r="P3770" t="b">
        <v>1</v>
      </c>
      <c r="Q3770" t="s">
        <v>8303</v>
      </c>
      <c r="R3770">
        <f t="shared" si="3829"/>
        <v>74.239999999999995</v>
      </c>
      <c r="S3770" s="13" t="s">
        <v>8315</v>
      </c>
      <c r="T3770" t="s">
        <v>8357</v>
      </c>
      <c r="U3770">
        <f>YEAR(Table1[[#This Row],[Date Created Conversion]])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>
        <f>ROUND(Table1[[#This Row],[pledged]]/Table1[[#This Row],[goal]] *100,1)</f>
        <v>100</v>
      </c>
      <c r="G3771" s="13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ref="L3771" si="3886">(((J3771/60)/60)/24)+DATE(1970,1,1)</f>
        <v>42475.598136574074</v>
      </c>
      <c r="M3771" s="16">
        <f t="shared" si="3828"/>
        <v>42445.598136574074</v>
      </c>
      <c r="N3771" t="b">
        <v>0</v>
      </c>
      <c r="O3771">
        <v>15</v>
      </c>
      <c r="P3771" t="b">
        <v>1</v>
      </c>
      <c r="Q3771" t="s">
        <v>8303</v>
      </c>
      <c r="R3771">
        <f t="shared" si="3829"/>
        <v>73.33</v>
      </c>
      <c r="S3771" s="13" t="s">
        <v>8315</v>
      </c>
      <c r="T3771" t="s">
        <v>8357</v>
      </c>
      <c r="U3771">
        <f>YEAR(Table1[[#This Row],[Date Created Conversion]])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>
        <f>ROUND(Table1[[#This Row],[pledged]]/Table1[[#This Row],[goal]] *100,1)</f>
        <v>100</v>
      </c>
      <c r="G3772" s="13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ref="L3772" si="3887">(((J3772/60)/60)/24)+DATE(1970,1,1)</f>
        <v>42168.930671296301</v>
      </c>
      <c r="M3772" s="16">
        <f t="shared" si="3828"/>
        <v>42138.930671296301</v>
      </c>
      <c r="N3772" t="b">
        <v>0</v>
      </c>
      <c r="O3772">
        <v>20</v>
      </c>
      <c r="P3772" t="b">
        <v>1</v>
      </c>
      <c r="Q3772" t="s">
        <v>8303</v>
      </c>
      <c r="R3772">
        <f t="shared" si="3829"/>
        <v>100</v>
      </c>
      <c r="S3772" s="13" t="s">
        <v>8315</v>
      </c>
      <c r="T3772" t="s">
        <v>8357</v>
      </c>
      <c r="U3772">
        <f>YEAR(Table1[[#This Row],[Date Created Conversion]])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>
        <f>ROUND(Table1[[#This Row],[pledged]]/Table1[[#This Row],[goal]] *100,1)</f>
        <v>146</v>
      </c>
      <c r="G3773" s="1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ref="L3773" si="3888">(((J3773/60)/60)/24)+DATE(1970,1,1)</f>
        <v>42508</v>
      </c>
      <c r="M3773" s="16">
        <f t="shared" si="3828"/>
        <v>42493.857083333336</v>
      </c>
      <c r="N3773" t="b">
        <v>0</v>
      </c>
      <c r="O3773">
        <v>38</v>
      </c>
      <c r="P3773" t="b">
        <v>1</v>
      </c>
      <c r="Q3773" t="s">
        <v>8303</v>
      </c>
      <c r="R3773">
        <f t="shared" si="3829"/>
        <v>38.42</v>
      </c>
      <c r="S3773" s="13" t="s">
        <v>8315</v>
      </c>
      <c r="T3773" t="s">
        <v>8357</v>
      </c>
      <c r="U3773">
        <f>YEAR(Table1[[#This Row],[Date Created Conversion]])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>
        <f>ROUND(Table1[[#This Row],[pledged]]/Table1[[#This Row],[goal]] *100,1)</f>
        <v>110.2</v>
      </c>
      <c r="G3774" s="13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ref="L3774" si="3889">(((J3774/60)/60)/24)+DATE(1970,1,1)</f>
        <v>42703.25</v>
      </c>
      <c r="M3774" s="16">
        <f t="shared" si="3828"/>
        <v>42682.616967592592</v>
      </c>
      <c r="N3774" t="b">
        <v>0</v>
      </c>
      <c r="O3774">
        <v>33</v>
      </c>
      <c r="P3774" t="b">
        <v>1</v>
      </c>
      <c r="Q3774" t="s">
        <v>8303</v>
      </c>
      <c r="R3774">
        <f t="shared" si="3829"/>
        <v>166.97</v>
      </c>
      <c r="S3774" s="13" t="s">
        <v>8315</v>
      </c>
      <c r="T3774" t="s">
        <v>8357</v>
      </c>
      <c r="U3774">
        <f>YEAR(Table1[[#This Row],[Date Created Conversion]])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>
        <f>ROUND(Table1[[#This Row],[pledged]]/Table1[[#This Row],[goal]] *100,1)</f>
        <v>108.2</v>
      </c>
      <c r="G3775" s="13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ref="L3775" si="3890">(((J3775/60)/60)/24)+DATE(1970,1,1)</f>
        <v>42689.088888888888</v>
      </c>
      <c r="M3775" s="16">
        <f t="shared" si="3828"/>
        <v>42656.005173611105</v>
      </c>
      <c r="N3775" t="b">
        <v>0</v>
      </c>
      <c r="O3775">
        <v>57</v>
      </c>
      <c r="P3775" t="b">
        <v>1</v>
      </c>
      <c r="Q3775" t="s">
        <v>8303</v>
      </c>
      <c r="R3775">
        <f t="shared" si="3829"/>
        <v>94.91</v>
      </c>
      <c r="S3775" s="13" t="s">
        <v>8315</v>
      </c>
      <c r="T3775" t="s">
        <v>8357</v>
      </c>
      <c r="U3775">
        <f>YEAR(Table1[[#This Row],[Date Created Conversion]])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>
        <f>ROUND(Table1[[#This Row],[pledged]]/Table1[[#This Row],[goal]] *100,1)</f>
        <v>100</v>
      </c>
      <c r="G3776" s="13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ref="L3776" si="3891">(((J3776/60)/60)/24)+DATE(1970,1,1)</f>
        <v>42103.792303240742</v>
      </c>
      <c r="M3776" s="16">
        <f t="shared" si="3828"/>
        <v>42087.792303240742</v>
      </c>
      <c r="N3776" t="b">
        <v>0</v>
      </c>
      <c r="O3776">
        <v>25</v>
      </c>
      <c r="P3776" t="b">
        <v>1</v>
      </c>
      <c r="Q3776" t="s">
        <v>8303</v>
      </c>
      <c r="R3776">
        <f t="shared" si="3829"/>
        <v>100</v>
      </c>
      <c r="S3776" s="13" t="s">
        <v>8315</v>
      </c>
      <c r="T3776" t="s">
        <v>8357</v>
      </c>
      <c r="U3776">
        <f>YEAR(Table1[[#This Row],[Date Created Conversion]])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>
        <f>ROUND(Table1[[#This Row],[pledged]]/Table1[[#This Row],[goal]] *100,1)</f>
        <v>100.3</v>
      </c>
      <c r="G3777" s="13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ref="L3777" si="3892">(((J3777/60)/60)/24)+DATE(1970,1,1)</f>
        <v>42103.166666666672</v>
      </c>
      <c r="M3777" s="16">
        <f t="shared" si="3828"/>
        <v>42075.942627314813</v>
      </c>
      <c r="N3777" t="b">
        <v>0</v>
      </c>
      <c r="O3777">
        <v>14</v>
      </c>
      <c r="P3777" t="b">
        <v>1</v>
      </c>
      <c r="Q3777" t="s">
        <v>8303</v>
      </c>
      <c r="R3777">
        <f t="shared" si="3829"/>
        <v>143.21</v>
      </c>
      <c r="S3777" s="13" t="s">
        <v>8315</v>
      </c>
      <c r="T3777" t="s">
        <v>8357</v>
      </c>
      <c r="U3777">
        <f>YEAR(Table1[[#This Row],[Date Created Conversion]])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>
        <f>ROUND(Table1[[#This Row],[pledged]]/Table1[[#This Row],[goal]] *100,1)</f>
        <v>106.7</v>
      </c>
      <c r="G3778" s="13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ref="L3778" si="3893">(((J3778/60)/60)/24)+DATE(1970,1,1)</f>
        <v>41852.041666666664</v>
      </c>
      <c r="M3778" s="16">
        <f t="shared" ref="M3778:M3841" si="3894">(((K3778/60)/60)/24)+DATE(1970,1,1)</f>
        <v>41814.367800925924</v>
      </c>
      <c r="N3778" t="b">
        <v>0</v>
      </c>
      <c r="O3778">
        <v>94</v>
      </c>
      <c r="P3778" t="b">
        <v>1</v>
      </c>
      <c r="Q3778" t="s">
        <v>8303</v>
      </c>
      <c r="R3778">
        <f t="shared" ref="R3778:R3841" si="3895">IFERROR(ROUND(E3778/O3778,2),0)</f>
        <v>90.82</v>
      </c>
      <c r="S3778" s="13" t="s">
        <v>8315</v>
      </c>
      <c r="T3778" t="s">
        <v>8357</v>
      </c>
      <c r="U3778">
        <f>YEAR(Table1[[#This Row],[Date Created Conversion]])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>
        <f>ROUND(Table1[[#This Row],[pledged]]/Table1[[#This Row],[goal]] *100,1)</f>
        <v>143.19999999999999</v>
      </c>
      <c r="G3779" s="13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" si="3896">(((J3779/60)/60)/24)+DATE(1970,1,1)</f>
        <v>41909.166666666664</v>
      </c>
      <c r="M3779" s="16">
        <f t="shared" si="3894"/>
        <v>41887.111354166671</v>
      </c>
      <c r="N3779" t="b">
        <v>0</v>
      </c>
      <c r="O3779">
        <v>59</v>
      </c>
      <c r="P3779" t="b">
        <v>1</v>
      </c>
      <c r="Q3779" t="s">
        <v>8303</v>
      </c>
      <c r="R3779">
        <f t="shared" si="3895"/>
        <v>48.54</v>
      </c>
      <c r="S3779" s="13" t="s">
        <v>8315</v>
      </c>
      <c r="T3779" t="s">
        <v>8357</v>
      </c>
      <c r="U3779">
        <f>YEAR(Table1[[#This Row],[Date Created Conversion]])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>
        <f>ROUND(Table1[[#This Row],[pledged]]/Table1[[#This Row],[goal]] *100,1)</f>
        <v>105</v>
      </c>
      <c r="G3780" s="13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ref="L3780" si="3897">(((J3780/60)/60)/24)+DATE(1970,1,1)</f>
        <v>42049.819212962961</v>
      </c>
      <c r="M3780" s="16">
        <f t="shared" si="3894"/>
        <v>41989.819212962961</v>
      </c>
      <c r="N3780" t="b">
        <v>0</v>
      </c>
      <c r="O3780">
        <v>36</v>
      </c>
      <c r="P3780" t="b">
        <v>1</v>
      </c>
      <c r="Q3780" t="s">
        <v>8303</v>
      </c>
      <c r="R3780">
        <f t="shared" si="3895"/>
        <v>70.03</v>
      </c>
      <c r="S3780" s="13" t="s">
        <v>8315</v>
      </c>
      <c r="T3780" t="s">
        <v>8357</v>
      </c>
      <c r="U3780">
        <f>YEAR(Table1[[#This Row],[Date Created Conversion]])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>
        <f>ROUND(Table1[[#This Row],[pledged]]/Table1[[#This Row],[goal]] *100,1)</f>
        <v>104</v>
      </c>
      <c r="G3781" s="13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ref="L3781" si="3898">(((J3781/60)/60)/24)+DATE(1970,1,1)</f>
        <v>42455.693750000006</v>
      </c>
      <c r="M3781" s="16">
        <f t="shared" si="3894"/>
        <v>42425.735416666663</v>
      </c>
      <c r="N3781" t="b">
        <v>0</v>
      </c>
      <c r="O3781">
        <v>115</v>
      </c>
      <c r="P3781" t="b">
        <v>1</v>
      </c>
      <c r="Q3781" t="s">
        <v>8303</v>
      </c>
      <c r="R3781">
        <f t="shared" si="3895"/>
        <v>135.63</v>
      </c>
      <c r="S3781" s="13" t="s">
        <v>8315</v>
      </c>
      <c r="T3781" t="s">
        <v>8357</v>
      </c>
      <c r="U3781">
        <f>YEAR(Table1[[#This Row],[Date Created Conversion]])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>
        <f>ROUND(Table1[[#This Row],[pledged]]/Table1[[#This Row],[goal]] *100,1)</f>
        <v>120</v>
      </c>
      <c r="G3782" s="13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ref="L3782" si="3899">(((J3782/60)/60)/24)+DATE(1970,1,1)</f>
        <v>42198.837499999994</v>
      </c>
      <c r="M3782" s="16">
        <f t="shared" si="3894"/>
        <v>42166.219733796301</v>
      </c>
      <c r="N3782" t="b">
        <v>0</v>
      </c>
      <c r="O3782">
        <v>30</v>
      </c>
      <c r="P3782" t="b">
        <v>1</v>
      </c>
      <c r="Q3782" t="s">
        <v>8303</v>
      </c>
      <c r="R3782">
        <f t="shared" si="3895"/>
        <v>100</v>
      </c>
      <c r="S3782" s="13" t="s">
        <v>8315</v>
      </c>
      <c r="T3782" t="s">
        <v>8357</v>
      </c>
      <c r="U3782">
        <f>YEAR(Table1[[#This Row],[Date Created Conversion]])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>
        <f>ROUND(Table1[[#This Row],[pledged]]/Table1[[#This Row],[goal]] *100,1)</f>
        <v>109.7</v>
      </c>
      <c r="G3783" s="1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ref="L3783" si="3900">(((J3783/60)/60)/24)+DATE(1970,1,1)</f>
        <v>41890.882928240739</v>
      </c>
      <c r="M3783" s="16">
        <f t="shared" si="3894"/>
        <v>41865.882928240739</v>
      </c>
      <c r="N3783" t="b">
        <v>0</v>
      </c>
      <c r="O3783">
        <v>52</v>
      </c>
      <c r="P3783" t="b">
        <v>1</v>
      </c>
      <c r="Q3783" t="s">
        <v>8303</v>
      </c>
      <c r="R3783">
        <f t="shared" si="3895"/>
        <v>94.9</v>
      </c>
      <c r="S3783" s="13" t="s">
        <v>8315</v>
      </c>
      <c r="T3783" t="s">
        <v>8357</v>
      </c>
      <c r="U3783">
        <f>YEAR(Table1[[#This Row],[Date Created Conversion]])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>
        <f>ROUND(Table1[[#This Row],[pledged]]/Table1[[#This Row],[goal]] *100,1)</f>
        <v>101.8</v>
      </c>
      <c r="G3784" s="13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ref="L3784" si="3901">(((J3784/60)/60)/24)+DATE(1970,1,1)</f>
        <v>42575.958333333328</v>
      </c>
      <c r="M3784" s="16">
        <f t="shared" si="3894"/>
        <v>42546.862233796302</v>
      </c>
      <c r="N3784" t="b">
        <v>0</v>
      </c>
      <c r="O3784">
        <v>27</v>
      </c>
      <c r="P3784" t="b">
        <v>1</v>
      </c>
      <c r="Q3784" t="s">
        <v>8303</v>
      </c>
      <c r="R3784">
        <f t="shared" si="3895"/>
        <v>75.37</v>
      </c>
      <c r="S3784" s="13" t="s">
        <v>8315</v>
      </c>
      <c r="T3784" t="s">
        <v>8357</v>
      </c>
      <c r="U3784">
        <f>YEAR(Table1[[#This Row],[Date Created Conversion]])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>
        <f>ROUND(Table1[[#This Row],[pledged]]/Table1[[#This Row],[goal]] *100,1)</f>
        <v>128.9</v>
      </c>
      <c r="G3785" s="13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ref="L3785" si="3902">(((J3785/60)/60)/24)+DATE(1970,1,1)</f>
        <v>42444.666666666672</v>
      </c>
      <c r="M3785" s="16">
        <f t="shared" si="3894"/>
        <v>42420.140277777777</v>
      </c>
      <c r="N3785" t="b">
        <v>0</v>
      </c>
      <c r="O3785">
        <v>24</v>
      </c>
      <c r="P3785" t="b">
        <v>1</v>
      </c>
      <c r="Q3785" t="s">
        <v>8303</v>
      </c>
      <c r="R3785">
        <f t="shared" si="3895"/>
        <v>64.459999999999994</v>
      </c>
      <c r="S3785" s="13" t="s">
        <v>8315</v>
      </c>
      <c r="T3785" t="s">
        <v>8357</v>
      </c>
      <c r="U3785">
        <f>YEAR(Table1[[#This Row],[Date Created Conversion]])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>
        <f>ROUND(Table1[[#This Row],[pledged]]/Table1[[#This Row],[goal]] *100,1)</f>
        <v>115</v>
      </c>
      <c r="G3786" s="13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ref="L3786" si="3903">(((J3786/60)/60)/24)+DATE(1970,1,1)</f>
        <v>42561.980694444443</v>
      </c>
      <c r="M3786" s="16">
        <f t="shared" si="3894"/>
        <v>42531.980694444443</v>
      </c>
      <c r="N3786" t="b">
        <v>0</v>
      </c>
      <c r="O3786">
        <v>10</v>
      </c>
      <c r="P3786" t="b">
        <v>1</v>
      </c>
      <c r="Q3786" t="s">
        <v>8303</v>
      </c>
      <c r="R3786">
        <f t="shared" si="3895"/>
        <v>115</v>
      </c>
      <c r="S3786" s="13" t="s">
        <v>8315</v>
      </c>
      <c r="T3786" t="s">
        <v>8357</v>
      </c>
      <c r="U3786">
        <f>YEAR(Table1[[#This Row],[Date Created Conversion]])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>
        <f>ROUND(Table1[[#This Row],[pledged]]/Table1[[#This Row],[goal]] *100,1)</f>
        <v>150.80000000000001</v>
      </c>
      <c r="G3787" s="13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ref="L3787" si="3904">(((J3787/60)/60)/24)+DATE(1970,1,1)</f>
        <v>42584.418749999997</v>
      </c>
      <c r="M3787" s="16">
        <f t="shared" si="3894"/>
        <v>42548.63853009259</v>
      </c>
      <c r="N3787" t="b">
        <v>0</v>
      </c>
      <c r="O3787">
        <v>30</v>
      </c>
      <c r="P3787" t="b">
        <v>1</v>
      </c>
      <c r="Q3787" t="s">
        <v>8303</v>
      </c>
      <c r="R3787">
        <f t="shared" si="3895"/>
        <v>100.5</v>
      </c>
      <c r="S3787" s="13" t="s">
        <v>8315</v>
      </c>
      <c r="T3787" t="s">
        <v>8357</v>
      </c>
      <c r="U3787">
        <f>YEAR(Table1[[#This Row],[Date Created Conversion]])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>
        <f>ROUND(Table1[[#This Row],[pledged]]/Table1[[#This Row],[goal]] *100,1)</f>
        <v>111</v>
      </c>
      <c r="G3788" s="13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ref="L3788" si="3905">(((J3788/60)/60)/24)+DATE(1970,1,1)</f>
        <v>42517.037905092591</v>
      </c>
      <c r="M3788" s="16">
        <f t="shared" si="3894"/>
        <v>42487.037905092591</v>
      </c>
      <c r="N3788" t="b">
        <v>0</v>
      </c>
      <c r="O3788">
        <v>71</v>
      </c>
      <c r="P3788" t="b">
        <v>1</v>
      </c>
      <c r="Q3788" t="s">
        <v>8303</v>
      </c>
      <c r="R3788">
        <f t="shared" si="3895"/>
        <v>93.77</v>
      </c>
      <c r="S3788" s="13" t="s">
        <v>8315</v>
      </c>
      <c r="T3788" t="s">
        <v>8357</v>
      </c>
      <c r="U3788">
        <f>YEAR(Table1[[#This Row],[Date Created Conversion]])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>
        <f>ROUND(Table1[[#This Row],[pledged]]/Table1[[#This Row],[goal]] *100,1)</f>
        <v>100.3</v>
      </c>
      <c r="G3789" s="13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ref="L3789" si="3906">(((J3789/60)/60)/24)+DATE(1970,1,1)</f>
        <v>42196.165972222225</v>
      </c>
      <c r="M3789" s="16">
        <f t="shared" si="3894"/>
        <v>42167.534791666665</v>
      </c>
      <c r="N3789" t="b">
        <v>0</v>
      </c>
      <c r="O3789">
        <v>10</v>
      </c>
      <c r="P3789" t="b">
        <v>1</v>
      </c>
      <c r="Q3789" t="s">
        <v>8303</v>
      </c>
      <c r="R3789">
        <f t="shared" si="3895"/>
        <v>35.1</v>
      </c>
      <c r="S3789" s="13" t="s">
        <v>8315</v>
      </c>
      <c r="T3789" t="s">
        <v>8357</v>
      </c>
      <c r="U3789">
        <f>YEAR(Table1[[#This Row],[Date Created Conversion]])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>
        <f>ROUND(Table1[[#This Row],[pledged]]/Table1[[#This Row],[goal]] *100,1)</f>
        <v>0.7</v>
      </c>
      <c r="G3790" s="13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ref="L3790" si="3907">(((J3790/60)/60)/24)+DATE(1970,1,1)</f>
        <v>42361.679166666669</v>
      </c>
      <c r="M3790" s="16">
        <f t="shared" si="3894"/>
        <v>42333.695821759262</v>
      </c>
      <c r="N3790" t="b">
        <v>0</v>
      </c>
      <c r="O3790">
        <v>1</v>
      </c>
      <c r="P3790" t="b">
        <v>0</v>
      </c>
      <c r="Q3790" t="s">
        <v>8303</v>
      </c>
      <c r="R3790">
        <f t="shared" si="3895"/>
        <v>500</v>
      </c>
      <c r="S3790" s="13" t="s">
        <v>8315</v>
      </c>
      <c r="T3790" t="s">
        <v>8357</v>
      </c>
      <c r="U3790">
        <f>YEAR(Table1[[#This Row],[Date Created Conversion]])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>
        <f>ROUND(Table1[[#This Row],[pledged]]/Table1[[#This Row],[goal]] *100,1)</f>
        <v>3.3</v>
      </c>
      <c r="G3791" s="13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ref="L3791" si="3908">(((J3791/60)/60)/24)+DATE(1970,1,1)</f>
        <v>42170.798819444448</v>
      </c>
      <c r="M3791" s="16">
        <f t="shared" si="3894"/>
        <v>42138.798819444448</v>
      </c>
      <c r="N3791" t="b">
        <v>0</v>
      </c>
      <c r="O3791">
        <v>4</v>
      </c>
      <c r="P3791" t="b">
        <v>0</v>
      </c>
      <c r="Q3791" t="s">
        <v>8303</v>
      </c>
      <c r="R3791">
        <f t="shared" si="3895"/>
        <v>29</v>
      </c>
      <c r="S3791" s="13" t="s">
        <v>8315</v>
      </c>
      <c r="T3791" t="s">
        <v>8357</v>
      </c>
      <c r="U3791">
        <f>YEAR(Table1[[#This Row],[Date Created Conversion]])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>
        <f>ROUND(Table1[[#This Row],[pledged]]/Table1[[#This Row],[goal]] *100,1)</f>
        <v>0</v>
      </c>
      <c r="G3792" s="13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ref="L3792" si="3909">(((J3792/60)/60)/24)+DATE(1970,1,1)</f>
        <v>42696.708599537036</v>
      </c>
      <c r="M3792" s="16">
        <f t="shared" si="3894"/>
        <v>42666.666932870372</v>
      </c>
      <c r="N3792" t="b">
        <v>0</v>
      </c>
      <c r="O3792">
        <v>0</v>
      </c>
      <c r="P3792" t="b">
        <v>0</v>
      </c>
      <c r="Q3792" t="s">
        <v>8303</v>
      </c>
      <c r="R3792">
        <f t="shared" si="3895"/>
        <v>0</v>
      </c>
      <c r="S3792" s="13" t="s">
        <v>8315</v>
      </c>
      <c r="T3792" t="s">
        <v>8357</v>
      </c>
      <c r="U3792">
        <f>YEAR(Table1[[#This Row],[Date Created Conversion]])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>
        <f>ROUND(Table1[[#This Row],[pledged]]/Table1[[#This Row],[goal]] *100,1)</f>
        <v>0</v>
      </c>
      <c r="G3793" s="1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ref="L3793" si="3910">(((J3793/60)/60)/24)+DATE(1970,1,1)</f>
        <v>41826.692037037035</v>
      </c>
      <c r="M3793" s="16">
        <f t="shared" si="3894"/>
        <v>41766.692037037035</v>
      </c>
      <c r="N3793" t="b">
        <v>0</v>
      </c>
      <c r="O3793">
        <v>0</v>
      </c>
      <c r="P3793" t="b">
        <v>0</v>
      </c>
      <c r="Q3793" t="s">
        <v>8303</v>
      </c>
      <c r="R3793">
        <f t="shared" si="3895"/>
        <v>0</v>
      </c>
      <c r="S3793" s="13" t="s">
        <v>8315</v>
      </c>
      <c r="T3793" t="s">
        <v>8357</v>
      </c>
      <c r="U3793">
        <f>YEAR(Table1[[#This Row],[Date Created Conversion]])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>
        <f>ROUND(Table1[[#This Row],[pledged]]/Table1[[#This Row],[goal]] *100,1)</f>
        <v>0.3</v>
      </c>
      <c r="G3794" s="13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ref="L3794" si="3911">(((J3794/60)/60)/24)+DATE(1970,1,1)</f>
        <v>42200.447013888886</v>
      </c>
      <c r="M3794" s="16">
        <f t="shared" si="3894"/>
        <v>42170.447013888886</v>
      </c>
      <c r="N3794" t="b">
        <v>0</v>
      </c>
      <c r="O3794">
        <v>2</v>
      </c>
      <c r="P3794" t="b">
        <v>0</v>
      </c>
      <c r="Q3794" t="s">
        <v>8303</v>
      </c>
      <c r="R3794">
        <f t="shared" si="3895"/>
        <v>17.5</v>
      </c>
      <c r="S3794" s="13" t="s">
        <v>8315</v>
      </c>
      <c r="T3794" t="s">
        <v>8357</v>
      </c>
      <c r="U3794">
        <f>YEAR(Table1[[#This Row],[Date Created Conversion]])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>
        <f>ROUND(Table1[[#This Row],[pledged]]/Table1[[#This Row],[goal]] *100,1)</f>
        <v>59.7</v>
      </c>
      <c r="G3795" s="13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ref="L3795" si="3912">(((J3795/60)/60)/24)+DATE(1970,1,1)</f>
        <v>41989.938993055555</v>
      </c>
      <c r="M3795" s="16">
        <f t="shared" si="3894"/>
        <v>41968.938993055555</v>
      </c>
      <c r="N3795" t="b">
        <v>0</v>
      </c>
      <c r="O3795">
        <v>24</v>
      </c>
      <c r="P3795" t="b">
        <v>0</v>
      </c>
      <c r="Q3795" t="s">
        <v>8303</v>
      </c>
      <c r="R3795">
        <f t="shared" si="3895"/>
        <v>174</v>
      </c>
      <c r="S3795" s="13" t="s">
        <v>8315</v>
      </c>
      <c r="T3795" t="s">
        <v>8357</v>
      </c>
      <c r="U3795">
        <f>YEAR(Table1[[#This Row],[Date Created Conversion]])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>
        <f>ROUND(Table1[[#This Row],[pledged]]/Table1[[#This Row],[goal]] *100,1)</f>
        <v>1</v>
      </c>
      <c r="G3796" s="13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ref="L3796" si="3913">(((J3796/60)/60)/24)+DATE(1970,1,1)</f>
        <v>42162.58048611111</v>
      </c>
      <c r="M3796" s="16">
        <f t="shared" si="3894"/>
        <v>42132.58048611111</v>
      </c>
      <c r="N3796" t="b">
        <v>0</v>
      </c>
      <c r="O3796">
        <v>1</v>
      </c>
      <c r="P3796" t="b">
        <v>0</v>
      </c>
      <c r="Q3796" t="s">
        <v>8303</v>
      </c>
      <c r="R3796">
        <f t="shared" si="3895"/>
        <v>50</v>
      </c>
      <c r="S3796" s="13" t="s">
        <v>8315</v>
      </c>
      <c r="T3796" t="s">
        <v>8357</v>
      </c>
      <c r="U3796">
        <f>YEAR(Table1[[#This Row],[Date Created Conversion]])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>
        <f>ROUND(Table1[[#This Row],[pledged]]/Table1[[#This Row],[goal]] *100,1)</f>
        <v>1.7</v>
      </c>
      <c r="G3797" s="13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ref="L3797" si="3914">(((J3797/60)/60)/24)+DATE(1970,1,1)</f>
        <v>42244.9375</v>
      </c>
      <c r="M3797" s="16">
        <f t="shared" si="3894"/>
        <v>42201.436226851853</v>
      </c>
      <c r="N3797" t="b">
        <v>0</v>
      </c>
      <c r="O3797">
        <v>2</v>
      </c>
      <c r="P3797" t="b">
        <v>0</v>
      </c>
      <c r="Q3797" t="s">
        <v>8303</v>
      </c>
      <c r="R3797">
        <f t="shared" si="3895"/>
        <v>5</v>
      </c>
      <c r="S3797" s="13" t="s">
        <v>8315</v>
      </c>
      <c r="T3797" t="s">
        <v>8357</v>
      </c>
      <c r="U3797">
        <f>YEAR(Table1[[#This Row],[Date Created Conversion]])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>
        <f>ROUND(Table1[[#This Row],[pledged]]/Table1[[#This Row],[goal]] *100,1)</f>
        <v>0</v>
      </c>
      <c r="G3798" s="13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ref="L3798" si="3915">(((J3798/60)/60)/24)+DATE(1970,1,1)</f>
        <v>42749.029583333337</v>
      </c>
      <c r="M3798" s="16">
        <f t="shared" si="3894"/>
        <v>42689.029583333337</v>
      </c>
      <c r="N3798" t="b">
        <v>0</v>
      </c>
      <c r="O3798">
        <v>1</v>
      </c>
      <c r="P3798" t="b">
        <v>0</v>
      </c>
      <c r="Q3798" t="s">
        <v>8303</v>
      </c>
      <c r="R3798">
        <f t="shared" si="3895"/>
        <v>1</v>
      </c>
      <c r="S3798" s="13" t="s">
        <v>8315</v>
      </c>
      <c r="T3798" t="s">
        <v>8357</v>
      </c>
      <c r="U3798">
        <f>YEAR(Table1[[#This Row],[Date Created Conversion]])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>
        <f>ROUND(Table1[[#This Row],[pledged]]/Table1[[#This Row],[goal]] *100,1)</f>
        <v>89.7</v>
      </c>
      <c r="G3799" s="13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ref="L3799" si="3916">(((J3799/60)/60)/24)+DATE(1970,1,1)</f>
        <v>42114.881539351853</v>
      </c>
      <c r="M3799" s="16">
        <f t="shared" si="3894"/>
        <v>42084.881539351853</v>
      </c>
      <c r="N3799" t="b">
        <v>0</v>
      </c>
      <c r="O3799">
        <v>37</v>
      </c>
      <c r="P3799" t="b">
        <v>0</v>
      </c>
      <c r="Q3799" t="s">
        <v>8303</v>
      </c>
      <c r="R3799">
        <f t="shared" si="3895"/>
        <v>145.41</v>
      </c>
      <c r="S3799" s="13" t="s">
        <v>8315</v>
      </c>
      <c r="T3799" t="s">
        <v>8357</v>
      </c>
      <c r="U3799">
        <f>YEAR(Table1[[#This Row],[Date Created Conversion]])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>
        <f>ROUND(Table1[[#This Row],[pledged]]/Table1[[#This Row],[goal]] *100,1)</f>
        <v>1.5</v>
      </c>
      <c r="G3800" s="13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ref="L3800" si="3917">(((J3800/60)/60)/24)+DATE(1970,1,1)</f>
        <v>41861.722777777781</v>
      </c>
      <c r="M3800" s="16">
        <f t="shared" si="3894"/>
        <v>41831.722777777781</v>
      </c>
      <c r="N3800" t="b">
        <v>0</v>
      </c>
      <c r="O3800">
        <v>5</v>
      </c>
      <c r="P3800" t="b">
        <v>0</v>
      </c>
      <c r="Q3800" t="s">
        <v>8303</v>
      </c>
      <c r="R3800">
        <f t="shared" si="3895"/>
        <v>205</v>
      </c>
      <c r="S3800" s="13" t="s">
        <v>8315</v>
      </c>
      <c r="T3800" t="s">
        <v>8357</v>
      </c>
      <c r="U3800">
        <f>YEAR(Table1[[#This Row],[Date Created Conversion]])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>
        <f>ROUND(Table1[[#This Row],[pledged]]/Table1[[#This Row],[goal]] *100,1)</f>
        <v>4</v>
      </c>
      <c r="G3801" s="13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ref="L3801" si="3918">(((J3801/60)/60)/24)+DATE(1970,1,1)</f>
        <v>42440.93105324074</v>
      </c>
      <c r="M3801" s="16">
        <f t="shared" si="3894"/>
        <v>42410.93105324074</v>
      </c>
      <c r="N3801" t="b">
        <v>0</v>
      </c>
      <c r="O3801">
        <v>4</v>
      </c>
      <c r="P3801" t="b">
        <v>0</v>
      </c>
      <c r="Q3801" t="s">
        <v>8303</v>
      </c>
      <c r="R3801">
        <f t="shared" si="3895"/>
        <v>100.5</v>
      </c>
      <c r="S3801" s="13" t="s">
        <v>8315</v>
      </c>
      <c r="T3801" t="s">
        <v>8357</v>
      </c>
      <c r="U3801">
        <f>YEAR(Table1[[#This Row],[Date Created Conversion]])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>
        <f>ROUND(Table1[[#This Row],[pledged]]/Table1[[#This Row],[goal]] *100,1)</f>
        <v>4</v>
      </c>
      <c r="G3802" s="13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ref="L3802" si="3919">(((J3802/60)/60)/24)+DATE(1970,1,1)</f>
        <v>42015.207638888889</v>
      </c>
      <c r="M3802" s="16">
        <f t="shared" si="3894"/>
        <v>41982.737071759257</v>
      </c>
      <c r="N3802" t="b">
        <v>0</v>
      </c>
      <c r="O3802">
        <v>16</v>
      </c>
      <c r="P3802" t="b">
        <v>0</v>
      </c>
      <c r="Q3802" t="s">
        <v>8303</v>
      </c>
      <c r="R3802">
        <f t="shared" si="3895"/>
        <v>55.06</v>
      </c>
      <c r="S3802" s="13" t="s">
        <v>8315</v>
      </c>
      <c r="T3802" t="s">
        <v>8357</v>
      </c>
      <c r="U3802">
        <f>YEAR(Table1[[#This Row],[Date Created Conversion]])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>
        <f>ROUND(Table1[[#This Row],[pledged]]/Table1[[#This Row],[goal]] *100,1)</f>
        <v>8.5</v>
      </c>
      <c r="G3803" s="1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ref="L3803" si="3920">(((J3803/60)/60)/24)+DATE(1970,1,1)</f>
        <v>42006.676111111112</v>
      </c>
      <c r="M3803" s="16">
        <f t="shared" si="3894"/>
        <v>41975.676111111112</v>
      </c>
      <c r="N3803" t="b">
        <v>0</v>
      </c>
      <c r="O3803">
        <v>9</v>
      </c>
      <c r="P3803" t="b">
        <v>0</v>
      </c>
      <c r="Q3803" t="s">
        <v>8303</v>
      </c>
      <c r="R3803">
        <f t="shared" si="3895"/>
        <v>47.33</v>
      </c>
      <c r="S3803" s="13" t="s">
        <v>8315</v>
      </c>
      <c r="T3803" t="s">
        <v>8357</v>
      </c>
      <c r="U3803">
        <f>YEAR(Table1[[#This Row],[Date Created Conversion]])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>
        <f>ROUND(Table1[[#This Row],[pledged]]/Table1[[#This Row],[goal]] *100,1)</f>
        <v>0</v>
      </c>
      <c r="G3804" s="13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ref="L3804" si="3921">(((J3804/60)/60)/24)+DATE(1970,1,1)</f>
        <v>42299.126226851848</v>
      </c>
      <c r="M3804" s="16">
        <f t="shared" si="3894"/>
        <v>42269.126226851848</v>
      </c>
      <c r="N3804" t="b">
        <v>0</v>
      </c>
      <c r="O3804">
        <v>0</v>
      </c>
      <c r="P3804" t="b">
        <v>0</v>
      </c>
      <c r="Q3804" t="s">
        <v>8303</v>
      </c>
      <c r="R3804">
        <f t="shared" si="3895"/>
        <v>0</v>
      </c>
      <c r="S3804" s="13" t="s">
        <v>8315</v>
      </c>
      <c r="T3804" t="s">
        <v>8357</v>
      </c>
      <c r="U3804">
        <f>YEAR(Table1[[#This Row],[Date Created Conversion]])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>
        <f>ROUND(Table1[[#This Row],[pledged]]/Table1[[#This Row],[goal]] *100,1)</f>
        <v>19.7</v>
      </c>
      <c r="G3805" s="13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ref="L3805" si="3922">(((J3805/60)/60)/24)+DATE(1970,1,1)</f>
        <v>42433.971851851849</v>
      </c>
      <c r="M3805" s="16">
        <f t="shared" si="3894"/>
        <v>42403.971851851849</v>
      </c>
      <c r="N3805" t="b">
        <v>0</v>
      </c>
      <c r="O3805">
        <v>40</v>
      </c>
      <c r="P3805" t="b">
        <v>0</v>
      </c>
      <c r="Q3805" t="s">
        <v>8303</v>
      </c>
      <c r="R3805">
        <f t="shared" si="3895"/>
        <v>58.95</v>
      </c>
      <c r="S3805" s="13" t="s">
        <v>8315</v>
      </c>
      <c r="T3805" t="s">
        <v>8357</v>
      </c>
      <c r="U3805">
        <f>YEAR(Table1[[#This Row],[Date Created Conversion]])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>
        <f>ROUND(Table1[[#This Row],[pledged]]/Table1[[#This Row],[goal]] *100,1)</f>
        <v>0</v>
      </c>
      <c r="G3806" s="13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ref="L3806" si="3923">(((J3806/60)/60)/24)+DATE(1970,1,1)</f>
        <v>42582.291666666672</v>
      </c>
      <c r="M3806" s="16">
        <f t="shared" si="3894"/>
        <v>42527.00953703704</v>
      </c>
      <c r="N3806" t="b">
        <v>0</v>
      </c>
      <c r="O3806">
        <v>0</v>
      </c>
      <c r="P3806" t="b">
        <v>0</v>
      </c>
      <c r="Q3806" t="s">
        <v>8303</v>
      </c>
      <c r="R3806">
        <f t="shared" si="3895"/>
        <v>0</v>
      </c>
      <c r="S3806" s="13" t="s">
        <v>8315</v>
      </c>
      <c r="T3806" t="s">
        <v>8357</v>
      </c>
      <c r="U3806">
        <f>YEAR(Table1[[#This Row],[Date Created Conversion]])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>
        <f>ROUND(Table1[[#This Row],[pledged]]/Table1[[#This Row],[goal]] *100,1)</f>
        <v>0</v>
      </c>
      <c r="G3807" s="13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ref="L3807" si="3924">(((J3807/60)/60)/24)+DATE(1970,1,1)</f>
        <v>41909.887037037035</v>
      </c>
      <c r="M3807" s="16">
        <f t="shared" si="3894"/>
        <v>41849.887037037035</v>
      </c>
      <c r="N3807" t="b">
        <v>0</v>
      </c>
      <c r="O3807">
        <v>2</v>
      </c>
      <c r="P3807" t="b">
        <v>0</v>
      </c>
      <c r="Q3807" t="s">
        <v>8303</v>
      </c>
      <c r="R3807">
        <f t="shared" si="3895"/>
        <v>1.5</v>
      </c>
      <c r="S3807" s="13" t="s">
        <v>8315</v>
      </c>
      <c r="T3807" t="s">
        <v>8357</v>
      </c>
      <c r="U3807">
        <f>YEAR(Table1[[#This Row],[Date Created Conversion]])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>
        <f>ROUND(Table1[[#This Row],[pledged]]/Table1[[#This Row],[goal]] *100,1)</f>
        <v>0.1</v>
      </c>
      <c r="G3808" s="13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ref="L3808" si="3925">(((J3808/60)/60)/24)+DATE(1970,1,1)</f>
        <v>41819.259039351848</v>
      </c>
      <c r="M3808" s="16">
        <f t="shared" si="3894"/>
        <v>41799.259039351848</v>
      </c>
      <c r="N3808" t="b">
        <v>0</v>
      </c>
      <c r="O3808">
        <v>1</v>
      </c>
      <c r="P3808" t="b">
        <v>0</v>
      </c>
      <c r="Q3808" t="s">
        <v>8303</v>
      </c>
      <c r="R3808">
        <f t="shared" si="3895"/>
        <v>5</v>
      </c>
      <c r="S3808" s="13" t="s">
        <v>8315</v>
      </c>
      <c r="T3808" t="s">
        <v>8357</v>
      </c>
      <c r="U3808">
        <f>YEAR(Table1[[#This Row],[Date Created Conversion]])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>
        <f>ROUND(Table1[[#This Row],[pledged]]/Table1[[#This Row],[goal]] *100,1)</f>
        <v>30.3</v>
      </c>
      <c r="G3809" s="13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ref="L3809" si="3926">(((J3809/60)/60)/24)+DATE(1970,1,1)</f>
        <v>42097.909016203703</v>
      </c>
      <c r="M3809" s="16">
        <f t="shared" si="3894"/>
        <v>42090.909016203703</v>
      </c>
      <c r="N3809" t="b">
        <v>0</v>
      </c>
      <c r="O3809">
        <v>9</v>
      </c>
      <c r="P3809" t="b">
        <v>0</v>
      </c>
      <c r="Q3809" t="s">
        <v>8303</v>
      </c>
      <c r="R3809">
        <f t="shared" si="3895"/>
        <v>50.56</v>
      </c>
      <c r="S3809" s="13" t="s">
        <v>8315</v>
      </c>
      <c r="T3809" t="s">
        <v>8357</v>
      </c>
      <c r="U3809">
        <f>YEAR(Table1[[#This Row],[Date Created Conversion]])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>
        <f>ROUND(Table1[[#This Row],[pledged]]/Table1[[#This Row],[goal]] *100,1)</f>
        <v>100</v>
      </c>
      <c r="G3810" s="13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ref="L3810" si="3927">(((J3810/60)/60)/24)+DATE(1970,1,1)</f>
        <v>42119.412256944444</v>
      </c>
      <c r="M3810" s="16">
        <f t="shared" si="3894"/>
        <v>42059.453923611116</v>
      </c>
      <c r="N3810" t="b">
        <v>0</v>
      </c>
      <c r="O3810">
        <v>24</v>
      </c>
      <c r="P3810" t="b">
        <v>1</v>
      </c>
      <c r="Q3810" t="s">
        <v>8269</v>
      </c>
      <c r="R3810">
        <f t="shared" si="3895"/>
        <v>41.67</v>
      </c>
      <c r="S3810" s="13" t="s">
        <v>8315</v>
      </c>
      <c r="T3810" t="s">
        <v>8316</v>
      </c>
      <c r="U3810">
        <f>YEAR(Table1[[#This Row],[Date Created Conversion]])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>
        <f>ROUND(Table1[[#This Row],[pledged]]/Table1[[#This Row],[goal]] *100,1)</f>
        <v>101.3</v>
      </c>
      <c r="G3811" s="13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ref="L3811" si="3928">(((J3811/60)/60)/24)+DATE(1970,1,1)</f>
        <v>41850.958333333336</v>
      </c>
      <c r="M3811" s="16">
        <f t="shared" si="3894"/>
        <v>41800.526701388888</v>
      </c>
      <c r="N3811" t="b">
        <v>0</v>
      </c>
      <c r="O3811">
        <v>38</v>
      </c>
      <c r="P3811" t="b">
        <v>1</v>
      </c>
      <c r="Q3811" t="s">
        <v>8269</v>
      </c>
      <c r="R3811">
        <f t="shared" si="3895"/>
        <v>53.29</v>
      </c>
      <c r="S3811" s="13" t="s">
        <v>8315</v>
      </c>
      <c r="T3811" t="s">
        <v>8316</v>
      </c>
      <c r="U3811">
        <f>YEAR(Table1[[#This Row],[Date Created Conversion]])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>
        <f>ROUND(Table1[[#This Row],[pledged]]/Table1[[#This Row],[goal]] *100,1)</f>
        <v>121.7</v>
      </c>
      <c r="G3812" s="13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ref="L3812" si="3929">(((J3812/60)/60)/24)+DATE(1970,1,1)</f>
        <v>42084.807384259257</v>
      </c>
      <c r="M3812" s="16">
        <f t="shared" si="3894"/>
        <v>42054.849050925928</v>
      </c>
      <c r="N3812" t="b">
        <v>0</v>
      </c>
      <c r="O3812">
        <v>26</v>
      </c>
      <c r="P3812" t="b">
        <v>1</v>
      </c>
      <c r="Q3812" t="s">
        <v>8269</v>
      </c>
      <c r="R3812">
        <f t="shared" si="3895"/>
        <v>70.23</v>
      </c>
      <c r="S3812" s="13" t="s">
        <v>8315</v>
      </c>
      <c r="T3812" t="s">
        <v>8316</v>
      </c>
      <c r="U3812">
        <f>YEAR(Table1[[#This Row],[Date Created Conversion]])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>
        <f>ROUND(Table1[[#This Row],[pledged]]/Table1[[#This Row],[goal]] *100,1)</f>
        <v>330</v>
      </c>
      <c r="G3813" s="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ref="L3813" si="3930">(((J3813/60)/60)/24)+DATE(1970,1,1)</f>
        <v>42521.458333333328</v>
      </c>
      <c r="M3813" s="16">
        <f t="shared" si="3894"/>
        <v>42487.62700231481</v>
      </c>
      <c r="N3813" t="b">
        <v>0</v>
      </c>
      <c r="O3813">
        <v>19</v>
      </c>
      <c r="P3813" t="b">
        <v>1</v>
      </c>
      <c r="Q3813" t="s">
        <v>8269</v>
      </c>
      <c r="R3813">
        <f t="shared" si="3895"/>
        <v>43.42</v>
      </c>
      <c r="S3813" s="13" t="s">
        <v>8315</v>
      </c>
      <c r="T3813" t="s">
        <v>8316</v>
      </c>
      <c r="U3813">
        <f>YEAR(Table1[[#This Row],[Date Created Conversion]])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>
        <f>ROUND(Table1[[#This Row],[pledged]]/Table1[[#This Row],[goal]] *100,1)</f>
        <v>109.6</v>
      </c>
      <c r="G3814" s="13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ref="L3814" si="3931">(((J3814/60)/60)/24)+DATE(1970,1,1)</f>
        <v>42156.165972222225</v>
      </c>
      <c r="M3814" s="16">
        <f t="shared" si="3894"/>
        <v>42109.751250000001</v>
      </c>
      <c r="N3814" t="b">
        <v>0</v>
      </c>
      <c r="O3814">
        <v>11</v>
      </c>
      <c r="P3814" t="b">
        <v>1</v>
      </c>
      <c r="Q3814" t="s">
        <v>8269</v>
      </c>
      <c r="R3814">
        <f t="shared" si="3895"/>
        <v>199.18</v>
      </c>
      <c r="S3814" s="13" t="s">
        <v>8315</v>
      </c>
      <c r="T3814" t="s">
        <v>8316</v>
      </c>
      <c r="U3814">
        <f>YEAR(Table1[[#This Row],[Date Created Conversion]])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>
        <f>ROUND(Table1[[#This Row],[pledged]]/Table1[[#This Row],[goal]] *100,1)</f>
        <v>101</v>
      </c>
      <c r="G3815" s="13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ref="L3815" si="3932">(((J3815/60)/60)/24)+DATE(1970,1,1)</f>
        <v>42535.904861111107</v>
      </c>
      <c r="M3815" s="16">
        <f t="shared" si="3894"/>
        <v>42497.275706018518</v>
      </c>
      <c r="N3815" t="b">
        <v>0</v>
      </c>
      <c r="O3815">
        <v>27</v>
      </c>
      <c r="P3815" t="b">
        <v>1</v>
      </c>
      <c r="Q3815" t="s">
        <v>8269</v>
      </c>
      <c r="R3815">
        <f t="shared" si="3895"/>
        <v>78.52</v>
      </c>
      <c r="S3815" s="13" t="s">
        <v>8315</v>
      </c>
      <c r="T3815" t="s">
        <v>8316</v>
      </c>
      <c r="U3815">
        <f>YEAR(Table1[[#This Row],[Date Created Conversion]])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>
        <f>ROUND(Table1[[#This Row],[pledged]]/Table1[[#This Row],[goal]] *100,1)</f>
        <v>140.1</v>
      </c>
      <c r="G3816" s="13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ref="L3816" si="3933">(((J3816/60)/60)/24)+DATE(1970,1,1)</f>
        <v>42095.165972222225</v>
      </c>
      <c r="M3816" s="16">
        <f t="shared" si="3894"/>
        <v>42058.904074074075</v>
      </c>
      <c r="N3816" t="b">
        <v>0</v>
      </c>
      <c r="O3816">
        <v>34</v>
      </c>
      <c r="P3816" t="b">
        <v>1</v>
      </c>
      <c r="Q3816" t="s">
        <v>8269</v>
      </c>
      <c r="R3816">
        <f t="shared" si="3895"/>
        <v>61.82</v>
      </c>
      <c r="S3816" s="13" t="s">
        <v>8315</v>
      </c>
      <c r="T3816" t="s">
        <v>8316</v>
      </c>
      <c r="U3816">
        <f>YEAR(Table1[[#This Row],[Date Created Conversion]])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>
        <f>ROUND(Table1[[#This Row],[pledged]]/Table1[[#This Row],[goal]] *100,1)</f>
        <v>100</v>
      </c>
      <c r="G3817" s="13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ref="L3817" si="3934">(((J3817/60)/60)/24)+DATE(1970,1,1)</f>
        <v>42236.958333333328</v>
      </c>
      <c r="M3817" s="16">
        <f t="shared" si="3894"/>
        <v>42207.259918981479</v>
      </c>
      <c r="N3817" t="b">
        <v>0</v>
      </c>
      <c r="O3817">
        <v>20</v>
      </c>
      <c r="P3817" t="b">
        <v>1</v>
      </c>
      <c r="Q3817" t="s">
        <v>8269</v>
      </c>
      <c r="R3817">
        <f t="shared" si="3895"/>
        <v>50</v>
      </c>
      <c r="S3817" s="13" t="s">
        <v>8315</v>
      </c>
      <c r="T3817" t="s">
        <v>8316</v>
      </c>
      <c r="U3817">
        <f>YEAR(Table1[[#This Row],[Date Created Conversion]])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>
        <f>ROUND(Table1[[#This Row],[pledged]]/Table1[[#This Row],[goal]] *100,1)</f>
        <v>119.2</v>
      </c>
      <c r="G3818" s="13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ref="L3818" si="3935">(((J3818/60)/60)/24)+DATE(1970,1,1)</f>
        <v>41837.690081018518</v>
      </c>
      <c r="M3818" s="16">
        <f t="shared" si="3894"/>
        <v>41807.690081018518</v>
      </c>
      <c r="N3818" t="b">
        <v>0</v>
      </c>
      <c r="O3818">
        <v>37</v>
      </c>
      <c r="P3818" t="b">
        <v>1</v>
      </c>
      <c r="Q3818" t="s">
        <v>8269</v>
      </c>
      <c r="R3818">
        <f t="shared" si="3895"/>
        <v>48.34</v>
      </c>
      <c r="S3818" s="13" t="s">
        <v>8315</v>
      </c>
      <c r="T3818" t="s">
        <v>8316</v>
      </c>
      <c r="U3818">
        <f>YEAR(Table1[[#This Row],[Date Created Conversion]])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>
        <f>ROUND(Table1[[#This Row],[pledged]]/Table1[[#This Row],[goal]] *100,1)</f>
        <v>107.3</v>
      </c>
      <c r="G3819" s="13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ref="L3819" si="3936">(((J3819/60)/60)/24)+DATE(1970,1,1)</f>
        <v>42301.165972222225</v>
      </c>
      <c r="M3819" s="16">
        <f t="shared" si="3894"/>
        <v>42284.69694444444</v>
      </c>
      <c r="N3819" t="b">
        <v>0</v>
      </c>
      <c r="O3819">
        <v>20</v>
      </c>
      <c r="P3819" t="b">
        <v>1</v>
      </c>
      <c r="Q3819" t="s">
        <v>8269</v>
      </c>
      <c r="R3819">
        <f t="shared" si="3895"/>
        <v>107.25</v>
      </c>
      <c r="S3819" s="13" t="s">
        <v>8315</v>
      </c>
      <c r="T3819" t="s">
        <v>8316</v>
      </c>
      <c r="U3819">
        <f>YEAR(Table1[[#This Row],[Date Created Conversion]])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>
        <f>ROUND(Table1[[#This Row],[pledged]]/Table1[[#This Row],[goal]] *100,1)</f>
        <v>228</v>
      </c>
      <c r="G3820" s="13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ref="L3820" si="3937">(((J3820/60)/60)/24)+DATE(1970,1,1)</f>
        <v>42075.800717592589</v>
      </c>
      <c r="M3820" s="16">
        <f t="shared" si="3894"/>
        <v>42045.84238425926</v>
      </c>
      <c r="N3820" t="b">
        <v>0</v>
      </c>
      <c r="O3820">
        <v>10</v>
      </c>
      <c r="P3820" t="b">
        <v>1</v>
      </c>
      <c r="Q3820" t="s">
        <v>8269</v>
      </c>
      <c r="R3820">
        <f t="shared" si="3895"/>
        <v>57</v>
      </c>
      <c r="S3820" s="13" t="s">
        <v>8315</v>
      </c>
      <c r="T3820" t="s">
        <v>8316</v>
      </c>
      <c r="U3820">
        <f>YEAR(Table1[[#This Row],[Date Created Conversion]])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>
        <f>ROUND(Table1[[#This Row],[pledged]]/Table1[[#This Row],[goal]] *100,1)</f>
        <v>106.4</v>
      </c>
      <c r="G3821" s="13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ref="L3821" si="3938">(((J3821/60)/60)/24)+DATE(1970,1,1)</f>
        <v>42202.876388888893</v>
      </c>
      <c r="M3821" s="16">
        <f t="shared" si="3894"/>
        <v>42184.209537037037</v>
      </c>
      <c r="N3821" t="b">
        <v>0</v>
      </c>
      <c r="O3821">
        <v>26</v>
      </c>
      <c r="P3821" t="b">
        <v>1</v>
      </c>
      <c r="Q3821" t="s">
        <v>8269</v>
      </c>
      <c r="R3821">
        <f t="shared" si="3895"/>
        <v>40.92</v>
      </c>
      <c r="S3821" s="13" t="s">
        <v>8315</v>
      </c>
      <c r="T3821" t="s">
        <v>8316</v>
      </c>
      <c r="U3821">
        <f>YEAR(Table1[[#This Row],[Date Created Conversion]])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>
        <f>ROUND(Table1[[#This Row],[pledged]]/Table1[[#This Row],[goal]] *100,1)</f>
        <v>143.30000000000001</v>
      </c>
      <c r="G3822" s="13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ref="L3822" si="3939">(((J3822/60)/60)/24)+DATE(1970,1,1)</f>
        <v>42190.651817129634</v>
      </c>
      <c r="M3822" s="16">
        <f t="shared" si="3894"/>
        <v>42160.651817129634</v>
      </c>
      <c r="N3822" t="b">
        <v>0</v>
      </c>
      <c r="O3822">
        <v>20</v>
      </c>
      <c r="P3822" t="b">
        <v>1</v>
      </c>
      <c r="Q3822" t="s">
        <v>8269</v>
      </c>
      <c r="R3822">
        <f t="shared" si="3895"/>
        <v>21.5</v>
      </c>
      <c r="S3822" s="13" t="s">
        <v>8315</v>
      </c>
      <c r="T3822" t="s">
        <v>8316</v>
      </c>
      <c r="U3822">
        <f>YEAR(Table1[[#This Row],[Date Created Conversion]])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>
        <f>ROUND(Table1[[#This Row],[pledged]]/Table1[[#This Row],[goal]] *100,1)</f>
        <v>104.5</v>
      </c>
      <c r="G3823" s="1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ref="L3823" si="3940">(((J3823/60)/60)/24)+DATE(1970,1,1)</f>
        <v>42373.180636574078</v>
      </c>
      <c r="M3823" s="16">
        <f t="shared" si="3894"/>
        <v>42341.180636574078</v>
      </c>
      <c r="N3823" t="b">
        <v>0</v>
      </c>
      <c r="O3823">
        <v>46</v>
      </c>
      <c r="P3823" t="b">
        <v>1</v>
      </c>
      <c r="Q3823" t="s">
        <v>8269</v>
      </c>
      <c r="R3823">
        <f t="shared" si="3895"/>
        <v>79.540000000000006</v>
      </c>
      <c r="S3823" s="13" t="s">
        <v>8315</v>
      </c>
      <c r="T3823" t="s">
        <v>8316</v>
      </c>
      <c r="U3823">
        <f>YEAR(Table1[[#This Row],[Date Created Conversion]])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>
        <f>ROUND(Table1[[#This Row],[pledged]]/Table1[[#This Row],[goal]] *100,1)</f>
        <v>110</v>
      </c>
      <c r="G3824" s="13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ref="L3824" si="3941">(((J3824/60)/60)/24)+DATE(1970,1,1)</f>
        <v>42388.957638888889</v>
      </c>
      <c r="M3824" s="16">
        <f t="shared" si="3894"/>
        <v>42329.838159722218</v>
      </c>
      <c r="N3824" t="b">
        <v>0</v>
      </c>
      <c r="O3824">
        <v>76</v>
      </c>
      <c r="P3824" t="b">
        <v>1</v>
      </c>
      <c r="Q3824" t="s">
        <v>8269</v>
      </c>
      <c r="R3824">
        <f t="shared" si="3895"/>
        <v>72.38</v>
      </c>
      <c r="S3824" s="13" t="s">
        <v>8315</v>
      </c>
      <c r="T3824" t="s">
        <v>8316</v>
      </c>
      <c r="U3824">
        <f>YEAR(Table1[[#This Row],[Date Created Conversion]])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>
        <f>ROUND(Table1[[#This Row],[pledged]]/Table1[[#This Row],[goal]] *100,1)</f>
        <v>106</v>
      </c>
      <c r="G3825" s="13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ref="L3825" si="3942">(((J3825/60)/60)/24)+DATE(1970,1,1)</f>
        <v>42205.165972222225</v>
      </c>
      <c r="M3825" s="16">
        <f t="shared" si="3894"/>
        <v>42170.910231481481</v>
      </c>
      <c r="N3825" t="b">
        <v>0</v>
      </c>
      <c r="O3825">
        <v>41</v>
      </c>
      <c r="P3825" t="b">
        <v>1</v>
      </c>
      <c r="Q3825" t="s">
        <v>8269</v>
      </c>
      <c r="R3825">
        <f t="shared" si="3895"/>
        <v>64.63</v>
      </c>
      <c r="S3825" s="13" t="s">
        <v>8315</v>
      </c>
      <c r="T3825" t="s">
        <v>8316</v>
      </c>
      <c r="U3825">
        <f>YEAR(Table1[[#This Row],[Date Created Conversion]])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>
        <f>ROUND(Table1[[#This Row],[pledged]]/Table1[[#This Row],[goal]] *100,1)</f>
        <v>108</v>
      </c>
      <c r="G3826" s="13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ref="L3826" si="3943">(((J3826/60)/60)/24)+DATE(1970,1,1)</f>
        <v>42583.570138888885</v>
      </c>
      <c r="M3826" s="16">
        <f t="shared" si="3894"/>
        <v>42571.626192129625</v>
      </c>
      <c r="N3826" t="b">
        <v>0</v>
      </c>
      <c r="O3826">
        <v>7</v>
      </c>
      <c r="P3826" t="b">
        <v>1</v>
      </c>
      <c r="Q3826" t="s">
        <v>8269</v>
      </c>
      <c r="R3826">
        <f t="shared" si="3895"/>
        <v>38.57</v>
      </c>
      <c r="S3826" s="13" t="s">
        <v>8315</v>
      </c>
      <c r="T3826" t="s">
        <v>8316</v>
      </c>
      <c r="U3826">
        <f>YEAR(Table1[[#This Row],[Date Created Conversion]])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>
        <f>ROUND(Table1[[#This Row],[pledged]]/Table1[[#This Row],[goal]] *100,1)</f>
        <v>105.4</v>
      </c>
      <c r="G3827" s="13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ref="L3827" si="3944">(((J3827/60)/60)/24)+DATE(1970,1,1)</f>
        <v>42172.069606481484</v>
      </c>
      <c r="M3827" s="16">
        <f t="shared" si="3894"/>
        <v>42151.069606481484</v>
      </c>
      <c r="N3827" t="b">
        <v>0</v>
      </c>
      <c r="O3827">
        <v>49</v>
      </c>
      <c r="P3827" t="b">
        <v>1</v>
      </c>
      <c r="Q3827" t="s">
        <v>8269</v>
      </c>
      <c r="R3827">
        <f t="shared" si="3895"/>
        <v>107.57</v>
      </c>
      <c r="S3827" s="13" t="s">
        <v>8315</v>
      </c>
      <c r="T3827" t="s">
        <v>8316</v>
      </c>
      <c r="U3827">
        <f>YEAR(Table1[[#This Row],[Date Created Conversion]])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>
        <f>ROUND(Table1[[#This Row],[pledged]]/Table1[[#This Row],[goal]] *100,1)</f>
        <v>119.2</v>
      </c>
      <c r="G3828" s="13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ref="L3828" si="3945">(((J3828/60)/60)/24)+DATE(1970,1,1)</f>
        <v>42131.423541666663</v>
      </c>
      <c r="M3828" s="16">
        <f t="shared" si="3894"/>
        <v>42101.423541666663</v>
      </c>
      <c r="N3828" t="b">
        <v>0</v>
      </c>
      <c r="O3828">
        <v>26</v>
      </c>
      <c r="P3828" t="b">
        <v>1</v>
      </c>
      <c r="Q3828" t="s">
        <v>8269</v>
      </c>
      <c r="R3828">
        <f t="shared" si="3895"/>
        <v>27.5</v>
      </c>
      <c r="S3828" s="13" t="s">
        <v>8315</v>
      </c>
      <c r="T3828" t="s">
        <v>8316</v>
      </c>
      <c r="U3828">
        <f>YEAR(Table1[[#This Row],[Date Created Conversion]])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>
        <f>ROUND(Table1[[#This Row],[pledged]]/Table1[[#This Row],[goal]] *100,1)</f>
        <v>152.69999999999999</v>
      </c>
      <c r="G3829" s="13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ref="L3829" si="3946">(((J3829/60)/60)/24)+DATE(1970,1,1)</f>
        <v>42090</v>
      </c>
      <c r="M3829" s="16">
        <f t="shared" si="3894"/>
        <v>42034.928252314814</v>
      </c>
      <c r="N3829" t="b">
        <v>0</v>
      </c>
      <c r="O3829">
        <v>65</v>
      </c>
      <c r="P3829" t="b">
        <v>1</v>
      </c>
      <c r="Q3829" t="s">
        <v>8269</v>
      </c>
      <c r="R3829">
        <f t="shared" si="3895"/>
        <v>70.459999999999994</v>
      </c>
      <c r="S3829" s="13" t="s">
        <v>8315</v>
      </c>
      <c r="T3829" t="s">
        <v>8316</v>
      </c>
      <c r="U3829">
        <f>YEAR(Table1[[#This Row],[Date Created Conversion]])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>
        <f>ROUND(Table1[[#This Row],[pledged]]/Table1[[#This Row],[goal]] *100,1)</f>
        <v>100</v>
      </c>
      <c r="G3830" s="13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ref="L3830" si="3947">(((J3830/60)/60)/24)+DATE(1970,1,1)</f>
        <v>42004.569293981483</v>
      </c>
      <c r="M3830" s="16">
        <f t="shared" si="3894"/>
        <v>41944.527627314819</v>
      </c>
      <c r="N3830" t="b">
        <v>0</v>
      </c>
      <c r="O3830">
        <v>28</v>
      </c>
      <c r="P3830" t="b">
        <v>1</v>
      </c>
      <c r="Q3830" t="s">
        <v>8269</v>
      </c>
      <c r="R3830">
        <f t="shared" si="3895"/>
        <v>178.57</v>
      </c>
      <c r="S3830" s="13" t="s">
        <v>8315</v>
      </c>
      <c r="T3830" t="s">
        <v>8316</v>
      </c>
      <c r="U3830">
        <f>YEAR(Table1[[#This Row],[Date Created Conversion]])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>
        <f>ROUND(Table1[[#This Row],[pledged]]/Table1[[#This Row],[goal]] *100,1)</f>
        <v>100.2</v>
      </c>
      <c r="G3831" s="13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ref="L3831" si="3948">(((J3831/60)/60)/24)+DATE(1970,1,1)</f>
        <v>42613.865405092598</v>
      </c>
      <c r="M3831" s="16">
        <f t="shared" si="3894"/>
        <v>42593.865405092598</v>
      </c>
      <c r="N3831" t="b">
        <v>0</v>
      </c>
      <c r="O3831">
        <v>8</v>
      </c>
      <c r="P3831" t="b">
        <v>1</v>
      </c>
      <c r="Q3831" t="s">
        <v>8269</v>
      </c>
      <c r="R3831">
        <f t="shared" si="3895"/>
        <v>62.63</v>
      </c>
      <c r="S3831" s="13" t="s">
        <v>8315</v>
      </c>
      <c r="T3831" t="s">
        <v>8316</v>
      </c>
      <c r="U3831">
        <f>YEAR(Table1[[#This Row],[Date Created Conversion]])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>
        <f>ROUND(Table1[[#This Row],[pledged]]/Table1[[#This Row],[goal]] *100,1)</f>
        <v>225</v>
      </c>
      <c r="G3832" s="13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ref="L3832" si="3949">(((J3832/60)/60)/24)+DATE(1970,1,1)</f>
        <v>42517.740868055553</v>
      </c>
      <c r="M3832" s="16">
        <f t="shared" si="3894"/>
        <v>42503.740868055553</v>
      </c>
      <c r="N3832" t="b">
        <v>0</v>
      </c>
      <c r="O3832">
        <v>3</v>
      </c>
      <c r="P3832" t="b">
        <v>1</v>
      </c>
      <c r="Q3832" t="s">
        <v>8269</v>
      </c>
      <c r="R3832">
        <f t="shared" si="3895"/>
        <v>75</v>
      </c>
      <c r="S3832" s="13" t="s">
        <v>8315</v>
      </c>
      <c r="T3832" t="s">
        <v>8316</v>
      </c>
      <c r="U3832">
        <f>YEAR(Table1[[#This Row],[Date Created Conversion]])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>
        <f>ROUND(Table1[[#This Row],[pledged]]/Table1[[#This Row],[goal]] *100,1)</f>
        <v>106</v>
      </c>
      <c r="G3833" s="1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ref="L3833" si="3950">(((J3833/60)/60)/24)+DATE(1970,1,1)</f>
        <v>41948.890567129631</v>
      </c>
      <c r="M3833" s="16">
        <f t="shared" si="3894"/>
        <v>41927.848900462966</v>
      </c>
      <c r="N3833" t="b">
        <v>0</v>
      </c>
      <c r="O3833">
        <v>9</v>
      </c>
      <c r="P3833" t="b">
        <v>1</v>
      </c>
      <c r="Q3833" t="s">
        <v>8269</v>
      </c>
      <c r="R3833">
        <f t="shared" si="3895"/>
        <v>58.9</v>
      </c>
      <c r="S3833" s="13" t="s">
        <v>8315</v>
      </c>
      <c r="T3833" t="s">
        <v>8316</v>
      </c>
      <c r="U3833">
        <f>YEAR(Table1[[#This Row],[Date Created Conversion]])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>
        <f>ROUND(Table1[[#This Row],[pledged]]/Table1[[#This Row],[goal]] *100,1)</f>
        <v>104.7</v>
      </c>
      <c r="G3834" s="13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ref="L3834" si="3951">(((J3834/60)/60)/24)+DATE(1970,1,1)</f>
        <v>42420.114988425921</v>
      </c>
      <c r="M3834" s="16">
        <f t="shared" si="3894"/>
        <v>42375.114988425921</v>
      </c>
      <c r="N3834" t="b">
        <v>0</v>
      </c>
      <c r="O3834">
        <v>9</v>
      </c>
      <c r="P3834" t="b">
        <v>1</v>
      </c>
      <c r="Q3834" t="s">
        <v>8269</v>
      </c>
      <c r="R3834">
        <f t="shared" si="3895"/>
        <v>139.56</v>
      </c>
      <c r="S3834" s="13" t="s">
        <v>8315</v>
      </c>
      <c r="T3834" t="s">
        <v>8316</v>
      </c>
      <c r="U3834">
        <f>YEAR(Table1[[#This Row],[Date Created Conversion]])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>
        <f>ROUND(Table1[[#This Row],[pledged]]/Table1[[#This Row],[goal]] *100,1)</f>
        <v>116.7</v>
      </c>
      <c r="G3835" s="13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ref="L3835" si="3952">(((J3835/60)/60)/24)+DATE(1970,1,1)</f>
        <v>41974.797916666663</v>
      </c>
      <c r="M3835" s="16">
        <f t="shared" si="3894"/>
        <v>41963.872361111105</v>
      </c>
      <c r="N3835" t="b">
        <v>0</v>
      </c>
      <c r="O3835">
        <v>20</v>
      </c>
      <c r="P3835" t="b">
        <v>1</v>
      </c>
      <c r="Q3835" t="s">
        <v>8269</v>
      </c>
      <c r="R3835">
        <f t="shared" si="3895"/>
        <v>70</v>
      </c>
      <c r="S3835" s="13" t="s">
        <v>8315</v>
      </c>
      <c r="T3835" t="s">
        <v>8316</v>
      </c>
      <c r="U3835">
        <f>YEAR(Table1[[#This Row],[Date Created Conversion]])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>
        <f>ROUND(Table1[[#This Row],[pledged]]/Table1[[#This Row],[goal]] *100,1)</f>
        <v>109</v>
      </c>
      <c r="G3836" s="13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ref="L3836" si="3953">(((J3836/60)/60)/24)+DATE(1970,1,1)</f>
        <v>42173.445219907408</v>
      </c>
      <c r="M3836" s="16">
        <f t="shared" si="3894"/>
        <v>42143.445219907408</v>
      </c>
      <c r="N3836" t="b">
        <v>0</v>
      </c>
      <c r="O3836">
        <v>57</v>
      </c>
      <c r="P3836" t="b">
        <v>1</v>
      </c>
      <c r="Q3836" t="s">
        <v>8269</v>
      </c>
      <c r="R3836">
        <f t="shared" si="3895"/>
        <v>57.39</v>
      </c>
      <c r="S3836" s="13" t="s">
        <v>8315</v>
      </c>
      <c r="T3836" t="s">
        <v>8316</v>
      </c>
      <c r="U3836">
        <f>YEAR(Table1[[#This Row],[Date Created Conversion]])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>
        <f>ROUND(Table1[[#This Row],[pledged]]/Table1[[#This Row],[goal]] *100,1)</f>
        <v>160</v>
      </c>
      <c r="G3837" s="13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ref="L3837" si="3954">(((J3837/60)/60)/24)+DATE(1970,1,1)</f>
        <v>42481.94222222222</v>
      </c>
      <c r="M3837" s="16">
        <f t="shared" si="3894"/>
        <v>42460.94222222222</v>
      </c>
      <c r="N3837" t="b">
        <v>0</v>
      </c>
      <c r="O3837">
        <v>8</v>
      </c>
      <c r="P3837" t="b">
        <v>1</v>
      </c>
      <c r="Q3837" t="s">
        <v>8269</v>
      </c>
      <c r="R3837">
        <f t="shared" si="3895"/>
        <v>40</v>
      </c>
      <c r="S3837" s="13" t="s">
        <v>8315</v>
      </c>
      <c r="T3837" t="s">
        <v>8316</v>
      </c>
      <c r="U3837">
        <f>YEAR(Table1[[#This Row],[Date Created Conversion]])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>
        <f>ROUND(Table1[[#This Row],[pledged]]/Table1[[#This Row],[goal]] *100,1)</f>
        <v>112.5</v>
      </c>
      <c r="G3838" s="13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ref="L3838" si="3955">(((J3838/60)/60)/24)+DATE(1970,1,1)</f>
        <v>42585.172916666663</v>
      </c>
      <c r="M3838" s="16">
        <f t="shared" si="3894"/>
        <v>42553.926527777774</v>
      </c>
      <c r="N3838" t="b">
        <v>0</v>
      </c>
      <c r="O3838">
        <v>14</v>
      </c>
      <c r="P3838" t="b">
        <v>1</v>
      </c>
      <c r="Q3838" t="s">
        <v>8269</v>
      </c>
      <c r="R3838">
        <f t="shared" si="3895"/>
        <v>64.290000000000006</v>
      </c>
      <c r="S3838" s="13" t="s">
        <v>8315</v>
      </c>
      <c r="T3838" t="s">
        <v>8316</v>
      </c>
      <c r="U3838">
        <f>YEAR(Table1[[#This Row],[Date Created Conversion]])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>
        <f>ROUND(Table1[[#This Row],[pledged]]/Table1[[#This Row],[goal]] *100,1)</f>
        <v>102.1</v>
      </c>
      <c r="G3839" s="13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ref="L3839" si="3956">(((J3839/60)/60)/24)+DATE(1970,1,1)</f>
        <v>42188.765717592592</v>
      </c>
      <c r="M3839" s="16">
        <f t="shared" si="3894"/>
        <v>42152.765717592592</v>
      </c>
      <c r="N3839" t="b">
        <v>0</v>
      </c>
      <c r="O3839">
        <v>17</v>
      </c>
      <c r="P3839" t="b">
        <v>1</v>
      </c>
      <c r="Q3839" t="s">
        <v>8269</v>
      </c>
      <c r="R3839">
        <f t="shared" si="3895"/>
        <v>120.12</v>
      </c>
      <c r="S3839" s="13" t="s">
        <v>8315</v>
      </c>
      <c r="T3839" t="s">
        <v>8316</v>
      </c>
      <c r="U3839">
        <f>YEAR(Table1[[#This Row],[Date Created Conversion]])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>
        <f>ROUND(Table1[[#This Row],[pledged]]/Table1[[#This Row],[goal]] *100,1)</f>
        <v>100.8</v>
      </c>
      <c r="G3840" s="13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ref="L3840" si="3957">(((J3840/60)/60)/24)+DATE(1970,1,1)</f>
        <v>42146.710752314815</v>
      </c>
      <c r="M3840" s="16">
        <f t="shared" si="3894"/>
        <v>42116.710752314815</v>
      </c>
      <c r="N3840" t="b">
        <v>0</v>
      </c>
      <c r="O3840">
        <v>100</v>
      </c>
      <c r="P3840" t="b">
        <v>1</v>
      </c>
      <c r="Q3840" t="s">
        <v>8269</v>
      </c>
      <c r="R3840">
        <f t="shared" si="3895"/>
        <v>1008.24</v>
      </c>
      <c r="S3840" s="13" t="s">
        <v>8315</v>
      </c>
      <c r="T3840" t="s">
        <v>8316</v>
      </c>
      <c r="U3840">
        <f>YEAR(Table1[[#This Row],[Date Created Conversion]])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>
        <f>ROUND(Table1[[#This Row],[pledged]]/Table1[[#This Row],[goal]] *100,1)</f>
        <v>101.3</v>
      </c>
      <c r="G3841" s="13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ref="L3841" si="3958">(((J3841/60)/60)/24)+DATE(1970,1,1)</f>
        <v>42215.142638888887</v>
      </c>
      <c r="M3841" s="16">
        <f t="shared" si="3894"/>
        <v>42155.142638888887</v>
      </c>
      <c r="N3841" t="b">
        <v>0</v>
      </c>
      <c r="O3841">
        <v>32</v>
      </c>
      <c r="P3841" t="b">
        <v>1</v>
      </c>
      <c r="Q3841" t="s">
        <v>8269</v>
      </c>
      <c r="R3841">
        <f t="shared" si="3895"/>
        <v>63.28</v>
      </c>
      <c r="S3841" s="13" t="s">
        <v>8315</v>
      </c>
      <c r="T3841" t="s">
        <v>8316</v>
      </c>
      <c r="U3841">
        <f>YEAR(Table1[[#This Row],[Date Created Conversion]])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>
        <f>ROUND(Table1[[#This Row],[pledged]]/Table1[[#This Row],[goal]] *100,1)</f>
        <v>6500</v>
      </c>
      <c r="G3842" s="13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ref="L3842" si="3959">(((J3842/60)/60)/24)+DATE(1970,1,1)</f>
        <v>42457.660057870366</v>
      </c>
      <c r="M3842" s="16">
        <f t="shared" ref="M3842:M3905" si="3960">(((K3842/60)/60)/24)+DATE(1970,1,1)</f>
        <v>42432.701724537037</v>
      </c>
      <c r="N3842" t="b">
        <v>0</v>
      </c>
      <c r="O3842">
        <v>3</v>
      </c>
      <c r="P3842" t="b">
        <v>1</v>
      </c>
      <c r="Q3842" t="s">
        <v>8269</v>
      </c>
      <c r="R3842">
        <f t="shared" ref="R3842:R3905" si="3961">IFERROR(ROUND(E3842/O3842,2),0)</f>
        <v>21.67</v>
      </c>
      <c r="S3842" s="13" t="s">
        <v>8315</v>
      </c>
      <c r="T3842" t="s">
        <v>8316</v>
      </c>
      <c r="U3842">
        <f>YEAR(Table1[[#This Row],[Date Created Conversion]])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>
        <f>ROUND(Table1[[#This Row],[pledged]]/Table1[[#This Row],[goal]] *100,1)</f>
        <v>8.6999999999999993</v>
      </c>
      <c r="G3843" s="1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" si="3962">(((J3843/60)/60)/24)+DATE(1970,1,1)</f>
        <v>41840.785729166666</v>
      </c>
      <c r="M3843" s="16">
        <f t="shared" si="3960"/>
        <v>41780.785729166666</v>
      </c>
      <c r="N3843" t="b">
        <v>1</v>
      </c>
      <c r="O3843">
        <v>34</v>
      </c>
      <c r="P3843" t="b">
        <v>0</v>
      </c>
      <c r="Q3843" t="s">
        <v>8269</v>
      </c>
      <c r="R3843">
        <f t="shared" si="3961"/>
        <v>25.65</v>
      </c>
      <c r="S3843" s="13" t="s">
        <v>8315</v>
      </c>
      <c r="T3843" t="s">
        <v>8316</v>
      </c>
      <c r="U3843">
        <f>YEAR(Table1[[#This Row],[Date Created Conversion]])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>
        <f>ROUND(Table1[[#This Row],[pledged]]/Table1[[#This Row],[goal]] *100,1)</f>
        <v>21.9</v>
      </c>
      <c r="G3844" s="13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ref="L3844" si="3963">(((J3844/60)/60)/24)+DATE(1970,1,1)</f>
        <v>41770.493657407409</v>
      </c>
      <c r="M3844" s="16">
        <f t="shared" si="3960"/>
        <v>41740.493657407409</v>
      </c>
      <c r="N3844" t="b">
        <v>1</v>
      </c>
      <c r="O3844">
        <v>23</v>
      </c>
      <c r="P3844" t="b">
        <v>0</v>
      </c>
      <c r="Q3844" t="s">
        <v>8269</v>
      </c>
      <c r="R3844">
        <f t="shared" si="3961"/>
        <v>47.7</v>
      </c>
      <c r="S3844" s="13" t="s">
        <v>8315</v>
      </c>
      <c r="T3844" t="s">
        <v>8316</v>
      </c>
      <c r="U3844">
        <f>YEAR(Table1[[#This Row],[Date Created Conversion]])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>
        <f>ROUND(Table1[[#This Row],[pledged]]/Table1[[#This Row],[goal]] *100,1)</f>
        <v>21.3</v>
      </c>
      <c r="G3845" s="13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ref="L3845" si="3964">(((J3845/60)/60)/24)+DATE(1970,1,1)</f>
        <v>41791.072500000002</v>
      </c>
      <c r="M3845" s="16">
        <f t="shared" si="3960"/>
        <v>41766.072500000002</v>
      </c>
      <c r="N3845" t="b">
        <v>1</v>
      </c>
      <c r="O3845">
        <v>19</v>
      </c>
      <c r="P3845" t="b">
        <v>0</v>
      </c>
      <c r="Q3845" t="s">
        <v>8269</v>
      </c>
      <c r="R3845">
        <f t="shared" si="3961"/>
        <v>56.05</v>
      </c>
      <c r="S3845" s="13" t="s">
        <v>8315</v>
      </c>
      <c r="T3845" t="s">
        <v>8316</v>
      </c>
      <c r="U3845">
        <f>YEAR(Table1[[#This Row],[Date Created Conversion]])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>
        <f>ROUND(Table1[[#This Row],[pledged]]/Table1[[#This Row],[goal]] *100,1)</f>
        <v>41.5</v>
      </c>
      <c r="G3846" s="13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ref="L3846" si="3965">(((J3846/60)/60)/24)+DATE(1970,1,1)</f>
        <v>41793.290972222225</v>
      </c>
      <c r="M3846" s="16">
        <f t="shared" si="3960"/>
        <v>41766.617291666669</v>
      </c>
      <c r="N3846" t="b">
        <v>1</v>
      </c>
      <c r="O3846">
        <v>50</v>
      </c>
      <c r="P3846" t="b">
        <v>0</v>
      </c>
      <c r="Q3846" t="s">
        <v>8269</v>
      </c>
      <c r="R3846">
        <f t="shared" si="3961"/>
        <v>81.319999999999993</v>
      </c>
      <c r="S3846" s="13" t="s">
        <v>8315</v>
      </c>
      <c r="T3846" t="s">
        <v>8316</v>
      </c>
      <c r="U3846">
        <f>YEAR(Table1[[#This Row],[Date Created Conversion]])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>
        <f>ROUND(Table1[[#This Row],[pledged]]/Table1[[#This Row],[goal]] *100,1)</f>
        <v>2.1</v>
      </c>
      <c r="G3847" s="13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ref="L3847" si="3966">(((J3847/60)/60)/24)+DATE(1970,1,1)</f>
        <v>42278.627013888887</v>
      </c>
      <c r="M3847" s="16">
        <f t="shared" si="3960"/>
        <v>42248.627013888887</v>
      </c>
      <c r="N3847" t="b">
        <v>1</v>
      </c>
      <c r="O3847">
        <v>12</v>
      </c>
      <c r="P3847" t="b">
        <v>0</v>
      </c>
      <c r="Q3847" t="s">
        <v>8269</v>
      </c>
      <c r="R3847">
        <f t="shared" si="3961"/>
        <v>70.17</v>
      </c>
      <c r="S3847" s="13" t="s">
        <v>8315</v>
      </c>
      <c r="T3847" t="s">
        <v>8316</v>
      </c>
      <c r="U3847">
        <f>YEAR(Table1[[#This Row],[Date Created Conversion]])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>
        <f>ROUND(Table1[[#This Row],[pledged]]/Table1[[#This Row],[goal]] *100,1)</f>
        <v>2.7</v>
      </c>
      <c r="G3848" s="13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ref="L3848" si="3967">(((J3848/60)/60)/24)+DATE(1970,1,1)</f>
        <v>41916.290972222225</v>
      </c>
      <c r="M3848" s="16">
        <f t="shared" si="3960"/>
        <v>41885.221550925926</v>
      </c>
      <c r="N3848" t="b">
        <v>1</v>
      </c>
      <c r="O3848">
        <v>8</v>
      </c>
      <c r="P3848" t="b">
        <v>0</v>
      </c>
      <c r="Q3848" t="s">
        <v>8269</v>
      </c>
      <c r="R3848">
        <f t="shared" si="3961"/>
        <v>23.63</v>
      </c>
      <c r="S3848" s="13" t="s">
        <v>8315</v>
      </c>
      <c r="T3848" t="s">
        <v>8316</v>
      </c>
      <c r="U3848">
        <f>YEAR(Table1[[#This Row],[Date Created Conversion]])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>
        <f>ROUND(Table1[[#This Row],[pledged]]/Table1[[#This Row],[goal]] *100,1)</f>
        <v>16.2</v>
      </c>
      <c r="G3849" s="13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ref="L3849" si="3968">(((J3849/60)/60)/24)+DATE(1970,1,1)</f>
        <v>42204.224432870367</v>
      </c>
      <c r="M3849" s="16">
        <f t="shared" si="3960"/>
        <v>42159.224432870367</v>
      </c>
      <c r="N3849" t="b">
        <v>1</v>
      </c>
      <c r="O3849">
        <v>9</v>
      </c>
      <c r="P3849" t="b">
        <v>0</v>
      </c>
      <c r="Q3849" t="s">
        <v>8269</v>
      </c>
      <c r="R3849">
        <f t="shared" si="3961"/>
        <v>188.56</v>
      </c>
      <c r="S3849" s="13" t="s">
        <v>8315</v>
      </c>
      <c r="T3849" t="s">
        <v>8316</v>
      </c>
      <c r="U3849">
        <f>YEAR(Table1[[#This Row],[Date Created Conversion]])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>
        <f>ROUND(Table1[[#This Row],[pledged]]/Table1[[#This Row],[goal]] *100,1)</f>
        <v>16.399999999999999</v>
      </c>
      <c r="G3850" s="13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ref="L3850" si="3969">(((J3850/60)/60)/24)+DATE(1970,1,1)</f>
        <v>42295.817002314812</v>
      </c>
      <c r="M3850" s="16">
        <f t="shared" si="3960"/>
        <v>42265.817002314812</v>
      </c>
      <c r="N3850" t="b">
        <v>1</v>
      </c>
      <c r="O3850">
        <v>43</v>
      </c>
      <c r="P3850" t="b">
        <v>0</v>
      </c>
      <c r="Q3850" t="s">
        <v>8269</v>
      </c>
      <c r="R3850">
        <f t="shared" si="3961"/>
        <v>49.51</v>
      </c>
      <c r="S3850" s="13" t="s">
        <v>8315</v>
      </c>
      <c r="T3850" t="s">
        <v>8316</v>
      </c>
      <c r="U3850">
        <f>YEAR(Table1[[#This Row],[Date Created Conversion]])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>
        <f>ROUND(Table1[[#This Row],[pledged]]/Table1[[#This Row],[goal]] *100,1)</f>
        <v>7</v>
      </c>
      <c r="G3851" s="13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ref="L3851" si="3970">(((J3851/60)/60)/24)+DATE(1970,1,1)</f>
        <v>42166.767175925925</v>
      </c>
      <c r="M3851" s="16">
        <f t="shared" si="3960"/>
        <v>42136.767175925925</v>
      </c>
      <c r="N3851" t="b">
        <v>1</v>
      </c>
      <c r="O3851">
        <v>28</v>
      </c>
      <c r="P3851" t="b">
        <v>0</v>
      </c>
      <c r="Q3851" t="s">
        <v>8269</v>
      </c>
      <c r="R3851">
        <f t="shared" si="3961"/>
        <v>75.459999999999994</v>
      </c>
      <c r="S3851" s="13" t="s">
        <v>8315</v>
      </c>
      <c r="T3851" t="s">
        <v>8316</v>
      </c>
      <c r="U3851">
        <f>YEAR(Table1[[#This Row],[Date Created Conversion]])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>
        <f>ROUND(Table1[[#This Row],[pledged]]/Table1[[#This Row],[goal]] *100,1)</f>
        <v>3.8</v>
      </c>
      <c r="G3852" s="13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ref="L3852" si="3971">(((J3852/60)/60)/24)+DATE(1970,1,1)</f>
        <v>42005.124340277776</v>
      </c>
      <c r="M3852" s="16">
        <f t="shared" si="3960"/>
        <v>41975.124340277776</v>
      </c>
      <c r="N3852" t="b">
        <v>1</v>
      </c>
      <c r="O3852">
        <v>4</v>
      </c>
      <c r="P3852" t="b">
        <v>0</v>
      </c>
      <c r="Q3852" t="s">
        <v>8269</v>
      </c>
      <c r="R3852">
        <f t="shared" si="3961"/>
        <v>9.5</v>
      </c>
      <c r="S3852" s="13" t="s">
        <v>8315</v>
      </c>
      <c r="T3852" t="s">
        <v>8316</v>
      </c>
      <c r="U3852">
        <f>YEAR(Table1[[#This Row],[Date Created Conversion]])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>
        <f>ROUND(Table1[[#This Row],[pledged]]/Table1[[#This Row],[goal]] *100,1)</f>
        <v>34.1</v>
      </c>
      <c r="G3853" s="1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ref="L3853" si="3972">(((J3853/60)/60)/24)+DATE(1970,1,1)</f>
        <v>42202.439571759256</v>
      </c>
      <c r="M3853" s="16">
        <f t="shared" si="3960"/>
        <v>42172.439571759256</v>
      </c>
      <c r="N3853" t="b">
        <v>1</v>
      </c>
      <c r="O3853">
        <v>24</v>
      </c>
      <c r="P3853" t="b">
        <v>0</v>
      </c>
      <c r="Q3853" t="s">
        <v>8269</v>
      </c>
      <c r="R3853">
        <f t="shared" si="3961"/>
        <v>35.5</v>
      </c>
      <c r="S3853" s="13" t="s">
        <v>8315</v>
      </c>
      <c r="T3853" t="s">
        <v>8316</v>
      </c>
      <c r="U3853">
        <f>YEAR(Table1[[#This Row],[Date Created Conversion]])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>
        <f>ROUND(Table1[[#This Row],[pledged]]/Table1[[#This Row],[goal]] *100,1)</f>
        <v>0.2</v>
      </c>
      <c r="G3854" s="13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ref="L3854" si="3973">(((J3854/60)/60)/24)+DATE(1970,1,1)</f>
        <v>42090.149027777778</v>
      </c>
      <c r="M3854" s="16">
        <f t="shared" si="3960"/>
        <v>42065.190694444449</v>
      </c>
      <c r="N3854" t="b">
        <v>0</v>
      </c>
      <c r="O3854">
        <v>2</v>
      </c>
      <c r="P3854" t="b">
        <v>0</v>
      </c>
      <c r="Q3854" t="s">
        <v>8269</v>
      </c>
      <c r="R3854">
        <f t="shared" si="3961"/>
        <v>10</v>
      </c>
      <c r="S3854" s="13" t="s">
        <v>8315</v>
      </c>
      <c r="T3854" t="s">
        <v>8316</v>
      </c>
      <c r="U3854">
        <f>YEAR(Table1[[#This Row],[Date Created Conversion]])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>
        <f>ROUND(Table1[[#This Row],[pledged]]/Table1[[#This Row],[goal]] *100,1)</f>
        <v>0</v>
      </c>
      <c r="G3855" s="13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ref="L3855" si="3974">(((J3855/60)/60)/24)+DATE(1970,1,1)</f>
        <v>41883.84002314815</v>
      </c>
      <c r="M3855" s="16">
        <f t="shared" si="3960"/>
        <v>41848.84002314815</v>
      </c>
      <c r="N3855" t="b">
        <v>0</v>
      </c>
      <c r="O3855">
        <v>2</v>
      </c>
      <c r="P3855" t="b">
        <v>0</v>
      </c>
      <c r="Q3855" t="s">
        <v>8269</v>
      </c>
      <c r="R3855">
        <f t="shared" si="3961"/>
        <v>13</v>
      </c>
      <c r="S3855" s="13" t="s">
        <v>8315</v>
      </c>
      <c r="T3855" t="s">
        <v>8316</v>
      </c>
      <c r="U3855">
        <f>YEAR(Table1[[#This Row],[Date Created Conversion]])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>
        <f>ROUND(Table1[[#This Row],[pledged]]/Table1[[#This Row],[goal]] *100,1)</f>
        <v>16.3</v>
      </c>
      <c r="G3856" s="13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ref="L3856" si="3975">(((J3856/60)/60)/24)+DATE(1970,1,1)</f>
        <v>42133.884930555556</v>
      </c>
      <c r="M3856" s="16">
        <f t="shared" si="3960"/>
        <v>42103.884930555556</v>
      </c>
      <c r="N3856" t="b">
        <v>0</v>
      </c>
      <c r="O3856">
        <v>20</v>
      </c>
      <c r="P3856" t="b">
        <v>0</v>
      </c>
      <c r="Q3856" t="s">
        <v>8269</v>
      </c>
      <c r="R3856">
        <f t="shared" si="3961"/>
        <v>89.4</v>
      </c>
      <c r="S3856" s="13" t="s">
        <v>8315</v>
      </c>
      <c r="T3856" t="s">
        <v>8316</v>
      </c>
      <c r="U3856">
        <f>YEAR(Table1[[#This Row],[Date Created Conversion]])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>
        <f>ROUND(Table1[[#This Row],[pledged]]/Table1[[#This Row],[goal]] *100,1)</f>
        <v>2.5</v>
      </c>
      <c r="G3857" s="13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ref="L3857" si="3976">(((J3857/60)/60)/24)+DATE(1970,1,1)</f>
        <v>42089.929062499999</v>
      </c>
      <c r="M3857" s="16">
        <f t="shared" si="3960"/>
        <v>42059.970729166671</v>
      </c>
      <c r="N3857" t="b">
        <v>0</v>
      </c>
      <c r="O3857">
        <v>1</v>
      </c>
      <c r="P3857" t="b">
        <v>0</v>
      </c>
      <c r="Q3857" t="s">
        <v>8269</v>
      </c>
      <c r="R3857">
        <f t="shared" si="3961"/>
        <v>25</v>
      </c>
      <c r="S3857" s="13" t="s">
        <v>8315</v>
      </c>
      <c r="T3857" t="s">
        <v>8316</v>
      </c>
      <c r="U3857">
        <f>YEAR(Table1[[#This Row],[Date Created Conversion]])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>
        <f>ROUND(Table1[[#This Row],[pledged]]/Table1[[#This Row],[goal]] *100,1)</f>
        <v>0</v>
      </c>
      <c r="G3858" s="13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ref="L3858" si="3977">(((J3858/60)/60)/24)+DATE(1970,1,1)</f>
        <v>42071.701423611114</v>
      </c>
      <c r="M3858" s="16">
        <f t="shared" si="3960"/>
        <v>42041.743090277778</v>
      </c>
      <c r="N3858" t="b">
        <v>0</v>
      </c>
      <c r="O3858">
        <v>1</v>
      </c>
      <c r="P3858" t="b">
        <v>0</v>
      </c>
      <c r="Q3858" t="s">
        <v>8269</v>
      </c>
      <c r="R3858">
        <f t="shared" si="3961"/>
        <v>1</v>
      </c>
      <c r="S3858" s="13" t="s">
        <v>8315</v>
      </c>
      <c r="T3858" t="s">
        <v>8316</v>
      </c>
      <c r="U3858">
        <f>YEAR(Table1[[#This Row],[Date Created Conversion]])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>
        <f>ROUND(Table1[[#This Row],[pledged]]/Table1[[#This Row],[goal]] *100,1)</f>
        <v>5.2</v>
      </c>
      <c r="G3859" s="13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ref="L3859" si="3978">(((J3859/60)/60)/24)+DATE(1970,1,1)</f>
        <v>41852.716666666667</v>
      </c>
      <c r="M3859" s="16">
        <f t="shared" si="3960"/>
        <v>41829.73715277778</v>
      </c>
      <c r="N3859" t="b">
        <v>0</v>
      </c>
      <c r="O3859">
        <v>4</v>
      </c>
      <c r="P3859" t="b">
        <v>0</v>
      </c>
      <c r="Q3859" t="s">
        <v>8269</v>
      </c>
      <c r="R3859">
        <f t="shared" si="3961"/>
        <v>65</v>
      </c>
      <c r="S3859" s="13" t="s">
        <v>8315</v>
      </c>
      <c r="T3859" t="s">
        <v>8316</v>
      </c>
      <c r="U3859">
        <f>YEAR(Table1[[#This Row],[Date Created Conversion]])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>
        <f>ROUND(Table1[[#This Row],[pledged]]/Table1[[#This Row],[goal]] *100,1)</f>
        <v>2</v>
      </c>
      <c r="G3860" s="13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ref="L3860" si="3979">(((J3860/60)/60)/24)+DATE(1970,1,1)</f>
        <v>42146.875</v>
      </c>
      <c r="M3860" s="16">
        <f t="shared" si="3960"/>
        <v>42128.431064814817</v>
      </c>
      <c r="N3860" t="b">
        <v>0</v>
      </c>
      <c r="O3860">
        <v>1</v>
      </c>
      <c r="P3860" t="b">
        <v>0</v>
      </c>
      <c r="Q3860" t="s">
        <v>8269</v>
      </c>
      <c r="R3860">
        <f t="shared" si="3961"/>
        <v>10</v>
      </c>
      <c r="S3860" s="13" t="s">
        <v>8315</v>
      </c>
      <c r="T3860" t="s">
        <v>8316</v>
      </c>
      <c r="U3860">
        <f>YEAR(Table1[[#This Row],[Date Created Conversion]])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>
        <f>ROUND(Table1[[#This Row],[pledged]]/Table1[[#This Row],[goal]] *100,1)</f>
        <v>0</v>
      </c>
      <c r="G3861" s="13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ref="L3861" si="3980">(((J3861/60)/60)/24)+DATE(1970,1,1)</f>
        <v>41815.875</v>
      </c>
      <c r="M3861" s="16">
        <f t="shared" si="3960"/>
        <v>41789.893599537041</v>
      </c>
      <c r="N3861" t="b">
        <v>0</v>
      </c>
      <c r="O3861">
        <v>1</v>
      </c>
      <c r="P3861" t="b">
        <v>0</v>
      </c>
      <c r="Q3861" t="s">
        <v>8269</v>
      </c>
      <c r="R3861">
        <f t="shared" si="3961"/>
        <v>1</v>
      </c>
      <c r="S3861" s="13" t="s">
        <v>8315</v>
      </c>
      <c r="T3861" t="s">
        <v>8316</v>
      </c>
      <c r="U3861">
        <f>YEAR(Table1[[#This Row],[Date Created Conversion]])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>
        <f>ROUND(Table1[[#This Row],[pledged]]/Table1[[#This Row],[goal]] *100,1)</f>
        <v>17.7</v>
      </c>
      <c r="G3862" s="13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ref="L3862" si="3981">(((J3862/60)/60)/24)+DATE(1970,1,1)</f>
        <v>41863.660995370366</v>
      </c>
      <c r="M3862" s="16">
        <f t="shared" si="3960"/>
        <v>41833.660995370366</v>
      </c>
      <c r="N3862" t="b">
        <v>0</v>
      </c>
      <c r="O3862">
        <v>13</v>
      </c>
      <c r="P3862" t="b">
        <v>0</v>
      </c>
      <c r="Q3862" t="s">
        <v>8269</v>
      </c>
      <c r="R3862">
        <f t="shared" si="3961"/>
        <v>81.540000000000006</v>
      </c>
      <c r="S3862" s="13" t="s">
        <v>8315</v>
      </c>
      <c r="T3862" t="s">
        <v>8316</v>
      </c>
      <c r="U3862">
        <f>YEAR(Table1[[#This Row],[Date Created Conversion]])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>
        <f>ROUND(Table1[[#This Row],[pledged]]/Table1[[#This Row],[goal]] *100,1)</f>
        <v>5</v>
      </c>
      <c r="G3863" s="1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ref="L3863" si="3982">(((J3863/60)/60)/24)+DATE(1970,1,1)</f>
        <v>41955.907638888893</v>
      </c>
      <c r="M3863" s="16">
        <f t="shared" si="3960"/>
        <v>41914.590011574073</v>
      </c>
      <c r="N3863" t="b">
        <v>0</v>
      </c>
      <c r="O3863">
        <v>1</v>
      </c>
      <c r="P3863" t="b">
        <v>0</v>
      </c>
      <c r="Q3863" t="s">
        <v>8269</v>
      </c>
      <c r="R3863">
        <f t="shared" si="3961"/>
        <v>100</v>
      </c>
      <c r="S3863" s="13" t="s">
        <v>8315</v>
      </c>
      <c r="T3863" t="s">
        <v>8316</v>
      </c>
      <c r="U3863">
        <f>YEAR(Table1[[#This Row],[Date Created Conversion]])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>
        <f>ROUND(Table1[[#This Row],[pledged]]/Table1[[#This Row],[goal]] *100,1)</f>
        <v>0</v>
      </c>
      <c r="G3864" s="13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ref="L3864" si="3983">(((J3864/60)/60)/24)+DATE(1970,1,1)</f>
        <v>42625.707638888889</v>
      </c>
      <c r="M3864" s="16">
        <f t="shared" si="3960"/>
        <v>42611.261064814811</v>
      </c>
      <c r="N3864" t="b">
        <v>0</v>
      </c>
      <c r="O3864">
        <v>1</v>
      </c>
      <c r="P3864" t="b">
        <v>0</v>
      </c>
      <c r="Q3864" t="s">
        <v>8269</v>
      </c>
      <c r="R3864">
        <f t="shared" si="3961"/>
        <v>1</v>
      </c>
      <c r="S3864" s="13" t="s">
        <v>8315</v>
      </c>
      <c r="T3864" t="s">
        <v>8316</v>
      </c>
      <c r="U3864">
        <f>YEAR(Table1[[#This Row],[Date Created Conversion]])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>
        <f>ROUND(Table1[[#This Row],[pledged]]/Table1[[#This Row],[goal]] *100,1)</f>
        <v>0</v>
      </c>
      <c r="G3865" s="13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ref="L3865" si="3984">(((J3865/60)/60)/24)+DATE(1970,1,1)</f>
        <v>42313.674826388888</v>
      </c>
      <c r="M3865" s="16">
        <f t="shared" si="3960"/>
        <v>42253.633159722223</v>
      </c>
      <c r="N3865" t="b">
        <v>0</v>
      </c>
      <c r="O3865">
        <v>0</v>
      </c>
      <c r="P3865" t="b">
        <v>0</v>
      </c>
      <c r="Q3865" t="s">
        <v>8269</v>
      </c>
      <c r="R3865">
        <f t="shared" si="3961"/>
        <v>0</v>
      </c>
      <c r="S3865" s="13" t="s">
        <v>8315</v>
      </c>
      <c r="T3865" t="s">
        <v>8316</v>
      </c>
      <c r="U3865">
        <f>YEAR(Table1[[#This Row],[Date Created Conversion]])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>
        <f>ROUND(Table1[[#This Row],[pledged]]/Table1[[#This Row],[goal]] *100,1)</f>
        <v>1.2</v>
      </c>
      <c r="G3866" s="13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ref="L3866" si="3985">(((J3866/60)/60)/24)+DATE(1970,1,1)</f>
        <v>42325.933495370366</v>
      </c>
      <c r="M3866" s="16">
        <f t="shared" si="3960"/>
        <v>42295.891828703709</v>
      </c>
      <c r="N3866" t="b">
        <v>0</v>
      </c>
      <c r="O3866">
        <v>3</v>
      </c>
      <c r="P3866" t="b">
        <v>0</v>
      </c>
      <c r="Q3866" t="s">
        <v>8269</v>
      </c>
      <c r="R3866">
        <f t="shared" si="3961"/>
        <v>20</v>
      </c>
      <c r="S3866" s="13" t="s">
        <v>8315</v>
      </c>
      <c r="T3866" t="s">
        <v>8316</v>
      </c>
      <c r="U3866">
        <f>YEAR(Table1[[#This Row],[Date Created Conversion]])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>
        <f>ROUND(Table1[[#This Row],[pledged]]/Table1[[#This Row],[goal]] *100,1)</f>
        <v>26.9</v>
      </c>
      <c r="G3867" s="13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ref="L3867" si="3986">(((J3867/60)/60)/24)+DATE(1970,1,1)</f>
        <v>41881.229166666664</v>
      </c>
      <c r="M3867" s="16">
        <f t="shared" si="3960"/>
        <v>41841.651597222226</v>
      </c>
      <c r="N3867" t="b">
        <v>0</v>
      </c>
      <c r="O3867">
        <v>14</v>
      </c>
      <c r="P3867" t="b">
        <v>0</v>
      </c>
      <c r="Q3867" t="s">
        <v>8269</v>
      </c>
      <c r="R3867">
        <f t="shared" si="3961"/>
        <v>46.43</v>
      </c>
      <c r="S3867" s="13" t="s">
        <v>8315</v>
      </c>
      <c r="T3867" t="s">
        <v>8316</v>
      </c>
      <c r="U3867">
        <f>YEAR(Table1[[#This Row],[Date Created Conversion]])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>
        <f>ROUND(Table1[[#This Row],[pledged]]/Table1[[#This Row],[goal]] *100,1)</f>
        <v>0.6</v>
      </c>
      <c r="G3868" s="13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ref="L3868" si="3987">(((J3868/60)/60)/24)+DATE(1970,1,1)</f>
        <v>42452.145138888889</v>
      </c>
      <c r="M3868" s="16">
        <f t="shared" si="3960"/>
        <v>42402.947002314817</v>
      </c>
      <c r="N3868" t="b">
        <v>0</v>
      </c>
      <c r="O3868">
        <v>2</v>
      </c>
      <c r="P3868" t="b">
        <v>0</v>
      </c>
      <c r="Q3868" t="s">
        <v>8269</v>
      </c>
      <c r="R3868">
        <f t="shared" si="3961"/>
        <v>5.5</v>
      </c>
      <c r="S3868" s="13" t="s">
        <v>8315</v>
      </c>
      <c r="T3868" t="s">
        <v>8316</v>
      </c>
      <c r="U3868">
        <f>YEAR(Table1[[#This Row],[Date Created Conversion]])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>
        <f>ROUND(Table1[[#This Row],[pledged]]/Table1[[#This Row],[goal]] *100,1)</f>
        <v>12.6</v>
      </c>
      <c r="G3869" s="13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ref="L3869" si="3988">(((J3869/60)/60)/24)+DATE(1970,1,1)</f>
        <v>42539.814108796301</v>
      </c>
      <c r="M3869" s="16">
        <f t="shared" si="3960"/>
        <v>42509.814108796301</v>
      </c>
      <c r="N3869" t="b">
        <v>0</v>
      </c>
      <c r="O3869">
        <v>5</v>
      </c>
      <c r="P3869" t="b">
        <v>0</v>
      </c>
      <c r="Q3869" t="s">
        <v>8269</v>
      </c>
      <c r="R3869">
        <f t="shared" si="3961"/>
        <v>50.2</v>
      </c>
      <c r="S3869" s="13" t="s">
        <v>8315</v>
      </c>
      <c r="T3869" t="s">
        <v>8316</v>
      </c>
      <c r="U3869">
        <f>YEAR(Table1[[#This Row],[Date Created Conversion]])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>
        <f>ROUND(Table1[[#This Row],[pledged]]/Table1[[#This Row],[goal]] *100,1)</f>
        <v>0.2</v>
      </c>
      <c r="G3870" s="13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ref="L3870" si="3989">(((J3870/60)/60)/24)+DATE(1970,1,1)</f>
        <v>41890.659780092588</v>
      </c>
      <c r="M3870" s="16">
        <f t="shared" si="3960"/>
        <v>41865.659780092588</v>
      </c>
      <c r="N3870" t="b">
        <v>0</v>
      </c>
      <c r="O3870">
        <v>1</v>
      </c>
      <c r="P3870" t="b">
        <v>0</v>
      </c>
      <c r="Q3870" t="s">
        <v>8303</v>
      </c>
      <c r="R3870">
        <f t="shared" si="3961"/>
        <v>10</v>
      </c>
      <c r="S3870" s="13" t="s">
        <v>8315</v>
      </c>
      <c r="T3870" t="s">
        <v>8357</v>
      </c>
      <c r="U3870">
        <f>YEAR(Table1[[#This Row],[Date Created Conversion]])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>
        <f>ROUND(Table1[[#This Row],[pledged]]/Table1[[#This Row],[goal]] *100,1)</f>
        <v>3.4</v>
      </c>
      <c r="G3871" s="13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ref="L3871" si="3990">(((J3871/60)/60)/24)+DATE(1970,1,1)</f>
        <v>42077.132638888885</v>
      </c>
      <c r="M3871" s="16">
        <f t="shared" si="3960"/>
        <v>42047.724444444444</v>
      </c>
      <c r="N3871" t="b">
        <v>0</v>
      </c>
      <c r="O3871">
        <v>15</v>
      </c>
      <c r="P3871" t="b">
        <v>0</v>
      </c>
      <c r="Q3871" t="s">
        <v>8303</v>
      </c>
      <c r="R3871">
        <f t="shared" si="3961"/>
        <v>30.13</v>
      </c>
      <c r="S3871" s="13" t="s">
        <v>8315</v>
      </c>
      <c r="T3871" t="s">
        <v>8357</v>
      </c>
      <c r="U3871">
        <f>YEAR(Table1[[#This Row],[Date Created Conversion]])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>
        <f>ROUND(Table1[[#This Row],[pledged]]/Table1[[#This Row],[goal]] *100,1)</f>
        <v>15</v>
      </c>
      <c r="G3872" s="13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ref="L3872" si="3991">(((J3872/60)/60)/24)+DATE(1970,1,1)</f>
        <v>41823.17219907407</v>
      </c>
      <c r="M3872" s="16">
        <f t="shared" si="3960"/>
        <v>41793.17219907407</v>
      </c>
      <c r="N3872" t="b">
        <v>0</v>
      </c>
      <c r="O3872">
        <v>10</v>
      </c>
      <c r="P3872" t="b">
        <v>0</v>
      </c>
      <c r="Q3872" t="s">
        <v>8303</v>
      </c>
      <c r="R3872">
        <f t="shared" si="3961"/>
        <v>150</v>
      </c>
      <c r="S3872" s="13" t="s">
        <v>8315</v>
      </c>
      <c r="T3872" t="s">
        <v>8357</v>
      </c>
      <c r="U3872">
        <f>YEAR(Table1[[#This Row],[Date Created Conversion]])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>
        <f>ROUND(Table1[[#This Row],[pledged]]/Table1[[#This Row],[goal]] *100,1)</f>
        <v>2.7</v>
      </c>
      <c r="G3873" s="1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ref="L3873" si="3992">(((J3873/60)/60)/24)+DATE(1970,1,1)</f>
        <v>42823.739004629635</v>
      </c>
      <c r="M3873" s="16">
        <f t="shared" si="3960"/>
        <v>42763.780671296292</v>
      </c>
      <c r="N3873" t="b">
        <v>0</v>
      </c>
      <c r="O3873">
        <v>3</v>
      </c>
      <c r="P3873" t="b">
        <v>0</v>
      </c>
      <c r="Q3873" t="s">
        <v>8303</v>
      </c>
      <c r="R3873">
        <f t="shared" si="3961"/>
        <v>13.33</v>
      </c>
      <c r="S3873" s="13" t="s">
        <v>8315</v>
      </c>
      <c r="T3873" t="s">
        <v>8357</v>
      </c>
      <c r="U3873">
        <f>YEAR(Table1[[#This Row],[Date Created Conversion]])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>
        <f>ROUND(Table1[[#This Row],[pledged]]/Table1[[#This Row],[goal]] *100,1)</f>
        <v>0</v>
      </c>
      <c r="G3874" s="13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ref="L3874" si="3993">(((J3874/60)/60)/24)+DATE(1970,1,1)</f>
        <v>42230.145787037036</v>
      </c>
      <c r="M3874" s="16">
        <f t="shared" si="3960"/>
        <v>42180.145787037036</v>
      </c>
      <c r="N3874" t="b">
        <v>0</v>
      </c>
      <c r="O3874">
        <v>0</v>
      </c>
      <c r="P3874" t="b">
        <v>0</v>
      </c>
      <c r="Q3874" t="s">
        <v>8303</v>
      </c>
      <c r="R3874">
        <f t="shared" si="3961"/>
        <v>0</v>
      </c>
      <c r="S3874" s="13" t="s">
        <v>8315</v>
      </c>
      <c r="T3874" t="s">
        <v>8357</v>
      </c>
      <c r="U3874">
        <f>YEAR(Table1[[#This Row],[Date Created Conversion]])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>
        <f>ROUND(Table1[[#This Row],[pledged]]/Table1[[#This Row],[goal]] *100,1)</f>
        <v>0</v>
      </c>
      <c r="G3875" s="13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ref="L3875" si="3994">(((J3875/60)/60)/24)+DATE(1970,1,1)</f>
        <v>42285.696006944447</v>
      </c>
      <c r="M3875" s="16">
        <f t="shared" si="3960"/>
        <v>42255.696006944447</v>
      </c>
      <c r="N3875" t="b">
        <v>0</v>
      </c>
      <c r="O3875">
        <v>0</v>
      </c>
      <c r="P3875" t="b">
        <v>0</v>
      </c>
      <c r="Q3875" t="s">
        <v>8303</v>
      </c>
      <c r="R3875">
        <f t="shared" si="3961"/>
        <v>0</v>
      </c>
      <c r="S3875" s="13" t="s">
        <v>8315</v>
      </c>
      <c r="T3875" t="s">
        <v>8357</v>
      </c>
      <c r="U3875">
        <f>YEAR(Table1[[#This Row],[Date Created Conversion]])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>
        <f>ROUND(Table1[[#This Row],[pledged]]/Table1[[#This Row],[goal]] *100,1)</f>
        <v>0</v>
      </c>
      <c r="G3876" s="13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ref="L3876" si="3995">(((J3876/60)/60)/24)+DATE(1970,1,1)</f>
        <v>42028.041666666672</v>
      </c>
      <c r="M3876" s="16">
        <f t="shared" si="3960"/>
        <v>42007.016458333332</v>
      </c>
      <c r="N3876" t="b">
        <v>0</v>
      </c>
      <c r="O3876">
        <v>0</v>
      </c>
      <c r="P3876" t="b">
        <v>0</v>
      </c>
      <c r="Q3876" t="s">
        <v>8303</v>
      </c>
      <c r="R3876">
        <f t="shared" si="3961"/>
        <v>0</v>
      </c>
      <c r="S3876" s="13" t="s">
        <v>8315</v>
      </c>
      <c r="T3876" t="s">
        <v>8357</v>
      </c>
      <c r="U3876">
        <f>YEAR(Table1[[#This Row],[Date Created Conversion]])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>
        <f>ROUND(Table1[[#This Row],[pledged]]/Table1[[#This Row],[goal]] *100,1)</f>
        <v>0</v>
      </c>
      <c r="G3877" s="13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ref="L3877" si="3996">(((J3877/60)/60)/24)+DATE(1970,1,1)</f>
        <v>42616.416666666672</v>
      </c>
      <c r="M3877" s="16">
        <f t="shared" si="3960"/>
        <v>42615.346817129626</v>
      </c>
      <c r="N3877" t="b">
        <v>0</v>
      </c>
      <c r="O3877">
        <v>0</v>
      </c>
      <c r="P3877" t="b">
        <v>0</v>
      </c>
      <c r="Q3877" t="s">
        <v>8303</v>
      </c>
      <c r="R3877">
        <f t="shared" si="3961"/>
        <v>0</v>
      </c>
      <c r="S3877" s="13" t="s">
        <v>8315</v>
      </c>
      <c r="T3877" t="s">
        <v>8357</v>
      </c>
      <c r="U3877">
        <f>YEAR(Table1[[#This Row],[Date Created Conversion]])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>
        <f>ROUND(Table1[[#This Row],[pledged]]/Table1[[#This Row],[goal]] *100,1)</f>
        <v>52.8</v>
      </c>
      <c r="G3878" s="13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ref="L3878" si="3997">(((J3878/60)/60)/24)+DATE(1970,1,1)</f>
        <v>42402.624166666668</v>
      </c>
      <c r="M3878" s="16">
        <f t="shared" si="3960"/>
        <v>42372.624166666668</v>
      </c>
      <c r="N3878" t="b">
        <v>0</v>
      </c>
      <c r="O3878">
        <v>46</v>
      </c>
      <c r="P3878" t="b">
        <v>0</v>
      </c>
      <c r="Q3878" t="s">
        <v>8303</v>
      </c>
      <c r="R3878">
        <f t="shared" si="3961"/>
        <v>44.76</v>
      </c>
      <c r="S3878" s="13" t="s">
        <v>8315</v>
      </c>
      <c r="T3878" t="s">
        <v>8357</v>
      </c>
      <c r="U3878">
        <f>YEAR(Table1[[#This Row],[Date Created Conversion]])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>
        <f>ROUND(Table1[[#This Row],[pledged]]/Table1[[#This Row],[goal]] *100,1)</f>
        <v>5</v>
      </c>
      <c r="G3879" s="13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ref="L3879" si="3998">(((J3879/60)/60)/24)+DATE(1970,1,1)</f>
        <v>42712.67768518519</v>
      </c>
      <c r="M3879" s="16">
        <f t="shared" si="3960"/>
        <v>42682.67768518519</v>
      </c>
      <c r="N3879" t="b">
        <v>0</v>
      </c>
      <c r="O3879">
        <v>14</v>
      </c>
      <c r="P3879" t="b">
        <v>0</v>
      </c>
      <c r="Q3879" t="s">
        <v>8303</v>
      </c>
      <c r="R3879">
        <f t="shared" si="3961"/>
        <v>88.64</v>
      </c>
      <c r="S3879" s="13" t="s">
        <v>8315</v>
      </c>
      <c r="T3879" t="s">
        <v>8357</v>
      </c>
      <c r="U3879">
        <f>YEAR(Table1[[#This Row],[Date Created Conversion]])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>
        <f>ROUND(Table1[[#This Row],[pledged]]/Table1[[#This Row],[goal]] *100,1)</f>
        <v>0.1</v>
      </c>
      <c r="G3880" s="13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ref="L3880" si="3999">(((J3880/60)/60)/24)+DATE(1970,1,1)</f>
        <v>42185.165972222225</v>
      </c>
      <c r="M3880" s="16">
        <f t="shared" si="3960"/>
        <v>42154.818819444445</v>
      </c>
      <c r="N3880" t="b">
        <v>0</v>
      </c>
      <c r="O3880">
        <v>1</v>
      </c>
      <c r="P3880" t="b">
        <v>0</v>
      </c>
      <c r="Q3880" t="s">
        <v>8303</v>
      </c>
      <c r="R3880">
        <f t="shared" si="3961"/>
        <v>10</v>
      </c>
      <c r="S3880" s="13" t="s">
        <v>8315</v>
      </c>
      <c r="T3880" t="s">
        <v>8357</v>
      </c>
      <c r="U3880">
        <f>YEAR(Table1[[#This Row],[Date Created Conversion]])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>
        <f>ROUND(Table1[[#This Row],[pledged]]/Table1[[#This Row],[goal]] *100,1)</f>
        <v>0</v>
      </c>
      <c r="G3881" s="13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ref="L3881" si="4000">(((J3881/60)/60)/24)+DATE(1970,1,1)</f>
        <v>42029.861064814817</v>
      </c>
      <c r="M3881" s="16">
        <f t="shared" si="3960"/>
        <v>41999.861064814817</v>
      </c>
      <c r="N3881" t="b">
        <v>0</v>
      </c>
      <c r="O3881">
        <v>0</v>
      </c>
      <c r="P3881" t="b">
        <v>0</v>
      </c>
      <c r="Q3881" t="s">
        <v>8303</v>
      </c>
      <c r="R3881">
        <f t="shared" si="3961"/>
        <v>0</v>
      </c>
      <c r="S3881" s="13" t="s">
        <v>8315</v>
      </c>
      <c r="T3881" t="s">
        <v>8357</v>
      </c>
      <c r="U3881">
        <f>YEAR(Table1[[#This Row],[Date Created Conversion]])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>
        <f>ROUND(Table1[[#This Row],[pledged]]/Table1[[#This Row],[goal]] *100,1)</f>
        <v>13.1</v>
      </c>
      <c r="G3882" s="13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ref="L3882" si="4001">(((J3882/60)/60)/24)+DATE(1970,1,1)</f>
        <v>41850.958333333336</v>
      </c>
      <c r="M3882" s="16">
        <f t="shared" si="3960"/>
        <v>41815.815046296295</v>
      </c>
      <c r="N3882" t="b">
        <v>0</v>
      </c>
      <c r="O3882">
        <v>17</v>
      </c>
      <c r="P3882" t="b">
        <v>0</v>
      </c>
      <c r="Q3882" t="s">
        <v>8303</v>
      </c>
      <c r="R3882">
        <f t="shared" si="3961"/>
        <v>57.65</v>
      </c>
      <c r="S3882" s="13" t="s">
        <v>8315</v>
      </c>
      <c r="T3882" t="s">
        <v>8357</v>
      </c>
      <c r="U3882">
        <f>YEAR(Table1[[#This Row],[Date Created Conversion]])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>
        <f>ROUND(Table1[[#This Row],[pledged]]/Table1[[#This Row],[goal]] *100,1)</f>
        <v>5</v>
      </c>
      <c r="G3883" s="1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ref="L3883" si="4002">(((J3883/60)/60)/24)+DATE(1970,1,1)</f>
        <v>42786.018506944441</v>
      </c>
      <c r="M3883" s="16">
        <f t="shared" si="3960"/>
        <v>42756.018506944441</v>
      </c>
      <c r="N3883" t="b">
        <v>0</v>
      </c>
      <c r="O3883">
        <v>1</v>
      </c>
      <c r="P3883" t="b">
        <v>0</v>
      </c>
      <c r="Q3883" t="s">
        <v>8303</v>
      </c>
      <c r="R3883">
        <f t="shared" si="3961"/>
        <v>25</v>
      </c>
      <c r="S3883" s="13" t="s">
        <v>8315</v>
      </c>
      <c r="T3883" t="s">
        <v>8357</v>
      </c>
      <c r="U3883">
        <f>YEAR(Table1[[#This Row],[Date Created Conversion]])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>
        <f>ROUND(Table1[[#This Row],[pledged]]/Table1[[#This Row],[goal]] *100,1)</f>
        <v>0</v>
      </c>
      <c r="G3884" s="13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ref="L3884" si="4003">(((J3884/60)/60)/24)+DATE(1970,1,1)</f>
        <v>42400.960416666669</v>
      </c>
      <c r="M3884" s="16">
        <f t="shared" si="3960"/>
        <v>42373.983449074076</v>
      </c>
      <c r="N3884" t="b">
        <v>0</v>
      </c>
      <c r="O3884">
        <v>0</v>
      </c>
      <c r="P3884" t="b">
        <v>0</v>
      </c>
      <c r="Q3884" t="s">
        <v>8303</v>
      </c>
      <c r="R3884">
        <f t="shared" si="3961"/>
        <v>0</v>
      </c>
      <c r="S3884" s="13" t="s">
        <v>8315</v>
      </c>
      <c r="T3884" t="s">
        <v>8357</v>
      </c>
      <c r="U3884">
        <f>YEAR(Table1[[#This Row],[Date Created Conversion]])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>
        <f>ROUND(Table1[[#This Row],[pledged]]/Table1[[#This Row],[goal]] *100,1)</f>
        <v>0</v>
      </c>
      <c r="G3885" s="13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ref="L3885" si="4004">(((J3885/60)/60)/24)+DATE(1970,1,1)</f>
        <v>41884.602650462963</v>
      </c>
      <c r="M3885" s="16">
        <f t="shared" si="3960"/>
        <v>41854.602650462963</v>
      </c>
      <c r="N3885" t="b">
        <v>0</v>
      </c>
      <c r="O3885">
        <v>0</v>
      </c>
      <c r="P3885" t="b">
        <v>0</v>
      </c>
      <c r="Q3885" t="s">
        <v>8303</v>
      </c>
      <c r="R3885">
        <f t="shared" si="3961"/>
        <v>0</v>
      </c>
      <c r="S3885" s="13" t="s">
        <v>8315</v>
      </c>
      <c r="T3885" t="s">
        <v>8357</v>
      </c>
      <c r="U3885">
        <f>YEAR(Table1[[#This Row],[Date Created Conversion]])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>
        <f>ROUND(Table1[[#This Row],[pledged]]/Table1[[#This Row],[goal]] *100,1)</f>
        <v>0</v>
      </c>
      <c r="G3886" s="13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ref="L3886" si="4005">(((J3886/60)/60)/24)+DATE(1970,1,1)</f>
        <v>42090.749907407408</v>
      </c>
      <c r="M3886" s="16">
        <f t="shared" si="3960"/>
        <v>42065.791574074072</v>
      </c>
      <c r="N3886" t="b">
        <v>0</v>
      </c>
      <c r="O3886">
        <v>0</v>
      </c>
      <c r="P3886" t="b">
        <v>0</v>
      </c>
      <c r="Q3886" t="s">
        <v>8303</v>
      </c>
      <c r="R3886">
        <f t="shared" si="3961"/>
        <v>0</v>
      </c>
      <c r="S3886" s="13" t="s">
        <v>8315</v>
      </c>
      <c r="T3886" t="s">
        <v>8357</v>
      </c>
      <c r="U3886">
        <f>YEAR(Table1[[#This Row],[Date Created Conversion]])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>
        <f>ROUND(Table1[[#This Row],[pledged]]/Table1[[#This Row],[goal]] *100,1)</f>
        <v>0</v>
      </c>
      <c r="G3887" s="13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ref="L3887" si="4006">(((J3887/60)/60)/24)+DATE(1970,1,1)</f>
        <v>42499.951284722221</v>
      </c>
      <c r="M3887" s="16">
        <f t="shared" si="3960"/>
        <v>42469.951284722221</v>
      </c>
      <c r="N3887" t="b">
        <v>0</v>
      </c>
      <c r="O3887">
        <v>0</v>
      </c>
      <c r="P3887" t="b">
        <v>0</v>
      </c>
      <c r="Q3887" t="s">
        <v>8303</v>
      </c>
      <c r="R3887">
        <f t="shared" si="3961"/>
        <v>0</v>
      </c>
      <c r="S3887" s="13" t="s">
        <v>8315</v>
      </c>
      <c r="T3887" t="s">
        <v>8357</v>
      </c>
      <c r="U3887">
        <f>YEAR(Table1[[#This Row],[Date Created Conversion]])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>
        <f>ROUND(Table1[[#This Row],[pledged]]/Table1[[#This Row],[goal]] *100,1)</f>
        <v>0</v>
      </c>
      <c r="G3888" s="13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ref="L3888" si="4007">(((J3888/60)/60)/24)+DATE(1970,1,1)</f>
        <v>41984.228032407409</v>
      </c>
      <c r="M3888" s="16">
        <f t="shared" si="3960"/>
        <v>41954.228032407409</v>
      </c>
      <c r="N3888" t="b">
        <v>0</v>
      </c>
      <c r="O3888">
        <v>0</v>
      </c>
      <c r="P3888" t="b">
        <v>0</v>
      </c>
      <c r="Q3888" t="s">
        <v>8303</v>
      </c>
      <c r="R3888">
        <f t="shared" si="3961"/>
        <v>0</v>
      </c>
      <c r="S3888" s="13" t="s">
        <v>8315</v>
      </c>
      <c r="T3888" t="s">
        <v>8357</v>
      </c>
      <c r="U3888">
        <f>YEAR(Table1[[#This Row],[Date Created Conversion]])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>
        <f>ROUND(Table1[[#This Row],[pledged]]/Table1[[#This Row],[goal]] *100,1)</f>
        <v>1.8</v>
      </c>
      <c r="G3889" s="13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ref="L3889" si="4008">(((J3889/60)/60)/24)+DATE(1970,1,1)</f>
        <v>42125.916666666672</v>
      </c>
      <c r="M3889" s="16">
        <f t="shared" si="3960"/>
        <v>42079.857974537037</v>
      </c>
      <c r="N3889" t="b">
        <v>0</v>
      </c>
      <c r="O3889">
        <v>2</v>
      </c>
      <c r="P3889" t="b">
        <v>0</v>
      </c>
      <c r="Q3889" t="s">
        <v>8303</v>
      </c>
      <c r="R3889">
        <f t="shared" si="3961"/>
        <v>17.5</v>
      </c>
      <c r="S3889" s="13" t="s">
        <v>8315</v>
      </c>
      <c r="T3889" t="s">
        <v>8357</v>
      </c>
      <c r="U3889">
        <f>YEAR(Table1[[#This Row],[Date Created Conversion]])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>
        <f>ROUND(Table1[[#This Row],[pledged]]/Table1[[#This Row],[goal]] *100,1)</f>
        <v>27.1</v>
      </c>
      <c r="G3890" s="13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ref="L3890" si="4009">(((J3890/60)/60)/24)+DATE(1970,1,1)</f>
        <v>42792.545810185184</v>
      </c>
      <c r="M3890" s="16">
        <f t="shared" si="3960"/>
        <v>42762.545810185184</v>
      </c>
      <c r="N3890" t="b">
        <v>0</v>
      </c>
      <c r="O3890">
        <v>14</v>
      </c>
      <c r="P3890" t="b">
        <v>0</v>
      </c>
      <c r="Q3890" t="s">
        <v>8269</v>
      </c>
      <c r="R3890">
        <f t="shared" si="3961"/>
        <v>38.71</v>
      </c>
      <c r="S3890" s="13" t="s">
        <v>8315</v>
      </c>
      <c r="T3890" t="s">
        <v>8316</v>
      </c>
      <c r="U3890">
        <f>YEAR(Table1[[#This Row],[Date Created Conversion]])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>
        <f>ROUND(Table1[[#This Row],[pledged]]/Table1[[#This Row],[goal]] *100,1)</f>
        <v>1.5</v>
      </c>
      <c r="G3891" s="13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ref="L3891" si="4010">(((J3891/60)/60)/24)+DATE(1970,1,1)</f>
        <v>42008.976388888885</v>
      </c>
      <c r="M3891" s="16">
        <f t="shared" si="3960"/>
        <v>41977.004976851851</v>
      </c>
      <c r="N3891" t="b">
        <v>0</v>
      </c>
      <c r="O3891">
        <v>9</v>
      </c>
      <c r="P3891" t="b">
        <v>0</v>
      </c>
      <c r="Q3891" t="s">
        <v>8269</v>
      </c>
      <c r="R3891">
        <f t="shared" si="3961"/>
        <v>13.11</v>
      </c>
      <c r="S3891" s="13" t="s">
        <v>8315</v>
      </c>
      <c r="T3891" t="s">
        <v>8316</v>
      </c>
      <c r="U3891">
        <f>YEAR(Table1[[#This Row],[Date Created Conversion]])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>
        <f>ROUND(Table1[[#This Row],[pledged]]/Table1[[#This Row],[goal]] *100,1)</f>
        <v>16.8</v>
      </c>
      <c r="G3892" s="13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ref="L3892" si="4011">(((J3892/60)/60)/24)+DATE(1970,1,1)</f>
        <v>42231.758611111116</v>
      </c>
      <c r="M3892" s="16">
        <f t="shared" si="3960"/>
        <v>42171.758611111116</v>
      </c>
      <c r="N3892" t="b">
        <v>0</v>
      </c>
      <c r="O3892">
        <v>8</v>
      </c>
      <c r="P3892" t="b">
        <v>0</v>
      </c>
      <c r="Q3892" t="s">
        <v>8269</v>
      </c>
      <c r="R3892">
        <f t="shared" si="3961"/>
        <v>315.5</v>
      </c>
      <c r="S3892" s="13" t="s">
        <v>8315</v>
      </c>
      <c r="T3892" t="s">
        <v>8316</v>
      </c>
      <c r="U3892">
        <f>YEAR(Table1[[#This Row],[Date Created Conversion]])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>
        <f>ROUND(Table1[[#This Row],[pledged]]/Table1[[#This Row],[goal]] *100,1)</f>
        <v>32.5</v>
      </c>
      <c r="G3893" s="1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ref="L3893" si="4012">(((J3893/60)/60)/24)+DATE(1970,1,1)</f>
        <v>42086.207638888889</v>
      </c>
      <c r="M3893" s="16">
        <f t="shared" si="3960"/>
        <v>42056.1324537037</v>
      </c>
      <c r="N3893" t="b">
        <v>0</v>
      </c>
      <c r="O3893">
        <v>7</v>
      </c>
      <c r="P3893" t="b">
        <v>0</v>
      </c>
      <c r="Q3893" t="s">
        <v>8269</v>
      </c>
      <c r="R3893">
        <f t="shared" si="3961"/>
        <v>37.14</v>
      </c>
      <c r="S3893" s="13" t="s">
        <v>8315</v>
      </c>
      <c r="T3893" t="s">
        <v>8316</v>
      </c>
      <c r="U3893">
        <f>YEAR(Table1[[#This Row],[Date Created Conversion]])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>
        <f>ROUND(Table1[[#This Row],[pledged]]/Table1[[#This Row],[goal]] *100,1)</f>
        <v>0</v>
      </c>
      <c r="G3894" s="13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ref="L3894" si="4013">(((J3894/60)/60)/24)+DATE(1970,1,1)</f>
        <v>41875.291666666664</v>
      </c>
      <c r="M3894" s="16">
        <f t="shared" si="3960"/>
        <v>41867.652280092596</v>
      </c>
      <c r="N3894" t="b">
        <v>0</v>
      </c>
      <c r="O3894">
        <v>0</v>
      </c>
      <c r="P3894" t="b">
        <v>0</v>
      </c>
      <c r="Q3894" t="s">
        <v>8269</v>
      </c>
      <c r="R3894">
        <f t="shared" si="3961"/>
        <v>0</v>
      </c>
      <c r="S3894" s="13" t="s">
        <v>8315</v>
      </c>
      <c r="T3894" t="s">
        <v>8316</v>
      </c>
      <c r="U3894">
        <f>YEAR(Table1[[#This Row],[Date Created Conversion]])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>
        <f>ROUND(Table1[[#This Row],[pledged]]/Table1[[#This Row],[goal]] *100,1)</f>
        <v>21.6</v>
      </c>
      <c r="G3895" s="13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ref="L3895" si="4014">(((J3895/60)/60)/24)+DATE(1970,1,1)</f>
        <v>41821.25</v>
      </c>
      <c r="M3895" s="16">
        <f t="shared" si="3960"/>
        <v>41779.657870370371</v>
      </c>
      <c r="N3895" t="b">
        <v>0</v>
      </c>
      <c r="O3895">
        <v>84</v>
      </c>
      <c r="P3895" t="b">
        <v>0</v>
      </c>
      <c r="Q3895" t="s">
        <v>8269</v>
      </c>
      <c r="R3895">
        <f t="shared" si="3961"/>
        <v>128.27000000000001</v>
      </c>
      <c r="S3895" s="13" t="s">
        <v>8315</v>
      </c>
      <c r="T3895" t="s">
        <v>8316</v>
      </c>
      <c r="U3895">
        <f>YEAR(Table1[[#This Row],[Date Created Conversion]])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>
        <f>ROUND(Table1[[#This Row],[pledged]]/Table1[[#This Row],[goal]] *100,1)</f>
        <v>3.5</v>
      </c>
      <c r="G3896" s="13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ref="L3896" si="4015">(((J3896/60)/60)/24)+DATE(1970,1,1)</f>
        <v>42710.207638888889</v>
      </c>
      <c r="M3896" s="16">
        <f t="shared" si="3960"/>
        <v>42679.958472222221</v>
      </c>
      <c r="N3896" t="b">
        <v>0</v>
      </c>
      <c r="O3896">
        <v>11</v>
      </c>
      <c r="P3896" t="b">
        <v>0</v>
      </c>
      <c r="Q3896" t="s">
        <v>8269</v>
      </c>
      <c r="R3896">
        <f t="shared" si="3961"/>
        <v>47.27</v>
      </c>
      <c r="S3896" s="13" t="s">
        <v>8315</v>
      </c>
      <c r="T3896" t="s">
        <v>8316</v>
      </c>
      <c r="U3896">
        <f>YEAR(Table1[[#This Row],[Date Created Conversion]])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>
        <f>ROUND(Table1[[#This Row],[pledged]]/Table1[[#This Row],[goal]] *100,1)</f>
        <v>5</v>
      </c>
      <c r="G3897" s="13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ref="L3897" si="4016">(((J3897/60)/60)/24)+DATE(1970,1,1)</f>
        <v>42063.250208333338</v>
      </c>
      <c r="M3897" s="16">
        <f t="shared" si="3960"/>
        <v>42032.250208333338</v>
      </c>
      <c r="N3897" t="b">
        <v>0</v>
      </c>
      <c r="O3897">
        <v>1</v>
      </c>
      <c r="P3897" t="b">
        <v>0</v>
      </c>
      <c r="Q3897" t="s">
        <v>8269</v>
      </c>
      <c r="R3897">
        <f t="shared" si="3961"/>
        <v>50</v>
      </c>
      <c r="S3897" s="13" t="s">
        <v>8315</v>
      </c>
      <c r="T3897" t="s">
        <v>8316</v>
      </c>
      <c r="U3897">
        <f>YEAR(Table1[[#This Row],[Date Created Conversion]])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>
        <f>ROUND(Table1[[#This Row],[pledged]]/Table1[[#This Row],[goal]] *100,1)</f>
        <v>10.6</v>
      </c>
      <c r="G3898" s="13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ref="L3898" si="4017">(((J3898/60)/60)/24)+DATE(1970,1,1)</f>
        <v>41807.191875000004</v>
      </c>
      <c r="M3898" s="16">
        <f t="shared" si="3960"/>
        <v>41793.191875000004</v>
      </c>
      <c r="N3898" t="b">
        <v>0</v>
      </c>
      <c r="O3898">
        <v>4</v>
      </c>
      <c r="P3898" t="b">
        <v>0</v>
      </c>
      <c r="Q3898" t="s">
        <v>8269</v>
      </c>
      <c r="R3898">
        <f t="shared" si="3961"/>
        <v>42.5</v>
      </c>
      <c r="S3898" s="13" t="s">
        <v>8315</v>
      </c>
      <c r="T3898" t="s">
        <v>8316</v>
      </c>
      <c r="U3898">
        <f>YEAR(Table1[[#This Row],[Date Created Conversion]])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>
        <f>ROUND(Table1[[#This Row],[pledged]]/Table1[[#This Row],[goal]] *100,1)</f>
        <v>17.600000000000001</v>
      </c>
      <c r="G3899" s="13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ref="L3899" si="4018">(((J3899/60)/60)/24)+DATE(1970,1,1)</f>
        <v>42012.87364583333</v>
      </c>
      <c r="M3899" s="16">
        <f t="shared" si="3960"/>
        <v>41982.87364583333</v>
      </c>
      <c r="N3899" t="b">
        <v>0</v>
      </c>
      <c r="O3899">
        <v>10</v>
      </c>
      <c r="P3899" t="b">
        <v>0</v>
      </c>
      <c r="Q3899" t="s">
        <v>8269</v>
      </c>
      <c r="R3899">
        <f t="shared" si="3961"/>
        <v>44</v>
      </c>
      <c r="S3899" s="13" t="s">
        <v>8315</v>
      </c>
      <c r="T3899" t="s">
        <v>8316</v>
      </c>
      <c r="U3899">
        <f>YEAR(Table1[[#This Row],[Date Created Conversion]])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>
        <f>ROUND(Table1[[#This Row],[pledged]]/Table1[[#This Row],[goal]] *100,1)</f>
        <v>32.6</v>
      </c>
      <c r="G3900" s="13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ref="L3900" si="4019">(((J3900/60)/60)/24)+DATE(1970,1,1)</f>
        <v>42233.666666666672</v>
      </c>
      <c r="M3900" s="16">
        <f t="shared" si="3960"/>
        <v>42193.482291666667</v>
      </c>
      <c r="N3900" t="b">
        <v>0</v>
      </c>
      <c r="O3900">
        <v>16</v>
      </c>
      <c r="P3900" t="b">
        <v>0</v>
      </c>
      <c r="Q3900" t="s">
        <v>8269</v>
      </c>
      <c r="R3900">
        <f t="shared" si="3961"/>
        <v>50.88</v>
      </c>
      <c r="S3900" s="13" t="s">
        <v>8315</v>
      </c>
      <c r="T3900" t="s">
        <v>8316</v>
      </c>
      <c r="U3900">
        <f>YEAR(Table1[[#This Row],[Date Created Conversion]])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>
        <f>ROUND(Table1[[#This Row],[pledged]]/Table1[[#This Row],[goal]] *100,1)</f>
        <v>1.3</v>
      </c>
      <c r="G3901" s="13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ref="L3901" si="4020">(((J3901/60)/60)/24)+DATE(1970,1,1)</f>
        <v>41863.775011574071</v>
      </c>
      <c r="M3901" s="16">
        <f t="shared" si="3960"/>
        <v>41843.775011574071</v>
      </c>
      <c r="N3901" t="b">
        <v>0</v>
      </c>
      <c r="O3901">
        <v>2</v>
      </c>
      <c r="P3901" t="b">
        <v>0</v>
      </c>
      <c r="Q3901" t="s">
        <v>8269</v>
      </c>
      <c r="R3901">
        <f t="shared" si="3961"/>
        <v>62.5</v>
      </c>
      <c r="S3901" s="13" t="s">
        <v>8315</v>
      </c>
      <c r="T3901" t="s">
        <v>8316</v>
      </c>
      <c r="U3901">
        <f>YEAR(Table1[[#This Row],[Date Created Conversion]])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>
        <f>ROUND(Table1[[#This Row],[pledged]]/Table1[[#This Row],[goal]] *100,1)</f>
        <v>5.4</v>
      </c>
      <c r="G3902" s="13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ref="L3902" si="4021">(((J3902/60)/60)/24)+DATE(1970,1,1)</f>
        <v>42166.092488425929</v>
      </c>
      <c r="M3902" s="16">
        <f t="shared" si="3960"/>
        <v>42136.092488425929</v>
      </c>
      <c r="N3902" t="b">
        <v>0</v>
      </c>
      <c r="O3902">
        <v>5</v>
      </c>
      <c r="P3902" t="b">
        <v>0</v>
      </c>
      <c r="Q3902" t="s">
        <v>8269</v>
      </c>
      <c r="R3902">
        <f t="shared" si="3961"/>
        <v>27</v>
      </c>
      <c r="S3902" s="13" t="s">
        <v>8315</v>
      </c>
      <c r="T3902" t="s">
        <v>8316</v>
      </c>
      <c r="U3902">
        <f>YEAR(Table1[[#This Row],[Date Created Conversion]])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>
        <f>ROUND(Table1[[#This Row],[pledged]]/Table1[[#This Row],[goal]] *100,1)</f>
        <v>0.8</v>
      </c>
      <c r="G3903" s="1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ref="L3903" si="4022">(((J3903/60)/60)/24)+DATE(1970,1,1)</f>
        <v>42357.826377314821</v>
      </c>
      <c r="M3903" s="16">
        <f t="shared" si="3960"/>
        <v>42317.826377314821</v>
      </c>
      <c r="N3903" t="b">
        <v>0</v>
      </c>
      <c r="O3903">
        <v>1</v>
      </c>
      <c r="P3903" t="b">
        <v>0</v>
      </c>
      <c r="Q3903" t="s">
        <v>8269</v>
      </c>
      <c r="R3903">
        <f t="shared" si="3961"/>
        <v>25</v>
      </c>
      <c r="S3903" s="13" t="s">
        <v>8315</v>
      </c>
      <c r="T3903" t="s">
        <v>8316</v>
      </c>
      <c r="U3903">
        <f>YEAR(Table1[[#This Row],[Date Created Conversion]])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>
        <f>ROUND(Table1[[#This Row],[pledged]]/Table1[[#This Row],[goal]] *100,1)</f>
        <v>48.8</v>
      </c>
      <c r="G3904" s="13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ref="L3904" si="4023">(((J3904/60)/60)/24)+DATE(1970,1,1)</f>
        <v>42688.509745370371</v>
      </c>
      <c r="M3904" s="16">
        <f t="shared" si="3960"/>
        <v>42663.468078703707</v>
      </c>
      <c r="N3904" t="b">
        <v>0</v>
      </c>
      <c r="O3904">
        <v>31</v>
      </c>
      <c r="P3904" t="b">
        <v>0</v>
      </c>
      <c r="Q3904" t="s">
        <v>8269</v>
      </c>
      <c r="R3904">
        <f t="shared" si="3961"/>
        <v>47.26</v>
      </c>
      <c r="S3904" s="13" t="s">
        <v>8315</v>
      </c>
      <c r="T3904" t="s">
        <v>8316</v>
      </c>
      <c r="U3904">
        <f>YEAR(Table1[[#This Row],[Date Created Conversion]])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>
        <f>ROUND(Table1[[#This Row],[pledged]]/Table1[[#This Row],[goal]] *100,1)</f>
        <v>0</v>
      </c>
      <c r="G3905" s="13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ref="L3905" si="4024">(((J3905/60)/60)/24)+DATE(1970,1,1)</f>
        <v>42230.818055555559</v>
      </c>
      <c r="M3905" s="16">
        <f t="shared" si="3960"/>
        <v>42186.01116898148</v>
      </c>
      <c r="N3905" t="b">
        <v>0</v>
      </c>
      <c r="O3905">
        <v>0</v>
      </c>
      <c r="P3905" t="b">
        <v>0</v>
      </c>
      <c r="Q3905" t="s">
        <v>8269</v>
      </c>
      <c r="R3905">
        <f t="shared" si="3961"/>
        <v>0</v>
      </c>
      <c r="S3905" s="13" t="s">
        <v>8315</v>
      </c>
      <c r="T3905" t="s">
        <v>8316</v>
      </c>
      <c r="U3905">
        <f>YEAR(Table1[[#This Row],[Date Created Conversion]])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>
        <f>ROUND(Table1[[#This Row],[pledged]]/Table1[[#This Row],[goal]] *100,1)</f>
        <v>0</v>
      </c>
      <c r="G3906" s="13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ref="L3906" si="4025">(((J3906/60)/60)/24)+DATE(1970,1,1)</f>
        <v>42109.211111111115</v>
      </c>
      <c r="M3906" s="16">
        <f t="shared" ref="M3906:M3969" si="4026">(((K3906/60)/60)/24)+DATE(1970,1,1)</f>
        <v>42095.229166666672</v>
      </c>
      <c r="N3906" t="b">
        <v>0</v>
      </c>
      <c r="O3906">
        <v>2</v>
      </c>
      <c r="P3906" t="b">
        <v>0</v>
      </c>
      <c r="Q3906" t="s">
        <v>8269</v>
      </c>
      <c r="R3906">
        <f t="shared" ref="R3906:R3969" si="4027">IFERROR(ROUND(E3906/O3906,2),0)</f>
        <v>1.5</v>
      </c>
      <c r="S3906" s="13" t="s">
        <v>8315</v>
      </c>
      <c r="T3906" t="s">
        <v>8316</v>
      </c>
      <c r="U3906">
        <f>YEAR(Table1[[#This Row],[Date Created Conversion]])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>
        <f>ROUND(Table1[[#This Row],[pledged]]/Table1[[#This Row],[goal]] *100,1)</f>
        <v>11.5</v>
      </c>
      <c r="G3907" s="13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" si="4028">(((J3907/60)/60)/24)+DATE(1970,1,1)</f>
        <v>42166.958333333328</v>
      </c>
      <c r="M3907" s="16">
        <f t="shared" si="4026"/>
        <v>42124.623877314814</v>
      </c>
      <c r="N3907" t="b">
        <v>0</v>
      </c>
      <c r="O3907">
        <v>7</v>
      </c>
      <c r="P3907" t="b">
        <v>0</v>
      </c>
      <c r="Q3907" t="s">
        <v>8269</v>
      </c>
      <c r="R3907">
        <f t="shared" si="4027"/>
        <v>24.71</v>
      </c>
      <c r="S3907" s="13" t="s">
        <v>8315</v>
      </c>
      <c r="T3907" t="s">
        <v>8316</v>
      </c>
      <c r="U3907">
        <f>YEAR(Table1[[#This Row],[Date Created Conversion]])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>
        <f>ROUND(Table1[[#This Row],[pledged]]/Table1[[#This Row],[goal]] *100,1)</f>
        <v>67.3</v>
      </c>
      <c r="G3908" s="13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ref="L3908" si="4029">(((J3908/60)/60)/24)+DATE(1970,1,1)</f>
        <v>42181.559027777781</v>
      </c>
      <c r="M3908" s="16">
        <f t="shared" si="4026"/>
        <v>42143.917743055557</v>
      </c>
      <c r="N3908" t="b">
        <v>0</v>
      </c>
      <c r="O3908">
        <v>16</v>
      </c>
      <c r="P3908" t="b">
        <v>0</v>
      </c>
      <c r="Q3908" t="s">
        <v>8269</v>
      </c>
      <c r="R3908">
        <f t="shared" si="4027"/>
        <v>63.13</v>
      </c>
      <c r="S3908" s="13" t="s">
        <v>8315</v>
      </c>
      <c r="T3908" t="s">
        <v>8316</v>
      </c>
      <c r="U3908">
        <f>YEAR(Table1[[#This Row],[Date Created Conversion]])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>
        <f>ROUND(Table1[[#This Row],[pledged]]/Table1[[#This Row],[goal]] *100,1)</f>
        <v>15.3</v>
      </c>
      <c r="G3909" s="13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ref="L3909" si="4030">(((J3909/60)/60)/24)+DATE(1970,1,1)</f>
        <v>41938.838888888888</v>
      </c>
      <c r="M3909" s="16">
        <f t="shared" si="4026"/>
        <v>41906.819513888891</v>
      </c>
      <c r="N3909" t="b">
        <v>0</v>
      </c>
      <c r="O3909">
        <v>4</v>
      </c>
      <c r="P3909" t="b">
        <v>0</v>
      </c>
      <c r="Q3909" t="s">
        <v>8269</v>
      </c>
      <c r="R3909">
        <f t="shared" si="4027"/>
        <v>38.25</v>
      </c>
      <c r="S3909" s="13" t="s">
        <v>8315</v>
      </c>
      <c r="T3909" t="s">
        <v>8316</v>
      </c>
      <c r="U3909">
        <f>YEAR(Table1[[#This Row],[Date Created Conversion]])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>
        <f>ROUND(Table1[[#This Row],[pledged]]/Table1[[#This Row],[goal]] *100,1)</f>
        <v>8.6999999999999993</v>
      </c>
      <c r="G3910" s="13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ref="L3910" si="4031">(((J3910/60)/60)/24)+DATE(1970,1,1)</f>
        <v>41849.135370370372</v>
      </c>
      <c r="M3910" s="16">
        <f t="shared" si="4026"/>
        <v>41834.135370370372</v>
      </c>
      <c r="N3910" t="b">
        <v>0</v>
      </c>
      <c r="O3910">
        <v>4</v>
      </c>
      <c r="P3910" t="b">
        <v>0</v>
      </c>
      <c r="Q3910" t="s">
        <v>8269</v>
      </c>
      <c r="R3910">
        <f t="shared" si="4027"/>
        <v>16.25</v>
      </c>
      <c r="S3910" s="13" t="s">
        <v>8315</v>
      </c>
      <c r="T3910" t="s">
        <v>8316</v>
      </c>
      <c r="U3910">
        <f>YEAR(Table1[[#This Row],[Date Created Conversion]])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>
        <f>ROUND(Table1[[#This Row],[pledged]]/Table1[[#This Row],[goal]] *100,1)</f>
        <v>0.2</v>
      </c>
      <c r="G3911" s="13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ref="L3911" si="4032">(((J3911/60)/60)/24)+DATE(1970,1,1)</f>
        <v>41893.359282407408</v>
      </c>
      <c r="M3911" s="16">
        <f t="shared" si="4026"/>
        <v>41863.359282407408</v>
      </c>
      <c r="N3911" t="b">
        <v>0</v>
      </c>
      <c r="O3911">
        <v>4</v>
      </c>
      <c r="P3911" t="b">
        <v>0</v>
      </c>
      <c r="Q3911" t="s">
        <v>8269</v>
      </c>
      <c r="R3911">
        <f t="shared" si="4027"/>
        <v>33.75</v>
      </c>
      <c r="S3911" s="13" t="s">
        <v>8315</v>
      </c>
      <c r="T3911" t="s">
        <v>8316</v>
      </c>
      <c r="U3911">
        <f>YEAR(Table1[[#This Row],[Date Created Conversion]])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>
        <f>ROUND(Table1[[#This Row],[pledged]]/Table1[[#This Row],[goal]] *100,1)</f>
        <v>3.1</v>
      </c>
      <c r="G3912" s="13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ref="L3912" si="4033">(((J3912/60)/60)/24)+DATE(1970,1,1)</f>
        <v>42254.756909722222</v>
      </c>
      <c r="M3912" s="16">
        <f t="shared" si="4026"/>
        <v>42224.756909722222</v>
      </c>
      <c r="N3912" t="b">
        <v>0</v>
      </c>
      <c r="O3912">
        <v>3</v>
      </c>
      <c r="P3912" t="b">
        <v>0</v>
      </c>
      <c r="Q3912" t="s">
        <v>8269</v>
      </c>
      <c r="R3912">
        <f t="shared" si="4027"/>
        <v>61.67</v>
      </c>
      <c r="S3912" s="13" t="s">
        <v>8315</v>
      </c>
      <c r="T3912" t="s">
        <v>8316</v>
      </c>
      <c r="U3912">
        <f>YEAR(Table1[[#This Row],[Date Created Conversion]])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>
        <f>ROUND(Table1[[#This Row],[pledged]]/Table1[[#This Row],[goal]] *100,1)</f>
        <v>37.4</v>
      </c>
      <c r="G3913" s="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ref="L3913" si="4034">(((J3913/60)/60)/24)+DATE(1970,1,1)</f>
        <v>41969.853900462964</v>
      </c>
      <c r="M3913" s="16">
        <f t="shared" si="4026"/>
        <v>41939.8122337963</v>
      </c>
      <c r="N3913" t="b">
        <v>0</v>
      </c>
      <c r="O3913">
        <v>36</v>
      </c>
      <c r="P3913" t="b">
        <v>0</v>
      </c>
      <c r="Q3913" t="s">
        <v>8269</v>
      </c>
      <c r="R3913">
        <f t="shared" si="4027"/>
        <v>83.14</v>
      </c>
      <c r="S3913" s="13" t="s">
        <v>8315</v>
      </c>
      <c r="T3913" t="s">
        <v>8316</v>
      </c>
      <c r="U3913">
        <f>YEAR(Table1[[#This Row],[Date Created Conversion]])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>
        <f>ROUND(Table1[[#This Row],[pledged]]/Table1[[#This Row],[goal]] *100,1)</f>
        <v>0</v>
      </c>
      <c r="G3914" s="13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ref="L3914" si="4035">(((J3914/60)/60)/24)+DATE(1970,1,1)</f>
        <v>42119.190972222219</v>
      </c>
      <c r="M3914" s="16">
        <f t="shared" si="4026"/>
        <v>42059.270023148143</v>
      </c>
      <c r="N3914" t="b">
        <v>0</v>
      </c>
      <c r="O3914">
        <v>1</v>
      </c>
      <c r="P3914" t="b">
        <v>0</v>
      </c>
      <c r="Q3914" t="s">
        <v>8269</v>
      </c>
      <c r="R3914">
        <f t="shared" si="4027"/>
        <v>1</v>
      </c>
      <c r="S3914" s="13" t="s">
        <v>8315</v>
      </c>
      <c r="T3914" t="s">
        <v>8316</v>
      </c>
      <c r="U3914">
        <f>YEAR(Table1[[#This Row],[Date Created Conversion]])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>
        <f>ROUND(Table1[[#This Row],[pledged]]/Table1[[#This Row],[goal]] *100,1)</f>
        <v>10</v>
      </c>
      <c r="G3915" s="13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ref="L3915" si="4036">(((J3915/60)/60)/24)+DATE(1970,1,1)</f>
        <v>42338.252881944441</v>
      </c>
      <c r="M3915" s="16">
        <f t="shared" si="4026"/>
        <v>42308.211215277777</v>
      </c>
      <c r="N3915" t="b">
        <v>0</v>
      </c>
      <c r="O3915">
        <v>7</v>
      </c>
      <c r="P3915" t="b">
        <v>0</v>
      </c>
      <c r="Q3915" t="s">
        <v>8269</v>
      </c>
      <c r="R3915">
        <f t="shared" si="4027"/>
        <v>142.86000000000001</v>
      </c>
      <c r="S3915" s="13" t="s">
        <v>8315</v>
      </c>
      <c r="T3915" t="s">
        <v>8316</v>
      </c>
      <c r="U3915">
        <f>YEAR(Table1[[#This Row],[Date Created Conversion]])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>
        <f>ROUND(Table1[[#This Row],[pledged]]/Table1[[#This Row],[goal]] *100,1)</f>
        <v>36.4</v>
      </c>
      <c r="G3916" s="13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ref="L3916" si="4037">(((J3916/60)/60)/24)+DATE(1970,1,1)</f>
        <v>42134.957638888889</v>
      </c>
      <c r="M3916" s="16">
        <f t="shared" si="4026"/>
        <v>42114.818935185183</v>
      </c>
      <c r="N3916" t="b">
        <v>0</v>
      </c>
      <c r="O3916">
        <v>27</v>
      </c>
      <c r="P3916" t="b">
        <v>0</v>
      </c>
      <c r="Q3916" t="s">
        <v>8269</v>
      </c>
      <c r="R3916">
        <f t="shared" si="4027"/>
        <v>33.67</v>
      </c>
      <c r="S3916" s="13" t="s">
        <v>8315</v>
      </c>
      <c r="T3916" t="s">
        <v>8316</v>
      </c>
      <c r="U3916">
        <f>YEAR(Table1[[#This Row],[Date Created Conversion]])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>
        <f>ROUND(Table1[[#This Row],[pledged]]/Table1[[#This Row],[goal]] *100,1)</f>
        <v>0.3</v>
      </c>
      <c r="G3917" s="13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ref="L3917" si="4038">(((J3917/60)/60)/24)+DATE(1970,1,1)</f>
        <v>42522.98505787037</v>
      </c>
      <c r="M3917" s="16">
        <f t="shared" si="4026"/>
        <v>42492.98505787037</v>
      </c>
      <c r="N3917" t="b">
        <v>0</v>
      </c>
      <c r="O3917">
        <v>1</v>
      </c>
      <c r="P3917" t="b">
        <v>0</v>
      </c>
      <c r="Q3917" t="s">
        <v>8269</v>
      </c>
      <c r="R3917">
        <f t="shared" si="4027"/>
        <v>5</v>
      </c>
      <c r="S3917" s="13" t="s">
        <v>8315</v>
      </c>
      <c r="T3917" t="s">
        <v>8316</v>
      </c>
      <c r="U3917">
        <f>YEAR(Table1[[#This Row],[Date Created Conversion]])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>
        <f>ROUND(Table1[[#This Row],[pledged]]/Table1[[#This Row],[goal]] *100,1)</f>
        <v>0</v>
      </c>
      <c r="G3918" s="13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ref="L3918" si="4039">(((J3918/60)/60)/24)+DATE(1970,1,1)</f>
        <v>42524.471666666665</v>
      </c>
      <c r="M3918" s="16">
        <f t="shared" si="4026"/>
        <v>42494.471666666665</v>
      </c>
      <c r="N3918" t="b">
        <v>0</v>
      </c>
      <c r="O3918">
        <v>0</v>
      </c>
      <c r="P3918" t="b">
        <v>0</v>
      </c>
      <c r="Q3918" t="s">
        <v>8269</v>
      </c>
      <c r="R3918">
        <f t="shared" si="4027"/>
        <v>0</v>
      </c>
      <c r="S3918" s="13" t="s">
        <v>8315</v>
      </c>
      <c r="T3918" t="s">
        <v>8316</v>
      </c>
      <c r="U3918">
        <f>YEAR(Table1[[#This Row],[Date Created Conversion]])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>
        <f>ROUND(Table1[[#This Row],[pledged]]/Table1[[#This Row],[goal]] *100,1)</f>
        <v>0.3</v>
      </c>
      <c r="G3919" s="13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ref="L3919" si="4040">(((J3919/60)/60)/24)+DATE(1970,1,1)</f>
        <v>41893.527326388888</v>
      </c>
      <c r="M3919" s="16">
        <f t="shared" si="4026"/>
        <v>41863.527326388888</v>
      </c>
      <c r="N3919" t="b">
        <v>0</v>
      </c>
      <c r="O3919">
        <v>1</v>
      </c>
      <c r="P3919" t="b">
        <v>0</v>
      </c>
      <c r="Q3919" t="s">
        <v>8269</v>
      </c>
      <c r="R3919">
        <f t="shared" si="4027"/>
        <v>10</v>
      </c>
      <c r="S3919" s="13" t="s">
        <v>8315</v>
      </c>
      <c r="T3919" t="s">
        <v>8316</v>
      </c>
      <c r="U3919">
        <f>YEAR(Table1[[#This Row],[Date Created Conversion]])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>
        <f>ROUND(Table1[[#This Row],[pledged]]/Table1[[#This Row],[goal]] *100,1)</f>
        <v>0.2</v>
      </c>
      <c r="G3920" s="13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ref="L3920" si="4041">(((J3920/60)/60)/24)+DATE(1970,1,1)</f>
        <v>41855.666666666664</v>
      </c>
      <c r="M3920" s="16">
        <f t="shared" si="4026"/>
        <v>41843.664618055554</v>
      </c>
      <c r="N3920" t="b">
        <v>0</v>
      </c>
      <c r="O3920">
        <v>3</v>
      </c>
      <c r="P3920" t="b">
        <v>0</v>
      </c>
      <c r="Q3920" t="s">
        <v>8269</v>
      </c>
      <c r="R3920">
        <f t="shared" si="4027"/>
        <v>40</v>
      </c>
      <c r="S3920" s="13" t="s">
        <v>8315</v>
      </c>
      <c r="T3920" t="s">
        <v>8316</v>
      </c>
      <c r="U3920">
        <f>YEAR(Table1[[#This Row],[Date Created Conversion]])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>
        <f>ROUND(Table1[[#This Row],[pledged]]/Table1[[#This Row],[goal]] *100,1)</f>
        <v>1.8</v>
      </c>
      <c r="G3921" s="13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ref="L3921" si="4042">(((J3921/60)/60)/24)+DATE(1970,1,1)</f>
        <v>42387</v>
      </c>
      <c r="M3921" s="16">
        <f t="shared" si="4026"/>
        <v>42358.684872685189</v>
      </c>
      <c r="N3921" t="b">
        <v>0</v>
      </c>
      <c r="O3921">
        <v>3</v>
      </c>
      <c r="P3921" t="b">
        <v>0</v>
      </c>
      <c r="Q3921" t="s">
        <v>8269</v>
      </c>
      <c r="R3921">
        <f t="shared" si="4027"/>
        <v>30</v>
      </c>
      <c r="S3921" s="13" t="s">
        <v>8315</v>
      </c>
      <c r="T3921" t="s">
        <v>8316</v>
      </c>
      <c r="U3921">
        <f>YEAR(Table1[[#This Row],[Date Created Conversion]])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>
        <f>ROUND(Table1[[#This Row],[pledged]]/Table1[[#This Row],[goal]] *100,1)</f>
        <v>5.4</v>
      </c>
      <c r="G3922" s="13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ref="L3922" si="4043">(((J3922/60)/60)/24)+DATE(1970,1,1)</f>
        <v>42687.428935185191</v>
      </c>
      <c r="M3922" s="16">
        <f t="shared" si="4026"/>
        <v>42657.38726851852</v>
      </c>
      <c r="N3922" t="b">
        <v>0</v>
      </c>
      <c r="O3922">
        <v>3</v>
      </c>
      <c r="P3922" t="b">
        <v>0</v>
      </c>
      <c r="Q3922" t="s">
        <v>8269</v>
      </c>
      <c r="R3922">
        <f t="shared" si="4027"/>
        <v>45</v>
      </c>
      <c r="S3922" s="13" t="s">
        <v>8315</v>
      </c>
      <c r="T3922" t="s">
        <v>8316</v>
      </c>
      <c r="U3922">
        <f>YEAR(Table1[[#This Row],[Date Created Conversion]])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>
        <f>ROUND(Table1[[#This Row],[pledged]]/Table1[[#This Row],[goal]] *100,1)</f>
        <v>0</v>
      </c>
      <c r="G3923" s="1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ref="L3923" si="4044">(((J3923/60)/60)/24)+DATE(1970,1,1)</f>
        <v>41938.75</v>
      </c>
      <c r="M3923" s="16">
        <f t="shared" si="4026"/>
        <v>41926.542303240742</v>
      </c>
      <c r="N3923" t="b">
        <v>0</v>
      </c>
      <c r="O3923">
        <v>0</v>
      </c>
      <c r="P3923" t="b">
        <v>0</v>
      </c>
      <c r="Q3923" t="s">
        <v>8269</v>
      </c>
      <c r="R3923">
        <f t="shared" si="4027"/>
        <v>0</v>
      </c>
      <c r="S3923" s="13" t="s">
        <v>8315</v>
      </c>
      <c r="T3923" t="s">
        <v>8316</v>
      </c>
      <c r="U3923">
        <f>YEAR(Table1[[#This Row],[Date Created Conversion]])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>
        <f>ROUND(Table1[[#This Row],[pledged]]/Table1[[#This Row],[goal]] *100,1)</f>
        <v>8.1</v>
      </c>
      <c r="G3924" s="13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ref="L3924" si="4045">(((J3924/60)/60)/24)+DATE(1970,1,1)</f>
        <v>42065.958333333328</v>
      </c>
      <c r="M3924" s="16">
        <f t="shared" si="4026"/>
        <v>42020.768634259264</v>
      </c>
      <c r="N3924" t="b">
        <v>0</v>
      </c>
      <c r="O3924">
        <v>6</v>
      </c>
      <c r="P3924" t="b">
        <v>0</v>
      </c>
      <c r="Q3924" t="s">
        <v>8269</v>
      </c>
      <c r="R3924">
        <f t="shared" si="4027"/>
        <v>10.17</v>
      </c>
      <c r="S3924" s="13" t="s">
        <v>8315</v>
      </c>
      <c r="T3924" t="s">
        <v>8316</v>
      </c>
      <c r="U3924">
        <f>YEAR(Table1[[#This Row],[Date Created Conversion]])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>
        <f>ROUND(Table1[[#This Row],[pledged]]/Table1[[#This Row],[goal]] *100,1)</f>
        <v>12</v>
      </c>
      <c r="G3925" s="13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ref="L3925" si="4046">(((J3925/60)/60)/24)+DATE(1970,1,1)</f>
        <v>42103.979988425926</v>
      </c>
      <c r="M3925" s="16">
        <f t="shared" si="4026"/>
        <v>42075.979988425926</v>
      </c>
      <c r="N3925" t="b">
        <v>0</v>
      </c>
      <c r="O3925">
        <v>17</v>
      </c>
      <c r="P3925" t="b">
        <v>0</v>
      </c>
      <c r="Q3925" t="s">
        <v>8269</v>
      </c>
      <c r="R3925">
        <f t="shared" si="4027"/>
        <v>81.41</v>
      </c>
      <c r="S3925" s="13" t="s">
        <v>8315</v>
      </c>
      <c r="T3925" t="s">
        <v>8316</v>
      </c>
      <c r="U3925">
        <f>YEAR(Table1[[#This Row],[Date Created Conversion]])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>
        <f>ROUND(Table1[[#This Row],[pledged]]/Table1[[#This Row],[goal]] *100,1)</f>
        <v>15.3</v>
      </c>
      <c r="G3926" s="13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ref="L3926" si="4047">(((J3926/60)/60)/24)+DATE(1970,1,1)</f>
        <v>41816.959745370368</v>
      </c>
      <c r="M3926" s="16">
        <f t="shared" si="4026"/>
        <v>41786.959745370368</v>
      </c>
      <c r="N3926" t="b">
        <v>0</v>
      </c>
      <c r="O3926">
        <v>40</v>
      </c>
      <c r="P3926" t="b">
        <v>0</v>
      </c>
      <c r="Q3926" t="s">
        <v>8269</v>
      </c>
      <c r="R3926">
        <f t="shared" si="4027"/>
        <v>57.25</v>
      </c>
      <c r="S3926" s="13" t="s">
        <v>8315</v>
      </c>
      <c r="T3926" t="s">
        <v>8316</v>
      </c>
      <c r="U3926">
        <f>YEAR(Table1[[#This Row],[Date Created Conversion]])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>
        <f>ROUND(Table1[[#This Row],[pledged]]/Table1[[#This Row],[goal]] *100,1)</f>
        <v>10</v>
      </c>
      <c r="G3927" s="13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ref="L3927" si="4048">(((J3927/60)/60)/24)+DATE(1970,1,1)</f>
        <v>41850.870821759258</v>
      </c>
      <c r="M3927" s="16">
        <f t="shared" si="4026"/>
        <v>41820.870821759258</v>
      </c>
      <c r="N3927" t="b">
        <v>0</v>
      </c>
      <c r="O3927">
        <v>3</v>
      </c>
      <c r="P3927" t="b">
        <v>0</v>
      </c>
      <c r="Q3927" t="s">
        <v>8269</v>
      </c>
      <c r="R3927">
        <f t="shared" si="4027"/>
        <v>5</v>
      </c>
      <c r="S3927" s="13" t="s">
        <v>8315</v>
      </c>
      <c r="T3927" t="s">
        <v>8316</v>
      </c>
      <c r="U3927">
        <f>YEAR(Table1[[#This Row],[Date Created Conversion]])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>
        <f>ROUND(Table1[[#This Row],[pledged]]/Table1[[#This Row],[goal]] *100,1)</f>
        <v>0.3</v>
      </c>
      <c r="G3928" s="13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ref="L3928" si="4049">(((J3928/60)/60)/24)+DATE(1970,1,1)</f>
        <v>42000.085046296299</v>
      </c>
      <c r="M3928" s="16">
        <f t="shared" si="4026"/>
        <v>41970.085046296299</v>
      </c>
      <c r="N3928" t="b">
        <v>0</v>
      </c>
      <c r="O3928">
        <v>1</v>
      </c>
      <c r="P3928" t="b">
        <v>0</v>
      </c>
      <c r="Q3928" t="s">
        <v>8269</v>
      </c>
      <c r="R3928">
        <f t="shared" si="4027"/>
        <v>15</v>
      </c>
      <c r="S3928" s="13" t="s">
        <v>8315</v>
      </c>
      <c r="T3928" t="s">
        <v>8316</v>
      </c>
      <c r="U3928">
        <f>YEAR(Table1[[#This Row],[Date Created Conversion]])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>
        <f>ROUND(Table1[[#This Row],[pledged]]/Table1[[#This Row],[goal]] *100,1)</f>
        <v>1</v>
      </c>
      <c r="G3929" s="13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ref="L3929" si="4050">(((J3929/60)/60)/24)+DATE(1970,1,1)</f>
        <v>41860.267407407409</v>
      </c>
      <c r="M3929" s="16">
        <f t="shared" si="4026"/>
        <v>41830.267407407409</v>
      </c>
      <c r="N3929" t="b">
        <v>0</v>
      </c>
      <c r="O3929">
        <v>2</v>
      </c>
      <c r="P3929" t="b">
        <v>0</v>
      </c>
      <c r="Q3929" t="s">
        <v>8269</v>
      </c>
      <c r="R3929">
        <f t="shared" si="4027"/>
        <v>12.5</v>
      </c>
      <c r="S3929" s="13" t="s">
        <v>8315</v>
      </c>
      <c r="T3929" t="s">
        <v>8316</v>
      </c>
      <c r="U3929">
        <f>YEAR(Table1[[#This Row],[Date Created Conversion]])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>
        <f>ROUND(Table1[[#This Row],[pledged]]/Table1[[#This Row],[goal]] *100,1)</f>
        <v>13</v>
      </c>
      <c r="G3930" s="13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ref="L3930" si="4051">(((J3930/60)/60)/24)+DATE(1970,1,1)</f>
        <v>42293.207638888889</v>
      </c>
      <c r="M3930" s="16">
        <f t="shared" si="4026"/>
        <v>42265.683182870373</v>
      </c>
      <c r="N3930" t="b">
        <v>0</v>
      </c>
      <c r="O3930">
        <v>7</v>
      </c>
      <c r="P3930" t="b">
        <v>0</v>
      </c>
      <c r="Q3930" t="s">
        <v>8269</v>
      </c>
      <c r="R3930">
        <f t="shared" si="4027"/>
        <v>93</v>
      </c>
      <c r="S3930" s="13" t="s">
        <v>8315</v>
      </c>
      <c r="T3930" t="s">
        <v>8316</v>
      </c>
      <c r="U3930">
        <f>YEAR(Table1[[#This Row],[Date Created Conversion]])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>
        <f>ROUND(Table1[[#This Row],[pledged]]/Table1[[#This Row],[goal]] *100,1)</f>
        <v>2.2999999999999998</v>
      </c>
      <c r="G3931" s="13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ref="L3931" si="4052">(((J3931/60)/60)/24)+DATE(1970,1,1)</f>
        <v>42631.827141203699</v>
      </c>
      <c r="M3931" s="16">
        <f t="shared" si="4026"/>
        <v>42601.827141203699</v>
      </c>
      <c r="N3931" t="b">
        <v>0</v>
      </c>
      <c r="O3931">
        <v>14</v>
      </c>
      <c r="P3931" t="b">
        <v>0</v>
      </c>
      <c r="Q3931" t="s">
        <v>8269</v>
      </c>
      <c r="R3931">
        <f t="shared" si="4027"/>
        <v>32.36</v>
      </c>
      <c r="S3931" s="13" t="s">
        <v>8315</v>
      </c>
      <c r="T3931" t="s">
        <v>8316</v>
      </c>
      <c r="U3931">
        <f>YEAR(Table1[[#This Row],[Date Created Conversion]])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>
        <f>ROUND(Table1[[#This Row],[pledged]]/Table1[[#This Row],[goal]] *100,1)</f>
        <v>0</v>
      </c>
      <c r="G3932" s="13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ref="L3932" si="4053">(((J3932/60)/60)/24)+DATE(1970,1,1)</f>
        <v>42461.25</v>
      </c>
      <c r="M3932" s="16">
        <f t="shared" si="4026"/>
        <v>42433.338749999995</v>
      </c>
      <c r="N3932" t="b">
        <v>0</v>
      </c>
      <c r="O3932">
        <v>0</v>
      </c>
      <c r="P3932" t="b">
        <v>0</v>
      </c>
      <c r="Q3932" t="s">
        <v>8269</v>
      </c>
      <c r="R3932">
        <f t="shared" si="4027"/>
        <v>0</v>
      </c>
      <c r="S3932" s="13" t="s">
        <v>8315</v>
      </c>
      <c r="T3932" t="s">
        <v>8316</v>
      </c>
      <c r="U3932">
        <f>YEAR(Table1[[#This Row],[Date Created Conversion]])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>
        <f>ROUND(Table1[[#This Row],[pledged]]/Table1[[#This Row],[goal]] *100,1)</f>
        <v>0</v>
      </c>
      <c r="G3933" s="1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ref="L3933" si="4054">(((J3933/60)/60)/24)+DATE(1970,1,1)</f>
        <v>42253.151701388888</v>
      </c>
      <c r="M3933" s="16">
        <f t="shared" si="4026"/>
        <v>42228.151701388888</v>
      </c>
      <c r="N3933" t="b">
        <v>0</v>
      </c>
      <c r="O3933">
        <v>0</v>
      </c>
      <c r="P3933" t="b">
        <v>0</v>
      </c>
      <c r="Q3933" t="s">
        <v>8269</v>
      </c>
      <c r="R3933">
        <f t="shared" si="4027"/>
        <v>0</v>
      </c>
      <c r="S3933" s="13" t="s">
        <v>8315</v>
      </c>
      <c r="T3933" t="s">
        <v>8316</v>
      </c>
      <c r="U3933">
        <f>YEAR(Table1[[#This Row],[Date Created Conversion]])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>
        <f>ROUND(Table1[[#This Row],[pledged]]/Table1[[#This Row],[goal]] *100,1)</f>
        <v>0</v>
      </c>
      <c r="G3934" s="13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ref="L3934" si="4055">(((J3934/60)/60)/24)+DATE(1970,1,1)</f>
        <v>42445.126898148148</v>
      </c>
      <c r="M3934" s="16">
        <f t="shared" si="4026"/>
        <v>42415.168564814812</v>
      </c>
      <c r="N3934" t="b">
        <v>0</v>
      </c>
      <c r="O3934">
        <v>1</v>
      </c>
      <c r="P3934" t="b">
        <v>0</v>
      </c>
      <c r="Q3934" t="s">
        <v>8269</v>
      </c>
      <c r="R3934">
        <f t="shared" si="4027"/>
        <v>1</v>
      </c>
      <c r="S3934" s="13" t="s">
        <v>8315</v>
      </c>
      <c r="T3934" t="s">
        <v>8316</v>
      </c>
      <c r="U3934">
        <f>YEAR(Table1[[#This Row],[Date Created Conversion]])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>
        <f>ROUND(Table1[[#This Row],[pledged]]/Table1[[#This Row],[goal]] *100,1)</f>
        <v>15.7</v>
      </c>
      <c r="G3935" s="13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ref="L3935" si="4056">(((J3935/60)/60)/24)+DATE(1970,1,1)</f>
        <v>42568.029861111107</v>
      </c>
      <c r="M3935" s="16">
        <f t="shared" si="4026"/>
        <v>42538.968310185184</v>
      </c>
      <c r="N3935" t="b">
        <v>0</v>
      </c>
      <c r="O3935">
        <v>12</v>
      </c>
      <c r="P3935" t="b">
        <v>0</v>
      </c>
      <c r="Q3935" t="s">
        <v>8269</v>
      </c>
      <c r="R3935">
        <f t="shared" si="4027"/>
        <v>91.83</v>
      </c>
      <c r="S3935" s="13" t="s">
        <v>8315</v>
      </c>
      <c r="T3935" t="s">
        <v>8316</v>
      </c>
      <c r="U3935">
        <f>YEAR(Table1[[#This Row],[Date Created Conversion]])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>
        <f>ROUND(Table1[[#This Row],[pledged]]/Table1[[#This Row],[goal]] *100,1)</f>
        <v>11</v>
      </c>
      <c r="G3936" s="13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ref="L3936" si="4057">(((J3936/60)/60)/24)+DATE(1970,1,1)</f>
        <v>42278.541666666672</v>
      </c>
      <c r="M3936" s="16">
        <f t="shared" si="4026"/>
        <v>42233.671747685185</v>
      </c>
      <c r="N3936" t="b">
        <v>0</v>
      </c>
      <c r="O3936">
        <v>12</v>
      </c>
      <c r="P3936" t="b">
        <v>0</v>
      </c>
      <c r="Q3936" t="s">
        <v>8269</v>
      </c>
      <c r="R3936">
        <f t="shared" si="4027"/>
        <v>45.83</v>
      </c>
      <c r="S3936" s="13" t="s">
        <v>8315</v>
      </c>
      <c r="T3936" t="s">
        <v>8316</v>
      </c>
      <c r="U3936">
        <f>YEAR(Table1[[#This Row],[Date Created Conversion]])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>
        <f>ROUND(Table1[[#This Row],[pledged]]/Table1[[#This Row],[goal]] *100,1)</f>
        <v>43.8</v>
      </c>
      <c r="G3937" s="13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ref="L3937" si="4058">(((J3937/60)/60)/24)+DATE(1970,1,1)</f>
        <v>42281.656782407401</v>
      </c>
      <c r="M3937" s="16">
        <f t="shared" si="4026"/>
        <v>42221.656782407401</v>
      </c>
      <c r="N3937" t="b">
        <v>0</v>
      </c>
      <c r="O3937">
        <v>23</v>
      </c>
      <c r="P3937" t="b">
        <v>0</v>
      </c>
      <c r="Q3937" t="s">
        <v>8269</v>
      </c>
      <c r="R3937">
        <f t="shared" si="4027"/>
        <v>57.17</v>
      </c>
      <c r="S3937" s="13" t="s">
        <v>8315</v>
      </c>
      <c r="T3937" t="s">
        <v>8316</v>
      </c>
      <c r="U3937">
        <f>YEAR(Table1[[#This Row],[Date Created Conversion]])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>
        <f>ROUND(Table1[[#This Row],[pledged]]/Table1[[#This Row],[goal]] *100,1)</f>
        <v>0</v>
      </c>
      <c r="G3938" s="13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ref="L3938" si="4059">(((J3938/60)/60)/24)+DATE(1970,1,1)</f>
        <v>42705.304629629631</v>
      </c>
      <c r="M3938" s="16">
        <f t="shared" si="4026"/>
        <v>42675.262962962966</v>
      </c>
      <c r="N3938" t="b">
        <v>0</v>
      </c>
      <c r="O3938">
        <v>0</v>
      </c>
      <c r="P3938" t="b">
        <v>0</v>
      </c>
      <c r="Q3938" t="s">
        <v>8269</v>
      </c>
      <c r="R3938">
        <f t="shared" si="4027"/>
        <v>0</v>
      </c>
      <c r="S3938" s="13" t="s">
        <v>8315</v>
      </c>
      <c r="T3938" t="s">
        <v>8316</v>
      </c>
      <c r="U3938">
        <f>YEAR(Table1[[#This Row],[Date Created Conversion]])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>
        <f>ROUND(Table1[[#This Row],[pledged]]/Table1[[#This Row],[goal]] *100,1)</f>
        <v>86.1</v>
      </c>
      <c r="G3939" s="13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ref="L3939" si="4060">(((J3939/60)/60)/24)+DATE(1970,1,1)</f>
        <v>42562.631481481483</v>
      </c>
      <c r="M3939" s="16">
        <f t="shared" si="4026"/>
        <v>42534.631481481483</v>
      </c>
      <c r="N3939" t="b">
        <v>0</v>
      </c>
      <c r="O3939">
        <v>10</v>
      </c>
      <c r="P3939" t="b">
        <v>0</v>
      </c>
      <c r="Q3939" t="s">
        <v>8269</v>
      </c>
      <c r="R3939">
        <f t="shared" si="4027"/>
        <v>248.5</v>
      </c>
      <c r="S3939" s="13" t="s">
        <v>8315</v>
      </c>
      <c r="T3939" t="s">
        <v>8316</v>
      </c>
      <c r="U3939">
        <f>YEAR(Table1[[#This Row],[Date Created Conversion]])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>
        <f>ROUND(Table1[[#This Row],[pledged]]/Table1[[#This Row],[goal]] *100,1)</f>
        <v>12.2</v>
      </c>
      <c r="G3940" s="13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ref="L3940" si="4061">(((J3940/60)/60)/24)+DATE(1970,1,1)</f>
        <v>42182.905717592599</v>
      </c>
      <c r="M3940" s="16">
        <f t="shared" si="4026"/>
        <v>42151.905717592599</v>
      </c>
      <c r="N3940" t="b">
        <v>0</v>
      </c>
      <c r="O3940">
        <v>5</v>
      </c>
      <c r="P3940" t="b">
        <v>0</v>
      </c>
      <c r="Q3940" t="s">
        <v>8269</v>
      </c>
      <c r="R3940">
        <f t="shared" si="4027"/>
        <v>79.400000000000006</v>
      </c>
      <c r="S3940" s="13" t="s">
        <v>8315</v>
      </c>
      <c r="T3940" t="s">
        <v>8316</v>
      </c>
      <c r="U3940">
        <f>YEAR(Table1[[#This Row],[Date Created Conversion]])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>
        <f>ROUND(Table1[[#This Row],[pledged]]/Table1[[#This Row],[goal]] *100,1)</f>
        <v>0.1</v>
      </c>
      <c r="G3941" s="13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ref="L3941" si="4062">(((J3941/60)/60)/24)+DATE(1970,1,1)</f>
        <v>41919.1875</v>
      </c>
      <c r="M3941" s="16">
        <f t="shared" si="4026"/>
        <v>41915.400219907409</v>
      </c>
      <c r="N3941" t="b">
        <v>0</v>
      </c>
      <c r="O3941">
        <v>1</v>
      </c>
      <c r="P3941" t="b">
        <v>0</v>
      </c>
      <c r="Q3941" t="s">
        <v>8269</v>
      </c>
      <c r="R3941">
        <f t="shared" si="4027"/>
        <v>5</v>
      </c>
      <c r="S3941" s="13" t="s">
        <v>8315</v>
      </c>
      <c r="T3941" t="s">
        <v>8316</v>
      </c>
      <c r="U3941">
        <f>YEAR(Table1[[#This Row],[Date Created Conversion]])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>
        <f>ROUND(Table1[[#This Row],[pledged]]/Table1[[#This Row],[goal]] *100,1)</f>
        <v>0.2</v>
      </c>
      <c r="G3942" s="13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ref="L3942" si="4063">(((J3942/60)/60)/24)+DATE(1970,1,1)</f>
        <v>42006.492488425924</v>
      </c>
      <c r="M3942" s="16">
        <f t="shared" si="4026"/>
        <v>41961.492488425924</v>
      </c>
      <c r="N3942" t="b">
        <v>0</v>
      </c>
      <c r="O3942">
        <v>2</v>
      </c>
      <c r="P3942" t="b">
        <v>0</v>
      </c>
      <c r="Q3942" t="s">
        <v>8269</v>
      </c>
      <c r="R3942">
        <f t="shared" si="4027"/>
        <v>5.5</v>
      </c>
      <c r="S3942" s="13" t="s">
        <v>8315</v>
      </c>
      <c r="T3942" t="s">
        <v>8316</v>
      </c>
      <c r="U3942">
        <f>YEAR(Table1[[#This Row],[Date Created Conversion]])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>
        <f>ROUND(Table1[[#This Row],[pledged]]/Table1[[#This Row],[goal]] *100,1)</f>
        <v>0.9</v>
      </c>
      <c r="G3943" s="1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ref="L3943" si="4064">(((J3943/60)/60)/24)+DATE(1970,1,1)</f>
        <v>41968.041666666672</v>
      </c>
      <c r="M3943" s="16">
        <f t="shared" si="4026"/>
        <v>41940.587233796294</v>
      </c>
      <c r="N3943" t="b">
        <v>0</v>
      </c>
      <c r="O3943">
        <v>2</v>
      </c>
      <c r="P3943" t="b">
        <v>0</v>
      </c>
      <c r="Q3943" t="s">
        <v>8269</v>
      </c>
      <c r="R3943">
        <f t="shared" si="4027"/>
        <v>25</v>
      </c>
      <c r="S3943" s="13" t="s">
        <v>8315</v>
      </c>
      <c r="T3943" t="s">
        <v>8316</v>
      </c>
      <c r="U3943">
        <f>YEAR(Table1[[#This Row],[Date Created Conversion]])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>
        <f>ROUND(Table1[[#This Row],[pledged]]/Table1[[#This Row],[goal]] *100,1)</f>
        <v>0</v>
      </c>
      <c r="G3944" s="13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ref="L3944" si="4065">(((J3944/60)/60)/24)+DATE(1970,1,1)</f>
        <v>42171.904097222221</v>
      </c>
      <c r="M3944" s="16">
        <f t="shared" si="4026"/>
        <v>42111.904097222221</v>
      </c>
      <c r="N3944" t="b">
        <v>0</v>
      </c>
      <c r="O3944">
        <v>0</v>
      </c>
      <c r="P3944" t="b">
        <v>0</v>
      </c>
      <c r="Q3944" t="s">
        <v>8269</v>
      </c>
      <c r="R3944">
        <f t="shared" si="4027"/>
        <v>0</v>
      </c>
      <c r="S3944" s="13" t="s">
        <v>8315</v>
      </c>
      <c r="T3944" t="s">
        <v>8316</v>
      </c>
      <c r="U3944">
        <f>YEAR(Table1[[#This Row],[Date Created Conversion]])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>
        <f>ROUND(Table1[[#This Row],[pledged]]/Table1[[#This Row],[goal]] *100,1)</f>
        <v>35.6</v>
      </c>
      <c r="G3945" s="13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ref="L3945" si="4066">(((J3945/60)/60)/24)+DATE(1970,1,1)</f>
        <v>42310.701388888891</v>
      </c>
      <c r="M3945" s="16">
        <f t="shared" si="4026"/>
        <v>42279.778564814813</v>
      </c>
      <c r="N3945" t="b">
        <v>0</v>
      </c>
      <c r="O3945">
        <v>13</v>
      </c>
      <c r="P3945" t="b">
        <v>0</v>
      </c>
      <c r="Q3945" t="s">
        <v>8269</v>
      </c>
      <c r="R3945">
        <f t="shared" si="4027"/>
        <v>137.08000000000001</v>
      </c>
      <c r="S3945" s="13" t="s">
        <v>8315</v>
      </c>
      <c r="T3945" t="s">
        <v>8316</v>
      </c>
      <c r="U3945">
        <f>YEAR(Table1[[#This Row],[Date Created Conversion]])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>
        <f>ROUND(Table1[[#This Row],[pledged]]/Table1[[#This Row],[goal]] *100,1)</f>
        <v>0</v>
      </c>
      <c r="G3946" s="13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ref="L3946" si="4067">(((J3946/60)/60)/24)+DATE(1970,1,1)</f>
        <v>42243.662905092591</v>
      </c>
      <c r="M3946" s="16">
        <f t="shared" si="4026"/>
        <v>42213.662905092591</v>
      </c>
      <c r="N3946" t="b">
        <v>0</v>
      </c>
      <c r="O3946">
        <v>0</v>
      </c>
      <c r="P3946" t="b">
        <v>0</v>
      </c>
      <c r="Q3946" t="s">
        <v>8269</v>
      </c>
      <c r="R3946">
        <f t="shared" si="4027"/>
        <v>0</v>
      </c>
      <c r="S3946" s="13" t="s">
        <v>8315</v>
      </c>
      <c r="T3946" t="s">
        <v>8316</v>
      </c>
      <c r="U3946">
        <f>YEAR(Table1[[#This Row],[Date Created Conversion]])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>
        <f>ROUND(Table1[[#This Row],[pledged]]/Table1[[#This Row],[goal]] *100,1)</f>
        <v>0.3</v>
      </c>
      <c r="G3947" s="13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ref="L3947" si="4068">(((J3947/60)/60)/24)+DATE(1970,1,1)</f>
        <v>42139.801712962959</v>
      </c>
      <c r="M3947" s="16">
        <f t="shared" si="4026"/>
        <v>42109.801712962959</v>
      </c>
      <c r="N3947" t="b">
        <v>0</v>
      </c>
      <c r="O3947">
        <v>1</v>
      </c>
      <c r="P3947" t="b">
        <v>0</v>
      </c>
      <c r="Q3947" t="s">
        <v>8269</v>
      </c>
      <c r="R3947">
        <f t="shared" si="4027"/>
        <v>5</v>
      </c>
      <c r="S3947" s="13" t="s">
        <v>8315</v>
      </c>
      <c r="T3947" t="s">
        <v>8316</v>
      </c>
      <c r="U3947">
        <f>YEAR(Table1[[#This Row],[Date Created Conversion]])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>
        <f>ROUND(Table1[[#This Row],[pledged]]/Table1[[#This Row],[goal]] *100,1)</f>
        <v>3.3</v>
      </c>
      <c r="G3948" s="13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ref="L3948" si="4069">(((J3948/60)/60)/24)+DATE(1970,1,1)</f>
        <v>42063.333333333328</v>
      </c>
      <c r="M3948" s="16">
        <f t="shared" si="4026"/>
        <v>42031.833587962959</v>
      </c>
      <c r="N3948" t="b">
        <v>0</v>
      </c>
      <c r="O3948">
        <v>5</v>
      </c>
      <c r="P3948" t="b">
        <v>0</v>
      </c>
      <c r="Q3948" t="s">
        <v>8269</v>
      </c>
      <c r="R3948">
        <f t="shared" si="4027"/>
        <v>39</v>
      </c>
      <c r="S3948" s="13" t="s">
        <v>8315</v>
      </c>
      <c r="T3948" t="s">
        <v>8316</v>
      </c>
      <c r="U3948">
        <f>YEAR(Table1[[#This Row],[Date Created Conversion]])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>
        <f>ROUND(Table1[[#This Row],[pledged]]/Table1[[#This Row],[goal]] *100,1)</f>
        <v>3.4</v>
      </c>
      <c r="G3949" s="13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ref="L3949" si="4070">(((J3949/60)/60)/24)+DATE(1970,1,1)</f>
        <v>42645.142870370371</v>
      </c>
      <c r="M3949" s="16">
        <f t="shared" si="4026"/>
        <v>42615.142870370371</v>
      </c>
      <c r="N3949" t="b">
        <v>0</v>
      </c>
      <c r="O3949">
        <v>2</v>
      </c>
      <c r="P3949" t="b">
        <v>0</v>
      </c>
      <c r="Q3949" t="s">
        <v>8269</v>
      </c>
      <c r="R3949">
        <f t="shared" si="4027"/>
        <v>50.5</v>
      </c>
      <c r="S3949" s="13" t="s">
        <v>8315</v>
      </c>
      <c r="T3949" t="s">
        <v>8316</v>
      </c>
      <c r="U3949">
        <f>YEAR(Table1[[#This Row],[Date Created Conversion]])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>
        <f>ROUND(Table1[[#This Row],[pledged]]/Table1[[#This Row],[goal]] *100,1)</f>
        <v>0</v>
      </c>
      <c r="G3950" s="13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ref="L3950" si="4071">(((J3950/60)/60)/24)+DATE(1970,1,1)</f>
        <v>41889.325497685182</v>
      </c>
      <c r="M3950" s="16">
        <f t="shared" si="4026"/>
        <v>41829.325497685182</v>
      </c>
      <c r="N3950" t="b">
        <v>0</v>
      </c>
      <c r="O3950">
        <v>0</v>
      </c>
      <c r="P3950" t="b">
        <v>0</v>
      </c>
      <c r="Q3950" t="s">
        <v>8269</v>
      </c>
      <c r="R3950">
        <f t="shared" si="4027"/>
        <v>0</v>
      </c>
      <c r="S3950" s="13" t="s">
        <v>8315</v>
      </c>
      <c r="T3950" t="s">
        <v>8316</v>
      </c>
      <c r="U3950">
        <f>YEAR(Table1[[#This Row],[Date Created Conversion]])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>
        <f>ROUND(Table1[[#This Row],[pledged]]/Table1[[#This Row],[goal]] *100,1)</f>
        <v>15.8</v>
      </c>
      <c r="G3951" s="13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ref="L3951" si="4072">(((J3951/60)/60)/24)+DATE(1970,1,1)</f>
        <v>42046.120613425926</v>
      </c>
      <c r="M3951" s="16">
        <f t="shared" si="4026"/>
        <v>42016.120613425926</v>
      </c>
      <c r="N3951" t="b">
        <v>0</v>
      </c>
      <c r="O3951">
        <v>32</v>
      </c>
      <c r="P3951" t="b">
        <v>0</v>
      </c>
      <c r="Q3951" t="s">
        <v>8269</v>
      </c>
      <c r="R3951">
        <f t="shared" si="4027"/>
        <v>49.28</v>
      </c>
      <c r="S3951" s="13" t="s">
        <v>8315</v>
      </c>
      <c r="T3951" t="s">
        <v>8316</v>
      </c>
      <c r="U3951">
        <f>YEAR(Table1[[#This Row],[Date Created Conversion]])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>
        <f>ROUND(Table1[[#This Row],[pledged]]/Table1[[#This Row],[goal]] *100,1)</f>
        <v>0.6</v>
      </c>
      <c r="G3952" s="13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ref="L3952" si="4073">(((J3952/60)/60)/24)+DATE(1970,1,1)</f>
        <v>42468.774305555555</v>
      </c>
      <c r="M3952" s="16">
        <f t="shared" si="4026"/>
        <v>42439.702314814815</v>
      </c>
      <c r="N3952" t="b">
        <v>0</v>
      </c>
      <c r="O3952">
        <v>1</v>
      </c>
      <c r="P3952" t="b">
        <v>0</v>
      </c>
      <c r="Q3952" t="s">
        <v>8269</v>
      </c>
      <c r="R3952">
        <f t="shared" si="4027"/>
        <v>25</v>
      </c>
      <c r="S3952" s="13" t="s">
        <v>8315</v>
      </c>
      <c r="T3952" t="s">
        <v>8316</v>
      </c>
      <c r="U3952">
        <f>YEAR(Table1[[#This Row],[Date Created Conversion]])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>
        <f>ROUND(Table1[[#This Row],[pledged]]/Table1[[#This Row],[goal]] *100,1)</f>
        <v>0</v>
      </c>
      <c r="G3953" s="1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ref="L3953" si="4074">(((J3953/60)/60)/24)+DATE(1970,1,1)</f>
        <v>42493.784050925926</v>
      </c>
      <c r="M3953" s="16">
        <f t="shared" si="4026"/>
        <v>42433.825717592597</v>
      </c>
      <c r="N3953" t="b">
        <v>0</v>
      </c>
      <c r="O3953">
        <v>1</v>
      </c>
      <c r="P3953" t="b">
        <v>0</v>
      </c>
      <c r="Q3953" t="s">
        <v>8269</v>
      </c>
      <c r="R3953">
        <f t="shared" si="4027"/>
        <v>1</v>
      </c>
      <c r="S3953" s="13" t="s">
        <v>8315</v>
      </c>
      <c r="T3953" t="s">
        <v>8316</v>
      </c>
      <c r="U3953">
        <f>YEAR(Table1[[#This Row],[Date Created Conversion]])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>
        <f>ROUND(Table1[[#This Row],[pledged]]/Table1[[#This Row],[goal]] *100,1)</f>
        <v>0.1</v>
      </c>
      <c r="G3954" s="13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ref="L3954" si="4075">(((J3954/60)/60)/24)+DATE(1970,1,1)</f>
        <v>42303.790393518517</v>
      </c>
      <c r="M3954" s="16">
        <f t="shared" si="4026"/>
        <v>42243.790393518517</v>
      </c>
      <c r="N3954" t="b">
        <v>0</v>
      </c>
      <c r="O3954">
        <v>1</v>
      </c>
      <c r="P3954" t="b">
        <v>0</v>
      </c>
      <c r="Q3954" t="s">
        <v>8269</v>
      </c>
      <c r="R3954">
        <f t="shared" si="4027"/>
        <v>25</v>
      </c>
      <c r="S3954" s="13" t="s">
        <v>8315</v>
      </c>
      <c r="T3954" t="s">
        <v>8316</v>
      </c>
      <c r="U3954">
        <f>YEAR(Table1[[#This Row],[Date Created Conversion]])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>
        <f>ROUND(Table1[[#This Row],[pledged]]/Table1[[#This Row],[goal]] *100,1)</f>
        <v>0</v>
      </c>
      <c r="G3955" s="13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ref="L3955" si="4076">(((J3955/60)/60)/24)+DATE(1970,1,1)</f>
        <v>42580.978472222225</v>
      </c>
      <c r="M3955" s="16">
        <f t="shared" si="4026"/>
        <v>42550.048449074078</v>
      </c>
      <c r="N3955" t="b">
        <v>0</v>
      </c>
      <c r="O3955">
        <v>0</v>
      </c>
      <c r="P3955" t="b">
        <v>0</v>
      </c>
      <c r="Q3955" t="s">
        <v>8269</v>
      </c>
      <c r="R3955">
        <f t="shared" si="4027"/>
        <v>0</v>
      </c>
      <c r="S3955" s="13" t="s">
        <v>8315</v>
      </c>
      <c r="T3955" t="s">
        <v>8316</v>
      </c>
      <c r="U3955">
        <f>YEAR(Table1[[#This Row],[Date Created Conversion]])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>
        <f>ROUND(Table1[[#This Row],[pledged]]/Table1[[#This Row],[goal]] *100,1)</f>
        <v>0</v>
      </c>
      <c r="G3956" s="13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ref="L3956" si="4077">(((J3956/60)/60)/24)+DATE(1970,1,1)</f>
        <v>41834.651203703703</v>
      </c>
      <c r="M3956" s="16">
        <f t="shared" si="4026"/>
        <v>41774.651203703703</v>
      </c>
      <c r="N3956" t="b">
        <v>0</v>
      </c>
      <c r="O3956">
        <v>0</v>
      </c>
      <c r="P3956" t="b">
        <v>0</v>
      </c>
      <c r="Q3956" t="s">
        <v>8269</v>
      </c>
      <c r="R3956">
        <f t="shared" si="4027"/>
        <v>0</v>
      </c>
      <c r="S3956" s="13" t="s">
        <v>8315</v>
      </c>
      <c r="T3956" t="s">
        <v>8316</v>
      </c>
      <c r="U3956">
        <f>YEAR(Table1[[#This Row],[Date Created Conversion]])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>
        <f>ROUND(Table1[[#This Row],[pledged]]/Table1[[#This Row],[goal]] *100,1)</f>
        <v>24.3</v>
      </c>
      <c r="G3957" s="13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ref="L3957" si="4078">(((J3957/60)/60)/24)+DATE(1970,1,1)</f>
        <v>42336.890520833331</v>
      </c>
      <c r="M3957" s="16">
        <f t="shared" si="4026"/>
        <v>42306.848854166667</v>
      </c>
      <c r="N3957" t="b">
        <v>0</v>
      </c>
      <c r="O3957">
        <v>8</v>
      </c>
      <c r="P3957" t="b">
        <v>0</v>
      </c>
      <c r="Q3957" t="s">
        <v>8269</v>
      </c>
      <c r="R3957">
        <f t="shared" si="4027"/>
        <v>53.13</v>
      </c>
      <c r="S3957" s="13" t="s">
        <v>8315</v>
      </c>
      <c r="T3957" t="s">
        <v>8316</v>
      </c>
      <c r="U3957">
        <f>YEAR(Table1[[#This Row],[Date Created Conversion]])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>
        <f>ROUND(Table1[[#This Row],[pledged]]/Table1[[#This Row],[goal]] *100,1)</f>
        <v>0</v>
      </c>
      <c r="G3958" s="13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ref="L3958" si="4079">(((J3958/60)/60)/24)+DATE(1970,1,1)</f>
        <v>42485.013888888891</v>
      </c>
      <c r="M3958" s="16">
        <f t="shared" si="4026"/>
        <v>42457.932025462964</v>
      </c>
      <c r="N3958" t="b">
        <v>0</v>
      </c>
      <c r="O3958">
        <v>0</v>
      </c>
      <c r="P3958" t="b">
        <v>0</v>
      </c>
      <c r="Q3958" t="s">
        <v>8269</v>
      </c>
      <c r="R3958">
        <f t="shared" si="4027"/>
        <v>0</v>
      </c>
      <c r="S3958" s="13" t="s">
        <v>8315</v>
      </c>
      <c r="T3958" t="s">
        <v>8316</v>
      </c>
      <c r="U3958">
        <f>YEAR(Table1[[#This Row],[Date Created Conversion]])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>
        <f>ROUND(Table1[[#This Row],[pledged]]/Table1[[#This Row],[goal]] *100,1)</f>
        <v>0</v>
      </c>
      <c r="G3959" s="13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ref="L3959" si="4080">(((J3959/60)/60)/24)+DATE(1970,1,1)</f>
        <v>42559.976319444439</v>
      </c>
      <c r="M3959" s="16">
        <f t="shared" si="4026"/>
        <v>42513.976319444439</v>
      </c>
      <c r="N3959" t="b">
        <v>0</v>
      </c>
      <c r="O3959">
        <v>1</v>
      </c>
      <c r="P3959" t="b">
        <v>0</v>
      </c>
      <c r="Q3959" t="s">
        <v>8269</v>
      </c>
      <c r="R3959">
        <f t="shared" si="4027"/>
        <v>7</v>
      </c>
      <c r="S3959" s="13" t="s">
        <v>8315</v>
      </c>
      <c r="T3959" t="s">
        <v>8316</v>
      </c>
      <c r="U3959">
        <f>YEAR(Table1[[#This Row],[Date Created Conversion]])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>
        <f>ROUND(Table1[[#This Row],[pledged]]/Table1[[#This Row],[goal]] *100,1)</f>
        <v>32.1</v>
      </c>
      <c r="G3960" s="13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ref="L3960" si="4081">(((J3960/60)/60)/24)+DATE(1970,1,1)</f>
        <v>41853.583333333336</v>
      </c>
      <c r="M3960" s="16">
        <f t="shared" si="4026"/>
        <v>41816.950370370374</v>
      </c>
      <c r="N3960" t="b">
        <v>0</v>
      </c>
      <c r="O3960">
        <v>16</v>
      </c>
      <c r="P3960" t="b">
        <v>0</v>
      </c>
      <c r="Q3960" t="s">
        <v>8269</v>
      </c>
      <c r="R3960">
        <f t="shared" si="4027"/>
        <v>40.06</v>
      </c>
      <c r="S3960" s="13" t="s">
        <v>8315</v>
      </c>
      <c r="T3960" t="s">
        <v>8316</v>
      </c>
      <c r="U3960">
        <f>YEAR(Table1[[#This Row],[Date Created Conversion]])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>
        <f>ROUND(Table1[[#This Row],[pledged]]/Table1[[#This Row],[goal]] *100,1)</f>
        <v>24.3</v>
      </c>
      <c r="G3961" s="13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ref="L3961" si="4082">(((J3961/60)/60)/24)+DATE(1970,1,1)</f>
        <v>41910.788842592592</v>
      </c>
      <c r="M3961" s="16">
        <f t="shared" si="4026"/>
        <v>41880.788842592592</v>
      </c>
      <c r="N3961" t="b">
        <v>0</v>
      </c>
      <c r="O3961">
        <v>12</v>
      </c>
      <c r="P3961" t="b">
        <v>0</v>
      </c>
      <c r="Q3961" t="s">
        <v>8269</v>
      </c>
      <c r="R3961">
        <f t="shared" si="4027"/>
        <v>24.33</v>
      </c>
      <c r="S3961" s="13" t="s">
        <v>8315</v>
      </c>
      <c r="T3961" t="s">
        <v>8316</v>
      </c>
      <c r="U3961">
        <f>YEAR(Table1[[#This Row],[Date Created Conversion]])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>
        <f>ROUND(Table1[[#This Row],[pledged]]/Table1[[#This Row],[goal]] *100,1)</f>
        <v>1.5</v>
      </c>
      <c r="G3962" s="13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ref="L3962" si="4083">(((J3962/60)/60)/24)+DATE(1970,1,1)</f>
        <v>42372.845555555556</v>
      </c>
      <c r="M3962" s="16">
        <f t="shared" si="4026"/>
        <v>42342.845555555556</v>
      </c>
      <c r="N3962" t="b">
        <v>0</v>
      </c>
      <c r="O3962">
        <v>4</v>
      </c>
      <c r="P3962" t="b">
        <v>0</v>
      </c>
      <c r="Q3962" t="s">
        <v>8269</v>
      </c>
      <c r="R3962">
        <f t="shared" si="4027"/>
        <v>11.25</v>
      </c>
      <c r="S3962" s="13" t="s">
        <v>8315</v>
      </c>
      <c r="T3962" t="s">
        <v>8316</v>
      </c>
      <c r="U3962">
        <f>YEAR(Table1[[#This Row],[Date Created Conversion]])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>
        <f>ROUND(Table1[[#This Row],[pledged]]/Table1[[#This Row],[goal]] *100,1)</f>
        <v>0.4</v>
      </c>
      <c r="G3963" s="1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ref="L3963" si="4084">(((J3963/60)/60)/24)+DATE(1970,1,1)</f>
        <v>41767.891319444447</v>
      </c>
      <c r="M3963" s="16">
        <f t="shared" si="4026"/>
        <v>41745.891319444447</v>
      </c>
      <c r="N3963" t="b">
        <v>0</v>
      </c>
      <c r="O3963">
        <v>2</v>
      </c>
      <c r="P3963" t="b">
        <v>0</v>
      </c>
      <c r="Q3963" t="s">
        <v>8269</v>
      </c>
      <c r="R3963">
        <f t="shared" si="4027"/>
        <v>10.5</v>
      </c>
      <c r="S3963" s="13" t="s">
        <v>8315</v>
      </c>
      <c r="T3963" t="s">
        <v>8316</v>
      </c>
      <c r="U3963">
        <f>YEAR(Table1[[#This Row],[Date Created Conversion]])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>
        <f>ROUND(Table1[[#This Row],[pledged]]/Table1[[#This Row],[goal]] *100,1)</f>
        <v>3.2</v>
      </c>
      <c r="G3964" s="13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ref="L3964" si="4085">(((J3964/60)/60)/24)+DATE(1970,1,1)</f>
        <v>42336.621458333335</v>
      </c>
      <c r="M3964" s="16">
        <f t="shared" si="4026"/>
        <v>42311.621458333335</v>
      </c>
      <c r="N3964" t="b">
        <v>0</v>
      </c>
      <c r="O3964">
        <v>3</v>
      </c>
      <c r="P3964" t="b">
        <v>0</v>
      </c>
      <c r="Q3964" t="s">
        <v>8269</v>
      </c>
      <c r="R3964">
        <f t="shared" si="4027"/>
        <v>15</v>
      </c>
      <c r="S3964" s="13" t="s">
        <v>8315</v>
      </c>
      <c r="T3964" t="s">
        <v>8316</v>
      </c>
      <c r="U3964">
        <f>YEAR(Table1[[#This Row],[Date Created Conversion]])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>
        <f>ROUND(Table1[[#This Row],[pledged]]/Table1[[#This Row],[goal]] *100,1)</f>
        <v>0</v>
      </c>
      <c r="G3965" s="13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ref="L3965" si="4086">(((J3965/60)/60)/24)+DATE(1970,1,1)</f>
        <v>42326.195798611108</v>
      </c>
      <c r="M3965" s="16">
        <f t="shared" si="4026"/>
        <v>42296.154131944444</v>
      </c>
      <c r="N3965" t="b">
        <v>0</v>
      </c>
      <c r="O3965">
        <v>0</v>
      </c>
      <c r="P3965" t="b">
        <v>0</v>
      </c>
      <c r="Q3965" t="s">
        <v>8269</v>
      </c>
      <c r="R3965">
        <f t="shared" si="4027"/>
        <v>0</v>
      </c>
      <c r="S3965" s="13" t="s">
        <v>8315</v>
      </c>
      <c r="T3965" t="s">
        <v>8316</v>
      </c>
      <c r="U3965">
        <f>YEAR(Table1[[#This Row],[Date Created Conversion]])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>
        <f>ROUND(Table1[[#This Row],[pledged]]/Table1[[#This Row],[goal]] *100,1)</f>
        <v>6.3</v>
      </c>
      <c r="G3966" s="13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ref="L3966" si="4087">(((J3966/60)/60)/24)+DATE(1970,1,1)</f>
        <v>42113.680393518516</v>
      </c>
      <c r="M3966" s="16">
        <f t="shared" si="4026"/>
        <v>42053.722060185188</v>
      </c>
      <c r="N3966" t="b">
        <v>0</v>
      </c>
      <c r="O3966">
        <v>3</v>
      </c>
      <c r="P3966" t="b">
        <v>0</v>
      </c>
      <c r="Q3966" t="s">
        <v>8269</v>
      </c>
      <c r="R3966">
        <f t="shared" si="4027"/>
        <v>42</v>
      </c>
      <c r="S3966" s="13" t="s">
        <v>8315</v>
      </c>
      <c r="T3966" t="s">
        <v>8316</v>
      </c>
      <c r="U3966">
        <f>YEAR(Table1[[#This Row],[Date Created Conversion]])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>
        <f>ROUND(Table1[[#This Row],[pledged]]/Table1[[#This Row],[goal]] *100,1)</f>
        <v>14.3</v>
      </c>
      <c r="G3967" s="13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ref="L3967" si="4088">(((J3967/60)/60)/24)+DATE(1970,1,1)</f>
        <v>42474.194212962961</v>
      </c>
      <c r="M3967" s="16">
        <f t="shared" si="4026"/>
        <v>42414.235879629632</v>
      </c>
      <c r="N3967" t="b">
        <v>0</v>
      </c>
      <c r="O3967">
        <v>4</v>
      </c>
      <c r="P3967" t="b">
        <v>0</v>
      </c>
      <c r="Q3967" t="s">
        <v>8269</v>
      </c>
      <c r="R3967">
        <f t="shared" si="4027"/>
        <v>71.25</v>
      </c>
      <c r="S3967" s="13" t="s">
        <v>8315</v>
      </c>
      <c r="T3967" t="s">
        <v>8316</v>
      </c>
      <c r="U3967">
        <f>YEAR(Table1[[#This Row],[Date Created Conversion]])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>
        <f>ROUND(Table1[[#This Row],[pledged]]/Table1[[#This Row],[goal]] *100,1)</f>
        <v>0.6</v>
      </c>
      <c r="G3968" s="13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ref="L3968" si="4089">(((J3968/60)/60)/24)+DATE(1970,1,1)</f>
        <v>41844.124305555553</v>
      </c>
      <c r="M3968" s="16">
        <f t="shared" si="4026"/>
        <v>41801.711550925924</v>
      </c>
      <c r="N3968" t="b">
        <v>0</v>
      </c>
      <c r="O3968">
        <v>2</v>
      </c>
      <c r="P3968" t="b">
        <v>0</v>
      </c>
      <c r="Q3968" t="s">
        <v>8269</v>
      </c>
      <c r="R3968">
        <f t="shared" si="4027"/>
        <v>22.5</v>
      </c>
      <c r="S3968" s="13" t="s">
        <v>8315</v>
      </c>
      <c r="T3968" t="s">
        <v>8316</v>
      </c>
      <c r="U3968">
        <f>YEAR(Table1[[#This Row],[Date Created Conversion]])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>
        <f>ROUND(Table1[[#This Row],[pledged]]/Table1[[#This Row],[goal]] *100,1)</f>
        <v>24.1</v>
      </c>
      <c r="G3969" s="13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ref="L3969" si="4090">(((J3969/60)/60)/24)+DATE(1970,1,1)</f>
        <v>42800.290590277778</v>
      </c>
      <c r="M3969" s="16">
        <f t="shared" si="4026"/>
        <v>42770.290590277778</v>
      </c>
      <c r="N3969" t="b">
        <v>0</v>
      </c>
      <c r="O3969">
        <v>10</v>
      </c>
      <c r="P3969" t="b">
        <v>0</v>
      </c>
      <c r="Q3969" t="s">
        <v>8269</v>
      </c>
      <c r="R3969">
        <f t="shared" si="4027"/>
        <v>41</v>
      </c>
      <c r="S3969" s="13" t="s">
        <v>8315</v>
      </c>
      <c r="T3969" t="s">
        <v>8316</v>
      </c>
      <c r="U3969">
        <f>YEAR(Table1[[#This Row],[Date Created Conversion]])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>
        <f>ROUND(Table1[[#This Row],[pledged]]/Table1[[#This Row],[goal]] *100,1)</f>
        <v>10.5</v>
      </c>
      <c r="G3970" s="13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ref="L3970" si="4091">(((J3970/60)/60)/24)+DATE(1970,1,1)</f>
        <v>42512.815659722226</v>
      </c>
      <c r="M3970" s="16">
        <f t="shared" ref="M3970:M4033" si="4092">(((K3970/60)/60)/24)+DATE(1970,1,1)</f>
        <v>42452.815659722226</v>
      </c>
      <c r="N3970" t="b">
        <v>0</v>
      </c>
      <c r="O3970">
        <v>11</v>
      </c>
      <c r="P3970" t="b">
        <v>0</v>
      </c>
      <c r="Q3970" t="s">
        <v>8269</v>
      </c>
      <c r="R3970">
        <f t="shared" ref="R3970:R4033" si="4093">IFERROR(ROUND(E3970/O3970,2),0)</f>
        <v>47.91</v>
      </c>
      <c r="S3970" s="13" t="s">
        <v>8315</v>
      </c>
      <c r="T3970" t="s">
        <v>8316</v>
      </c>
      <c r="U3970">
        <f>YEAR(Table1[[#This Row],[Date Created Conversion]])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>
        <f>ROUND(Table1[[#This Row],[pledged]]/Table1[[#This Row],[goal]] *100,1)</f>
        <v>7.5</v>
      </c>
      <c r="G3971" s="13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" si="4094">(((J3971/60)/60)/24)+DATE(1970,1,1)</f>
        <v>42611.163194444445</v>
      </c>
      <c r="M3971" s="16">
        <f t="shared" si="4092"/>
        <v>42601.854699074072</v>
      </c>
      <c r="N3971" t="b">
        <v>0</v>
      </c>
      <c r="O3971">
        <v>6</v>
      </c>
      <c r="P3971" t="b">
        <v>0</v>
      </c>
      <c r="Q3971" t="s">
        <v>8269</v>
      </c>
      <c r="R3971">
        <f t="shared" si="4093"/>
        <v>35.17</v>
      </c>
      <c r="S3971" s="13" t="s">
        <v>8315</v>
      </c>
      <c r="T3971" t="s">
        <v>8316</v>
      </c>
      <c r="U3971">
        <f>YEAR(Table1[[#This Row],[Date Created Conversion]])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>
        <f>ROUND(Table1[[#This Row],[pledged]]/Table1[[#This Row],[goal]] *100,1)</f>
        <v>0.1</v>
      </c>
      <c r="G3972" s="13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ref="L3972" si="4095">(((J3972/60)/60)/24)+DATE(1970,1,1)</f>
        <v>42477.863553240735</v>
      </c>
      <c r="M3972" s="16">
        <f t="shared" si="4092"/>
        <v>42447.863553240735</v>
      </c>
      <c r="N3972" t="b">
        <v>0</v>
      </c>
      <c r="O3972">
        <v>2</v>
      </c>
      <c r="P3972" t="b">
        <v>0</v>
      </c>
      <c r="Q3972" t="s">
        <v>8269</v>
      </c>
      <c r="R3972">
        <f t="shared" si="4093"/>
        <v>5.5</v>
      </c>
      <c r="S3972" s="13" t="s">
        <v>8315</v>
      </c>
      <c r="T3972" t="s">
        <v>8316</v>
      </c>
      <c r="U3972">
        <f>YEAR(Table1[[#This Row],[Date Created Conversion]])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>
        <f>ROUND(Table1[[#This Row],[pledged]]/Table1[[#This Row],[goal]] *100,1)</f>
        <v>1</v>
      </c>
      <c r="G3973" s="1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ref="L3973" si="4096">(((J3973/60)/60)/24)+DATE(1970,1,1)</f>
        <v>41841.536180555559</v>
      </c>
      <c r="M3973" s="16">
        <f t="shared" si="4092"/>
        <v>41811.536180555559</v>
      </c>
      <c r="N3973" t="b">
        <v>0</v>
      </c>
      <c r="O3973">
        <v>6</v>
      </c>
      <c r="P3973" t="b">
        <v>0</v>
      </c>
      <c r="Q3973" t="s">
        <v>8269</v>
      </c>
      <c r="R3973">
        <f t="shared" si="4093"/>
        <v>22.67</v>
      </c>
      <c r="S3973" s="13" t="s">
        <v>8315</v>
      </c>
      <c r="T3973" t="s">
        <v>8316</v>
      </c>
      <c r="U3973">
        <f>YEAR(Table1[[#This Row],[Date Created Conversion]])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>
        <f>ROUND(Table1[[#This Row],[pledged]]/Table1[[#This Row],[goal]] *100,1)</f>
        <v>21.1</v>
      </c>
      <c r="G3974" s="13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ref="L3974" si="4097">(((J3974/60)/60)/24)+DATE(1970,1,1)</f>
        <v>42041.067523148144</v>
      </c>
      <c r="M3974" s="16">
        <f t="shared" si="4092"/>
        <v>41981.067523148144</v>
      </c>
      <c r="N3974" t="b">
        <v>0</v>
      </c>
      <c r="O3974">
        <v>8</v>
      </c>
      <c r="P3974" t="b">
        <v>0</v>
      </c>
      <c r="Q3974" t="s">
        <v>8269</v>
      </c>
      <c r="R3974">
        <f t="shared" si="4093"/>
        <v>26.38</v>
      </c>
      <c r="S3974" s="13" t="s">
        <v>8315</v>
      </c>
      <c r="T3974" t="s">
        <v>8316</v>
      </c>
      <c r="U3974">
        <f>YEAR(Table1[[#This Row],[Date Created Conversion]])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>
        <f>ROUND(Table1[[#This Row],[pledged]]/Table1[[#This Row],[goal]] *100,1)</f>
        <v>78.099999999999994</v>
      </c>
      <c r="G3975" s="13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ref="L3975" si="4098">(((J3975/60)/60)/24)+DATE(1970,1,1)</f>
        <v>42499.166666666672</v>
      </c>
      <c r="M3975" s="16">
        <f t="shared" si="4092"/>
        <v>42469.68414351852</v>
      </c>
      <c r="N3975" t="b">
        <v>0</v>
      </c>
      <c r="O3975">
        <v>37</v>
      </c>
      <c r="P3975" t="b">
        <v>0</v>
      </c>
      <c r="Q3975" t="s">
        <v>8269</v>
      </c>
      <c r="R3975">
        <f t="shared" si="4093"/>
        <v>105.54</v>
      </c>
      <c r="S3975" s="13" t="s">
        <v>8315</v>
      </c>
      <c r="T3975" t="s">
        <v>8316</v>
      </c>
      <c r="U3975">
        <f>YEAR(Table1[[#This Row],[Date Created Conversion]])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>
        <f>ROUND(Table1[[#This Row],[pledged]]/Table1[[#This Row],[goal]] *100,1)</f>
        <v>32</v>
      </c>
      <c r="G3976" s="13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ref="L3976" si="4099">(((J3976/60)/60)/24)+DATE(1970,1,1)</f>
        <v>42523.546851851846</v>
      </c>
      <c r="M3976" s="16">
        <f t="shared" si="4092"/>
        <v>42493.546851851846</v>
      </c>
      <c r="N3976" t="b">
        <v>0</v>
      </c>
      <c r="O3976">
        <v>11</v>
      </c>
      <c r="P3976" t="b">
        <v>0</v>
      </c>
      <c r="Q3976" t="s">
        <v>8269</v>
      </c>
      <c r="R3976">
        <f t="shared" si="4093"/>
        <v>29.09</v>
      </c>
      <c r="S3976" s="13" t="s">
        <v>8315</v>
      </c>
      <c r="T3976" t="s">
        <v>8316</v>
      </c>
      <c r="U3976">
        <f>YEAR(Table1[[#This Row],[Date Created Conversion]])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>
        <f>ROUND(Table1[[#This Row],[pledged]]/Table1[[#This Row],[goal]] *100,1)</f>
        <v>0</v>
      </c>
      <c r="G3977" s="13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ref="L3977" si="4100">(((J3977/60)/60)/24)+DATE(1970,1,1)</f>
        <v>42564.866875</v>
      </c>
      <c r="M3977" s="16">
        <f t="shared" si="4092"/>
        <v>42534.866875</v>
      </c>
      <c r="N3977" t="b">
        <v>0</v>
      </c>
      <c r="O3977">
        <v>0</v>
      </c>
      <c r="P3977" t="b">
        <v>0</v>
      </c>
      <c r="Q3977" t="s">
        <v>8269</v>
      </c>
      <c r="R3977">
        <f t="shared" si="4093"/>
        <v>0</v>
      </c>
      <c r="S3977" s="13" t="s">
        <v>8315</v>
      </c>
      <c r="T3977" t="s">
        <v>8316</v>
      </c>
      <c r="U3977">
        <f>YEAR(Table1[[#This Row],[Date Created Conversion]])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>
        <f>ROUND(Table1[[#This Row],[pledged]]/Table1[[#This Row],[goal]] *100,1)</f>
        <v>47.7</v>
      </c>
      <c r="G3978" s="13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ref="L3978" si="4101">(((J3978/60)/60)/24)+DATE(1970,1,1)</f>
        <v>41852.291666666664</v>
      </c>
      <c r="M3978" s="16">
        <f t="shared" si="4092"/>
        <v>41830.858344907407</v>
      </c>
      <c r="N3978" t="b">
        <v>0</v>
      </c>
      <c r="O3978">
        <v>10</v>
      </c>
      <c r="P3978" t="b">
        <v>0</v>
      </c>
      <c r="Q3978" t="s">
        <v>8269</v>
      </c>
      <c r="R3978">
        <f t="shared" si="4093"/>
        <v>62</v>
      </c>
      <c r="S3978" s="13" t="s">
        <v>8315</v>
      </c>
      <c r="T3978" t="s">
        <v>8316</v>
      </c>
      <c r="U3978">
        <f>YEAR(Table1[[#This Row],[Date Created Conversion]])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>
        <f>ROUND(Table1[[#This Row],[pledged]]/Table1[[#This Row],[goal]] *100,1)</f>
        <v>1.5</v>
      </c>
      <c r="G3979" s="13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ref="L3979" si="4102">(((J3979/60)/60)/24)+DATE(1970,1,1)</f>
        <v>42573.788564814815</v>
      </c>
      <c r="M3979" s="16">
        <f t="shared" si="4092"/>
        <v>42543.788564814815</v>
      </c>
      <c r="N3979" t="b">
        <v>0</v>
      </c>
      <c r="O3979">
        <v>6</v>
      </c>
      <c r="P3979" t="b">
        <v>0</v>
      </c>
      <c r="Q3979" t="s">
        <v>8269</v>
      </c>
      <c r="R3979">
        <f t="shared" si="4093"/>
        <v>217.5</v>
      </c>
      <c r="S3979" s="13" t="s">
        <v>8315</v>
      </c>
      <c r="T3979" t="s">
        <v>8316</v>
      </c>
      <c r="U3979">
        <f>YEAR(Table1[[#This Row],[Date Created Conversion]])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>
        <f>ROUND(Table1[[#This Row],[pledged]]/Table1[[#This Row],[goal]] *100,1)</f>
        <v>10.7</v>
      </c>
      <c r="G3980" s="13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ref="L3980" si="4103">(((J3980/60)/60)/24)+DATE(1970,1,1)</f>
        <v>42035.642974537041</v>
      </c>
      <c r="M3980" s="16">
        <f t="shared" si="4092"/>
        <v>41975.642974537041</v>
      </c>
      <c r="N3980" t="b">
        <v>0</v>
      </c>
      <c r="O3980">
        <v>8</v>
      </c>
      <c r="P3980" t="b">
        <v>0</v>
      </c>
      <c r="Q3980" t="s">
        <v>8269</v>
      </c>
      <c r="R3980">
        <f t="shared" si="4093"/>
        <v>26.75</v>
      </c>
      <c r="S3980" s="13" t="s">
        <v>8315</v>
      </c>
      <c r="T3980" t="s">
        <v>8316</v>
      </c>
      <c r="U3980">
        <f>YEAR(Table1[[#This Row],[Date Created Conversion]])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>
        <f>ROUND(Table1[[#This Row],[pledged]]/Table1[[#This Row],[goal]] *100,1)</f>
        <v>1.8</v>
      </c>
      <c r="G3981" s="13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ref="L3981" si="4104">(((J3981/60)/60)/24)+DATE(1970,1,1)</f>
        <v>42092.833333333328</v>
      </c>
      <c r="M3981" s="16">
        <f t="shared" si="4092"/>
        <v>42069.903437500005</v>
      </c>
      <c r="N3981" t="b">
        <v>0</v>
      </c>
      <c r="O3981">
        <v>6</v>
      </c>
      <c r="P3981" t="b">
        <v>0</v>
      </c>
      <c r="Q3981" t="s">
        <v>8269</v>
      </c>
      <c r="R3981">
        <f t="shared" si="4093"/>
        <v>18.329999999999998</v>
      </c>
      <c r="S3981" s="13" t="s">
        <v>8315</v>
      </c>
      <c r="T3981" t="s">
        <v>8316</v>
      </c>
      <c r="U3981">
        <f>YEAR(Table1[[#This Row],[Date Created Conversion]])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>
        <f>ROUND(Table1[[#This Row],[pledged]]/Table1[[#This Row],[goal]] *100,1)</f>
        <v>18</v>
      </c>
      <c r="G3982" s="13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ref="L3982" si="4105">(((J3982/60)/60)/24)+DATE(1970,1,1)</f>
        <v>41825.598923611113</v>
      </c>
      <c r="M3982" s="16">
        <f t="shared" si="4092"/>
        <v>41795.598923611113</v>
      </c>
      <c r="N3982" t="b">
        <v>0</v>
      </c>
      <c r="O3982">
        <v>7</v>
      </c>
      <c r="P3982" t="b">
        <v>0</v>
      </c>
      <c r="Q3982" t="s">
        <v>8269</v>
      </c>
      <c r="R3982">
        <f t="shared" si="4093"/>
        <v>64.290000000000006</v>
      </c>
      <c r="S3982" s="13" t="s">
        <v>8315</v>
      </c>
      <c r="T3982" t="s">
        <v>8316</v>
      </c>
      <c r="U3982">
        <f>YEAR(Table1[[#This Row],[Date Created Conversion]])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>
        <f>ROUND(Table1[[#This Row],[pledged]]/Table1[[#This Row],[goal]] *100,1)</f>
        <v>4.0999999999999996</v>
      </c>
      <c r="G3983" s="1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ref="L3983" si="4106">(((J3983/60)/60)/24)+DATE(1970,1,1)</f>
        <v>42568.179965277777</v>
      </c>
      <c r="M3983" s="16">
        <f t="shared" si="4092"/>
        <v>42508.179965277777</v>
      </c>
      <c r="N3983" t="b">
        <v>0</v>
      </c>
      <c r="O3983">
        <v>7</v>
      </c>
      <c r="P3983" t="b">
        <v>0</v>
      </c>
      <c r="Q3983" t="s">
        <v>8269</v>
      </c>
      <c r="R3983">
        <f t="shared" si="4093"/>
        <v>175</v>
      </c>
      <c r="S3983" s="13" t="s">
        <v>8315</v>
      </c>
      <c r="T3983" t="s">
        <v>8316</v>
      </c>
      <c r="U3983">
        <f>YEAR(Table1[[#This Row],[Date Created Conversion]])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>
        <f>ROUND(Table1[[#This Row],[pledged]]/Table1[[#This Row],[goal]] *100,1)</f>
        <v>20</v>
      </c>
      <c r="G3984" s="13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ref="L3984" si="4107">(((J3984/60)/60)/24)+DATE(1970,1,1)</f>
        <v>42192.809953703705</v>
      </c>
      <c r="M3984" s="16">
        <f t="shared" si="4092"/>
        <v>42132.809953703705</v>
      </c>
      <c r="N3984" t="b">
        <v>0</v>
      </c>
      <c r="O3984">
        <v>5</v>
      </c>
      <c r="P3984" t="b">
        <v>0</v>
      </c>
      <c r="Q3984" t="s">
        <v>8269</v>
      </c>
      <c r="R3984">
        <f t="shared" si="4093"/>
        <v>34</v>
      </c>
      <c r="S3984" s="13" t="s">
        <v>8315</v>
      </c>
      <c r="T3984" t="s">
        <v>8316</v>
      </c>
      <c r="U3984">
        <f>YEAR(Table1[[#This Row],[Date Created Conversion]])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>
        <f>ROUND(Table1[[#This Row],[pledged]]/Table1[[#This Row],[goal]] *100,1)</f>
        <v>34.799999999999997</v>
      </c>
      <c r="G3985" s="13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ref="L3985" si="4108">(((J3985/60)/60)/24)+DATE(1970,1,1)</f>
        <v>41779.290972222225</v>
      </c>
      <c r="M3985" s="16">
        <f t="shared" si="4092"/>
        <v>41747.86986111111</v>
      </c>
      <c r="N3985" t="b">
        <v>0</v>
      </c>
      <c r="O3985">
        <v>46</v>
      </c>
      <c r="P3985" t="b">
        <v>0</v>
      </c>
      <c r="Q3985" t="s">
        <v>8269</v>
      </c>
      <c r="R3985">
        <f t="shared" si="4093"/>
        <v>84.28</v>
      </c>
      <c r="S3985" s="13" t="s">
        <v>8315</v>
      </c>
      <c r="T3985" t="s">
        <v>8316</v>
      </c>
      <c r="U3985">
        <f>YEAR(Table1[[#This Row],[Date Created Conversion]])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>
        <f>ROUND(Table1[[#This Row],[pledged]]/Table1[[#This Row],[goal]] *100,1)</f>
        <v>6.3</v>
      </c>
      <c r="G3986" s="13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ref="L3986" si="4109">(((J3986/60)/60)/24)+DATE(1970,1,1)</f>
        <v>41951</v>
      </c>
      <c r="M3986" s="16">
        <f t="shared" si="4092"/>
        <v>41920.963472222218</v>
      </c>
      <c r="N3986" t="b">
        <v>0</v>
      </c>
      <c r="O3986">
        <v>10</v>
      </c>
      <c r="P3986" t="b">
        <v>0</v>
      </c>
      <c r="Q3986" t="s">
        <v>8269</v>
      </c>
      <c r="R3986">
        <f t="shared" si="4093"/>
        <v>9.5</v>
      </c>
      <c r="S3986" s="13" t="s">
        <v>8315</v>
      </c>
      <c r="T3986" t="s">
        <v>8316</v>
      </c>
      <c r="U3986">
        <f>YEAR(Table1[[#This Row],[Date Created Conversion]])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>
        <f>ROUND(Table1[[#This Row],[pledged]]/Table1[[#This Row],[goal]] *100,1)</f>
        <v>32.1</v>
      </c>
      <c r="G3987" s="13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ref="L3987" si="4110">(((J3987/60)/60)/24)+DATE(1970,1,1)</f>
        <v>42420.878472222219</v>
      </c>
      <c r="M3987" s="16">
        <f t="shared" si="4092"/>
        <v>42399.707407407404</v>
      </c>
      <c r="N3987" t="b">
        <v>0</v>
      </c>
      <c r="O3987">
        <v>19</v>
      </c>
      <c r="P3987" t="b">
        <v>0</v>
      </c>
      <c r="Q3987" t="s">
        <v>8269</v>
      </c>
      <c r="R3987">
        <f t="shared" si="4093"/>
        <v>33.74</v>
      </c>
      <c r="S3987" s="13" t="s">
        <v>8315</v>
      </c>
      <c r="T3987" t="s">
        <v>8316</v>
      </c>
      <c r="U3987">
        <f>YEAR(Table1[[#This Row],[Date Created Conversion]])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>
        <f>ROUND(Table1[[#This Row],[pledged]]/Table1[[#This Row],[goal]] *100,1)</f>
        <v>9.8000000000000007</v>
      </c>
      <c r="G3988" s="13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ref="L3988" si="4111">(((J3988/60)/60)/24)+DATE(1970,1,1)</f>
        <v>42496.544444444444</v>
      </c>
      <c r="M3988" s="16">
        <f t="shared" si="4092"/>
        <v>42467.548541666663</v>
      </c>
      <c r="N3988" t="b">
        <v>0</v>
      </c>
      <c r="O3988">
        <v>13</v>
      </c>
      <c r="P3988" t="b">
        <v>0</v>
      </c>
      <c r="Q3988" t="s">
        <v>8269</v>
      </c>
      <c r="R3988">
        <f t="shared" si="4093"/>
        <v>37.54</v>
      </c>
      <c r="S3988" s="13" t="s">
        <v>8315</v>
      </c>
      <c r="T3988" t="s">
        <v>8316</v>
      </c>
      <c r="U3988">
        <f>YEAR(Table1[[#This Row],[Date Created Conversion]])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>
        <f>ROUND(Table1[[#This Row],[pledged]]/Table1[[#This Row],[goal]] *100,1)</f>
        <v>37.799999999999997</v>
      </c>
      <c r="G3989" s="13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ref="L3989" si="4112">(((J3989/60)/60)/24)+DATE(1970,1,1)</f>
        <v>41775.92465277778</v>
      </c>
      <c r="M3989" s="16">
        <f t="shared" si="4092"/>
        <v>41765.92465277778</v>
      </c>
      <c r="N3989" t="b">
        <v>0</v>
      </c>
      <c r="O3989">
        <v>13</v>
      </c>
      <c r="P3989" t="b">
        <v>0</v>
      </c>
      <c r="Q3989" t="s">
        <v>8269</v>
      </c>
      <c r="R3989">
        <f t="shared" si="4093"/>
        <v>11.62</v>
      </c>
      <c r="S3989" s="13" t="s">
        <v>8315</v>
      </c>
      <c r="T3989" t="s">
        <v>8316</v>
      </c>
      <c r="U3989">
        <f>YEAR(Table1[[#This Row],[Date Created Conversion]])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>
        <f>ROUND(Table1[[#This Row],[pledged]]/Table1[[#This Row],[goal]] *100,1)</f>
        <v>2.1</v>
      </c>
      <c r="G3990" s="13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ref="L3990" si="4113">(((J3990/60)/60)/24)+DATE(1970,1,1)</f>
        <v>42245.08116898148</v>
      </c>
      <c r="M3990" s="16">
        <f t="shared" si="4092"/>
        <v>42230.08116898148</v>
      </c>
      <c r="N3990" t="b">
        <v>0</v>
      </c>
      <c r="O3990">
        <v>4</v>
      </c>
      <c r="P3990" t="b">
        <v>0</v>
      </c>
      <c r="Q3990" t="s">
        <v>8269</v>
      </c>
      <c r="R3990">
        <f t="shared" si="4093"/>
        <v>8</v>
      </c>
      <c r="S3990" s="13" t="s">
        <v>8315</v>
      </c>
      <c r="T3990" t="s">
        <v>8316</v>
      </c>
      <c r="U3990">
        <f>YEAR(Table1[[#This Row],[Date Created Conversion]])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>
        <f>ROUND(Table1[[#This Row],[pledged]]/Table1[[#This Row],[goal]] *100,1)</f>
        <v>0</v>
      </c>
      <c r="G3991" s="13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ref="L3991" si="4114">(((J3991/60)/60)/24)+DATE(1970,1,1)</f>
        <v>42316.791446759264</v>
      </c>
      <c r="M3991" s="16">
        <f t="shared" si="4092"/>
        <v>42286.749780092592</v>
      </c>
      <c r="N3991" t="b">
        <v>0</v>
      </c>
      <c r="O3991">
        <v>0</v>
      </c>
      <c r="P3991" t="b">
        <v>0</v>
      </c>
      <c r="Q3991" t="s">
        <v>8269</v>
      </c>
      <c r="R3991">
        <f t="shared" si="4093"/>
        <v>0</v>
      </c>
      <c r="S3991" s="13" t="s">
        <v>8315</v>
      </c>
      <c r="T3991" t="s">
        <v>8316</v>
      </c>
      <c r="U3991">
        <f>YEAR(Table1[[#This Row],[Date Created Conversion]])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>
        <f>ROUND(Table1[[#This Row],[pledged]]/Table1[[#This Row],[goal]] *100,1)</f>
        <v>4.2</v>
      </c>
      <c r="G3992" s="13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ref="L3992" si="4115">(((J3992/60)/60)/24)+DATE(1970,1,1)</f>
        <v>42431.672372685185</v>
      </c>
      <c r="M3992" s="16">
        <f t="shared" si="4092"/>
        <v>42401.672372685185</v>
      </c>
      <c r="N3992" t="b">
        <v>0</v>
      </c>
      <c r="O3992">
        <v>3</v>
      </c>
      <c r="P3992" t="b">
        <v>0</v>
      </c>
      <c r="Q3992" t="s">
        <v>8269</v>
      </c>
      <c r="R3992">
        <f t="shared" si="4093"/>
        <v>23</v>
      </c>
      <c r="S3992" s="13" t="s">
        <v>8315</v>
      </c>
      <c r="T3992" t="s">
        <v>8316</v>
      </c>
      <c r="U3992">
        <f>YEAR(Table1[[#This Row],[Date Created Conversion]])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>
        <f>ROUND(Table1[[#This Row],[pledged]]/Table1[[#This Row],[goal]] *100,1)</f>
        <v>20</v>
      </c>
      <c r="G3993" s="1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ref="L3993" si="4116">(((J3993/60)/60)/24)+DATE(1970,1,1)</f>
        <v>42155.644467592589</v>
      </c>
      <c r="M3993" s="16">
        <f t="shared" si="4092"/>
        <v>42125.644467592589</v>
      </c>
      <c r="N3993" t="b">
        <v>0</v>
      </c>
      <c r="O3993">
        <v>1</v>
      </c>
      <c r="P3993" t="b">
        <v>0</v>
      </c>
      <c r="Q3993" t="s">
        <v>8269</v>
      </c>
      <c r="R3993">
        <f t="shared" si="4093"/>
        <v>100</v>
      </c>
      <c r="S3993" s="13" t="s">
        <v>8315</v>
      </c>
      <c r="T3993" t="s">
        <v>8316</v>
      </c>
      <c r="U3993">
        <f>YEAR(Table1[[#This Row],[Date Created Conversion]])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>
        <f>ROUND(Table1[[#This Row],[pledged]]/Table1[[#This Row],[goal]] *100,1)</f>
        <v>5.4</v>
      </c>
      <c r="G3994" s="13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ref="L3994" si="4117">(((J3994/60)/60)/24)+DATE(1970,1,1)</f>
        <v>42349.982164351852</v>
      </c>
      <c r="M3994" s="16">
        <f t="shared" si="4092"/>
        <v>42289.94049768518</v>
      </c>
      <c r="N3994" t="b">
        <v>0</v>
      </c>
      <c r="O3994">
        <v>9</v>
      </c>
      <c r="P3994" t="b">
        <v>0</v>
      </c>
      <c r="Q3994" t="s">
        <v>8269</v>
      </c>
      <c r="R3994">
        <f t="shared" si="4093"/>
        <v>60.11</v>
      </c>
      <c r="S3994" s="13" t="s">
        <v>8315</v>
      </c>
      <c r="T3994" t="s">
        <v>8316</v>
      </c>
      <c r="U3994">
        <f>YEAR(Table1[[#This Row],[Date Created Conversion]])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>
        <f>ROUND(Table1[[#This Row],[pledged]]/Table1[[#This Row],[goal]] *100,1)</f>
        <v>0</v>
      </c>
      <c r="G3995" s="13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ref="L3995" si="4118">(((J3995/60)/60)/24)+DATE(1970,1,1)</f>
        <v>42137.864722222221</v>
      </c>
      <c r="M3995" s="16">
        <f t="shared" si="4092"/>
        <v>42107.864722222221</v>
      </c>
      <c r="N3995" t="b">
        <v>0</v>
      </c>
      <c r="O3995">
        <v>1</v>
      </c>
      <c r="P3995" t="b">
        <v>0</v>
      </c>
      <c r="Q3995" t="s">
        <v>8269</v>
      </c>
      <c r="R3995">
        <f t="shared" si="4093"/>
        <v>3</v>
      </c>
      <c r="S3995" s="13" t="s">
        <v>8315</v>
      </c>
      <c r="T3995" t="s">
        <v>8316</v>
      </c>
      <c r="U3995">
        <f>YEAR(Table1[[#This Row],[Date Created Conversion]])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>
        <f>ROUND(Table1[[#This Row],[pledged]]/Table1[[#This Row],[goal]] *100,1)</f>
        <v>0.3</v>
      </c>
      <c r="G3996" s="13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ref="L3996" si="4119">(((J3996/60)/60)/24)+DATE(1970,1,1)</f>
        <v>41839.389930555553</v>
      </c>
      <c r="M3996" s="16">
        <f t="shared" si="4092"/>
        <v>41809.389930555553</v>
      </c>
      <c r="N3996" t="b">
        <v>0</v>
      </c>
      <c r="O3996">
        <v>1</v>
      </c>
      <c r="P3996" t="b">
        <v>0</v>
      </c>
      <c r="Q3996" t="s">
        <v>8269</v>
      </c>
      <c r="R3996">
        <f t="shared" si="4093"/>
        <v>5</v>
      </c>
      <c r="S3996" s="13" t="s">
        <v>8315</v>
      </c>
      <c r="T3996" t="s">
        <v>8316</v>
      </c>
      <c r="U3996">
        <f>YEAR(Table1[[#This Row],[Date Created Conversion]])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>
        <f>ROUND(Table1[[#This Row],[pledged]]/Table1[[#This Row],[goal]] *100,1)</f>
        <v>35</v>
      </c>
      <c r="G3997" s="13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ref="L3997" si="4120">(((J3997/60)/60)/24)+DATE(1970,1,1)</f>
        <v>42049.477083333331</v>
      </c>
      <c r="M3997" s="16">
        <f t="shared" si="4092"/>
        <v>42019.683761574073</v>
      </c>
      <c r="N3997" t="b">
        <v>0</v>
      </c>
      <c r="O3997">
        <v>4</v>
      </c>
      <c r="P3997" t="b">
        <v>0</v>
      </c>
      <c r="Q3997" t="s">
        <v>8269</v>
      </c>
      <c r="R3997">
        <f t="shared" si="4093"/>
        <v>17.5</v>
      </c>
      <c r="S3997" s="13" t="s">
        <v>8315</v>
      </c>
      <c r="T3997" t="s">
        <v>8316</v>
      </c>
      <c r="U3997">
        <f>YEAR(Table1[[#This Row],[Date Created Conversion]])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>
        <f>ROUND(Table1[[#This Row],[pledged]]/Table1[[#This Row],[goal]] *100,1)</f>
        <v>16.600000000000001</v>
      </c>
      <c r="G3998" s="13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ref="L3998" si="4121">(((J3998/60)/60)/24)+DATE(1970,1,1)</f>
        <v>41963.669444444444</v>
      </c>
      <c r="M3998" s="16">
        <f t="shared" si="4092"/>
        <v>41950.26694444444</v>
      </c>
      <c r="N3998" t="b">
        <v>0</v>
      </c>
      <c r="O3998">
        <v>17</v>
      </c>
      <c r="P3998" t="b">
        <v>0</v>
      </c>
      <c r="Q3998" t="s">
        <v>8269</v>
      </c>
      <c r="R3998">
        <f t="shared" si="4093"/>
        <v>29.24</v>
      </c>
      <c r="S3998" s="13" t="s">
        <v>8315</v>
      </c>
      <c r="T3998" t="s">
        <v>8316</v>
      </c>
      <c r="U3998">
        <f>YEAR(Table1[[#This Row],[Date Created Conversion]])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>
        <f>ROUND(Table1[[#This Row],[pledged]]/Table1[[#This Row],[goal]] *100,1)</f>
        <v>0</v>
      </c>
      <c r="G3999" s="13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ref="L3999" si="4122">(((J3999/60)/60)/24)+DATE(1970,1,1)</f>
        <v>42099.349780092598</v>
      </c>
      <c r="M3999" s="16">
        <f t="shared" si="4092"/>
        <v>42069.391446759255</v>
      </c>
      <c r="N3999" t="b">
        <v>0</v>
      </c>
      <c r="O3999">
        <v>0</v>
      </c>
      <c r="P3999" t="b">
        <v>0</v>
      </c>
      <c r="Q3999" t="s">
        <v>8269</v>
      </c>
      <c r="R3999">
        <f t="shared" si="4093"/>
        <v>0</v>
      </c>
      <c r="S3999" s="13" t="s">
        <v>8315</v>
      </c>
      <c r="T3999" t="s">
        <v>8316</v>
      </c>
      <c r="U3999">
        <f>YEAR(Table1[[#This Row],[Date Created Conversion]])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>
        <f>ROUND(Table1[[#This Row],[pledged]]/Table1[[#This Row],[goal]] *100,1)</f>
        <v>57.2</v>
      </c>
      <c r="G4000" s="13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ref="L4000" si="4123">(((J4000/60)/60)/24)+DATE(1970,1,1)</f>
        <v>42091.921597222223</v>
      </c>
      <c r="M4000" s="16">
        <f t="shared" si="4092"/>
        <v>42061.963263888887</v>
      </c>
      <c r="N4000" t="b">
        <v>0</v>
      </c>
      <c r="O4000">
        <v>12</v>
      </c>
      <c r="P4000" t="b">
        <v>0</v>
      </c>
      <c r="Q4000" t="s">
        <v>8269</v>
      </c>
      <c r="R4000">
        <f t="shared" si="4093"/>
        <v>59.58</v>
      </c>
      <c r="S4000" s="13" t="s">
        <v>8315</v>
      </c>
      <c r="T4000" t="s">
        <v>8316</v>
      </c>
      <c r="U4000">
        <f>YEAR(Table1[[#This Row],[Date Created Conversion]])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>
        <f>ROUND(Table1[[#This Row],[pledged]]/Table1[[#This Row],[goal]] *100,1)</f>
        <v>16.5</v>
      </c>
      <c r="G4001" s="13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ref="L4001" si="4124">(((J4001/60)/60)/24)+DATE(1970,1,1)</f>
        <v>41882.827650462961</v>
      </c>
      <c r="M4001" s="16">
        <f t="shared" si="4092"/>
        <v>41842.828680555554</v>
      </c>
      <c r="N4001" t="b">
        <v>0</v>
      </c>
      <c r="O4001">
        <v>14</v>
      </c>
      <c r="P4001" t="b">
        <v>0</v>
      </c>
      <c r="Q4001" t="s">
        <v>8269</v>
      </c>
      <c r="R4001">
        <f t="shared" si="4093"/>
        <v>82.57</v>
      </c>
      <c r="S4001" s="13" t="s">
        <v>8315</v>
      </c>
      <c r="T4001" t="s">
        <v>8316</v>
      </c>
      <c r="U4001">
        <f>YEAR(Table1[[#This Row],[Date Created Conversion]])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>
        <f>ROUND(Table1[[#This Row],[pledged]]/Table1[[#This Row],[goal]] *100,1)</f>
        <v>0.1</v>
      </c>
      <c r="G4002" s="13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ref="L4002" si="4125">(((J4002/60)/60)/24)+DATE(1970,1,1)</f>
        <v>42497.603680555556</v>
      </c>
      <c r="M4002" s="16">
        <f t="shared" si="4092"/>
        <v>42437.64534722222</v>
      </c>
      <c r="N4002" t="b">
        <v>0</v>
      </c>
      <c r="O4002">
        <v>1</v>
      </c>
      <c r="P4002" t="b">
        <v>0</v>
      </c>
      <c r="Q4002" t="s">
        <v>8269</v>
      </c>
      <c r="R4002">
        <f t="shared" si="4093"/>
        <v>10</v>
      </c>
      <c r="S4002" s="13" t="s">
        <v>8315</v>
      </c>
      <c r="T4002" t="s">
        <v>8316</v>
      </c>
      <c r="U4002">
        <f>YEAR(Table1[[#This Row],[Date Created Conversion]])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>
        <f>ROUND(Table1[[#This Row],[pledged]]/Table1[[#This Row],[goal]] *100,1)</f>
        <v>37.799999999999997</v>
      </c>
      <c r="G4003" s="1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ref="L4003" si="4126">(((J4003/60)/60)/24)+DATE(1970,1,1)</f>
        <v>42795.791666666672</v>
      </c>
      <c r="M4003" s="16">
        <f t="shared" si="4092"/>
        <v>42775.964212962965</v>
      </c>
      <c r="N4003" t="b">
        <v>0</v>
      </c>
      <c r="O4003">
        <v>14</v>
      </c>
      <c r="P4003" t="b">
        <v>0</v>
      </c>
      <c r="Q4003" t="s">
        <v>8269</v>
      </c>
      <c r="R4003">
        <f t="shared" si="4093"/>
        <v>32.36</v>
      </c>
      <c r="S4003" s="13" t="s">
        <v>8315</v>
      </c>
      <c r="T4003" t="s">
        <v>8316</v>
      </c>
      <c r="U4003">
        <f>YEAR(Table1[[#This Row],[Date Created Conversion]])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>
        <f>ROUND(Table1[[#This Row],[pledged]]/Table1[[#This Row],[goal]] *100,1)</f>
        <v>1.8</v>
      </c>
      <c r="G4004" s="13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ref="L4004" si="4127">(((J4004/60)/60)/24)+DATE(1970,1,1)</f>
        <v>41909.043530092589</v>
      </c>
      <c r="M4004" s="16">
        <f t="shared" si="4092"/>
        <v>41879.043530092589</v>
      </c>
      <c r="N4004" t="b">
        <v>0</v>
      </c>
      <c r="O4004">
        <v>4</v>
      </c>
      <c r="P4004" t="b">
        <v>0</v>
      </c>
      <c r="Q4004" t="s">
        <v>8269</v>
      </c>
      <c r="R4004">
        <f t="shared" si="4093"/>
        <v>5.75</v>
      </c>
      <c r="S4004" s="13" t="s">
        <v>8315</v>
      </c>
      <c r="T4004" t="s">
        <v>8316</v>
      </c>
      <c r="U4004">
        <f>YEAR(Table1[[#This Row],[Date Created Conversion]])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>
        <f>ROUND(Table1[[#This Row],[pledged]]/Table1[[#This Row],[goal]] *100,1)</f>
        <v>10.1</v>
      </c>
      <c r="G4005" s="13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ref="L4005" si="4128">(((J4005/60)/60)/24)+DATE(1970,1,1)</f>
        <v>42050.587349537032</v>
      </c>
      <c r="M4005" s="16">
        <f t="shared" si="4092"/>
        <v>42020.587349537032</v>
      </c>
      <c r="N4005" t="b">
        <v>0</v>
      </c>
      <c r="O4005">
        <v>2</v>
      </c>
      <c r="P4005" t="b">
        <v>0</v>
      </c>
      <c r="Q4005" t="s">
        <v>8269</v>
      </c>
      <c r="R4005">
        <f t="shared" si="4093"/>
        <v>100.5</v>
      </c>
      <c r="S4005" s="13" t="s">
        <v>8315</v>
      </c>
      <c r="T4005" t="s">
        <v>8316</v>
      </c>
      <c r="U4005">
        <f>YEAR(Table1[[#This Row],[Date Created Conversion]])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>
        <f>ROUND(Table1[[#This Row],[pledged]]/Table1[[#This Row],[goal]] *100,1)</f>
        <v>0.2</v>
      </c>
      <c r="G4006" s="13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ref="L4006" si="4129">(((J4006/60)/60)/24)+DATE(1970,1,1)</f>
        <v>41920.16269675926</v>
      </c>
      <c r="M4006" s="16">
        <f t="shared" si="4092"/>
        <v>41890.16269675926</v>
      </c>
      <c r="N4006" t="b">
        <v>0</v>
      </c>
      <c r="O4006">
        <v>1</v>
      </c>
      <c r="P4006" t="b">
        <v>0</v>
      </c>
      <c r="Q4006" t="s">
        <v>8269</v>
      </c>
      <c r="R4006">
        <f t="shared" si="4093"/>
        <v>1</v>
      </c>
      <c r="S4006" s="13" t="s">
        <v>8315</v>
      </c>
      <c r="T4006" t="s">
        <v>8316</v>
      </c>
      <c r="U4006">
        <f>YEAR(Table1[[#This Row],[Date Created Conversion]])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>
        <f>ROUND(Table1[[#This Row],[pledged]]/Table1[[#This Row],[goal]] *100,1)</f>
        <v>1.3</v>
      </c>
      <c r="G4007" s="13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ref="L4007" si="4130">(((J4007/60)/60)/24)+DATE(1970,1,1)</f>
        <v>41932.807696759257</v>
      </c>
      <c r="M4007" s="16">
        <f t="shared" si="4092"/>
        <v>41872.807696759257</v>
      </c>
      <c r="N4007" t="b">
        <v>0</v>
      </c>
      <c r="O4007">
        <v>2</v>
      </c>
      <c r="P4007" t="b">
        <v>0</v>
      </c>
      <c r="Q4007" t="s">
        <v>8269</v>
      </c>
      <c r="R4007">
        <f t="shared" si="4093"/>
        <v>20</v>
      </c>
      <c r="S4007" s="13" t="s">
        <v>8315</v>
      </c>
      <c r="T4007" t="s">
        <v>8316</v>
      </c>
      <c r="U4007">
        <f>YEAR(Table1[[#This Row],[Date Created Conversion]])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>
        <f>ROUND(Table1[[#This Row],[pledged]]/Table1[[#This Row],[goal]] *100,1)</f>
        <v>0</v>
      </c>
      <c r="G4008" s="13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ref="L4008" si="4131">(((J4008/60)/60)/24)+DATE(1970,1,1)</f>
        <v>42416.772997685184</v>
      </c>
      <c r="M4008" s="16">
        <f t="shared" si="4092"/>
        <v>42391.772997685184</v>
      </c>
      <c r="N4008" t="b">
        <v>0</v>
      </c>
      <c r="O4008">
        <v>1</v>
      </c>
      <c r="P4008" t="b">
        <v>0</v>
      </c>
      <c r="Q4008" t="s">
        <v>8269</v>
      </c>
      <c r="R4008">
        <f t="shared" si="4093"/>
        <v>2</v>
      </c>
      <c r="S4008" s="13" t="s">
        <v>8315</v>
      </c>
      <c r="T4008" t="s">
        <v>8316</v>
      </c>
      <c r="U4008">
        <f>YEAR(Table1[[#This Row],[Date Created Conversion]])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>
        <f>ROUND(Table1[[#This Row],[pledged]]/Table1[[#This Row],[goal]] *100,1)</f>
        <v>0.3</v>
      </c>
      <c r="G4009" s="13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ref="L4009" si="4132">(((J4009/60)/60)/24)+DATE(1970,1,1)</f>
        <v>41877.686111111114</v>
      </c>
      <c r="M4009" s="16">
        <f t="shared" si="4092"/>
        <v>41848.772928240738</v>
      </c>
      <c r="N4009" t="b">
        <v>0</v>
      </c>
      <c r="O4009">
        <v>1</v>
      </c>
      <c r="P4009" t="b">
        <v>0</v>
      </c>
      <c r="Q4009" t="s">
        <v>8269</v>
      </c>
      <c r="R4009">
        <f t="shared" si="4093"/>
        <v>5</v>
      </c>
      <c r="S4009" s="13" t="s">
        <v>8315</v>
      </c>
      <c r="T4009" t="s">
        <v>8316</v>
      </c>
      <c r="U4009">
        <f>YEAR(Table1[[#This Row],[Date Created Conversion]])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>
        <f>ROUND(Table1[[#This Row],[pledged]]/Table1[[#This Row],[goal]] *100,1)</f>
        <v>6</v>
      </c>
      <c r="G4010" s="13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ref="L4010" si="4133">(((J4010/60)/60)/24)+DATE(1970,1,1)</f>
        <v>42207.964201388888</v>
      </c>
      <c r="M4010" s="16">
        <f t="shared" si="4092"/>
        <v>42177.964201388888</v>
      </c>
      <c r="N4010" t="b">
        <v>0</v>
      </c>
      <c r="O4010">
        <v>4</v>
      </c>
      <c r="P4010" t="b">
        <v>0</v>
      </c>
      <c r="Q4010" t="s">
        <v>8269</v>
      </c>
      <c r="R4010">
        <f t="shared" si="4093"/>
        <v>15</v>
      </c>
      <c r="S4010" s="13" t="s">
        <v>8315</v>
      </c>
      <c r="T4010" t="s">
        <v>8316</v>
      </c>
      <c r="U4010">
        <f>YEAR(Table1[[#This Row],[Date Created Conversion]])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>
        <f>ROUND(Table1[[#This Row],[pledged]]/Table1[[#This Row],[goal]] *100,1)</f>
        <v>3.9</v>
      </c>
      <c r="G4011" s="13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ref="L4011" si="4134">(((J4011/60)/60)/24)+DATE(1970,1,1)</f>
        <v>41891.700925925928</v>
      </c>
      <c r="M4011" s="16">
        <f t="shared" si="4092"/>
        <v>41851.700925925928</v>
      </c>
      <c r="N4011" t="b">
        <v>0</v>
      </c>
      <c r="O4011">
        <v>3</v>
      </c>
      <c r="P4011" t="b">
        <v>0</v>
      </c>
      <c r="Q4011" t="s">
        <v>8269</v>
      </c>
      <c r="R4011">
        <f t="shared" si="4093"/>
        <v>25</v>
      </c>
      <c r="S4011" s="13" t="s">
        <v>8315</v>
      </c>
      <c r="T4011" t="s">
        <v>8316</v>
      </c>
      <c r="U4011">
        <f>YEAR(Table1[[#This Row],[Date Created Conversion]])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>
        <f>ROUND(Table1[[#This Row],[pledged]]/Table1[[#This Row],[goal]] *100,1)</f>
        <v>24.2</v>
      </c>
      <c r="G4012" s="13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ref="L4012" si="4135">(((J4012/60)/60)/24)+DATE(1970,1,1)</f>
        <v>41938.770439814813</v>
      </c>
      <c r="M4012" s="16">
        <f t="shared" si="4092"/>
        <v>41921.770439814813</v>
      </c>
      <c r="N4012" t="b">
        <v>0</v>
      </c>
      <c r="O4012">
        <v>38</v>
      </c>
      <c r="P4012" t="b">
        <v>0</v>
      </c>
      <c r="Q4012" t="s">
        <v>8269</v>
      </c>
      <c r="R4012">
        <f t="shared" si="4093"/>
        <v>45.84</v>
      </c>
      <c r="S4012" s="13" t="s">
        <v>8315</v>
      </c>
      <c r="T4012" t="s">
        <v>8316</v>
      </c>
      <c r="U4012">
        <f>YEAR(Table1[[#This Row],[Date Created Conversion]])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>
        <f>ROUND(Table1[[#This Row],[pledged]]/Table1[[#This Row],[goal]] *100,1)</f>
        <v>7.6</v>
      </c>
      <c r="G4013" s="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ref="L4013" si="4136">(((J4013/60)/60)/24)+DATE(1970,1,1)</f>
        <v>42032.54488425926</v>
      </c>
      <c r="M4013" s="16">
        <f t="shared" si="4092"/>
        <v>42002.54488425926</v>
      </c>
      <c r="N4013" t="b">
        <v>0</v>
      </c>
      <c r="O4013">
        <v>4</v>
      </c>
      <c r="P4013" t="b">
        <v>0</v>
      </c>
      <c r="Q4013" t="s">
        <v>8269</v>
      </c>
      <c r="R4013">
        <f t="shared" si="4093"/>
        <v>4.75</v>
      </c>
      <c r="S4013" s="13" t="s">
        <v>8315</v>
      </c>
      <c r="T4013" t="s">
        <v>8316</v>
      </c>
      <c r="U4013">
        <f>YEAR(Table1[[#This Row],[Date Created Conversion]])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>
        <f>ROUND(Table1[[#This Row],[pledged]]/Table1[[#This Row],[goal]] *100,1)</f>
        <v>0</v>
      </c>
      <c r="G4014" s="13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ref="L4014" si="4137">(((J4014/60)/60)/24)+DATE(1970,1,1)</f>
        <v>42126.544548611113</v>
      </c>
      <c r="M4014" s="16">
        <f t="shared" si="4092"/>
        <v>42096.544548611113</v>
      </c>
      <c r="N4014" t="b">
        <v>0</v>
      </c>
      <c r="O4014">
        <v>0</v>
      </c>
      <c r="P4014" t="b">
        <v>0</v>
      </c>
      <c r="Q4014" t="s">
        <v>8269</v>
      </c>
      <c r="R4014">
        <f t="shared" si="4093"/>
        <v>0</v>
      </c>
      <c r="S4014" s="13" t="s">
        <v>8315</v>
      </c>
      <c r="T4014" t="s">
        <v>8316</v>
      </c>
      <c r="U4014">
        <f>YEAR(Table1[[#This Row],[Date Created Conversion]])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>
        <f>ROUND(Table1[[#This Row],[pledged]]/Table1[[#This Row],[goal]] *100,1)</f>
        <v>1.3</v>
      </c>
      <c r="G4015" s="13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ref="L4015" si="4138">(((J4015/60)/60)/24)+DATE(1970,1,1)</f>
        <v>42051.301192129627</v>
      </c>
      <c r="M4015" s="16">
        <f t="shared" si="4092"/>
        <v>42021.301192129627</v>
      </c>
      <c r="N4015" t="b">
        <v>0</v>
      </c>
      <c r="O4015">
        <v>2</v>
      </c>
      <c r="P4015" t="b">
        <v>0</v>
      </c>
      <c r="Q4015" t="s">
        <v>8269</v>
      </c>
      <c r="R4015">
        <f t="shared" si="4093"/>
        <v>13</v>
      </c>
      <c r="S4015" s="13" t="s">
        <v>8315</v>
      </c>
      <c r="T4015" t="s">
        <v>8316</v>
      </c>
      <c r="U4015">
        <f>YEAR(Table1[[#This Row],[Date Created Conversion]])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>
        <f>ROUND(Table1[[#This Row],[pledged]]/Table1[[#This Row],[goal]] *100,1)</f>
        <v>0</v>
      </c>
      <c r="G4016" s="13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ref="L4016" si="4139">(((J4016/60)/60)/24)+DATE(1970,1,1)</f>
        <v>42434.246168981481</v>
      </c>
      <c r="M4016" s="16">
        <f t="shared" si="4092"/>
        <v>42419.246168981481</v>
      </c>
      <c r="N4016" t="b">
        <v>0</v>
      </c>
      <c r="O4016">
        <v>0</v>
      </c>
      <c r="P4016" t="b">
        <v>0</v>
      </c>
      <c r="Q4016" t="s">
        <v>8269</v>
      </c>
      <c r="R4016">
        <f t="shared" si="4093"/>
        <v>0</v>
      </c>
      <c r="S4016" s="13" t="s">
        <v>8315</v>
      </c>
      <c r="T4016" t="s">
        <v>8316</v>
      </c>
      <c r="U4016">
        <f>YEAR(Table1[[#This Row],[Date Created Conversion]])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>
        <f>ROUND(Table1[[#This Row],[pledged]]/Table1[[#This Row],[goal]] *100,1)</f>
        <v>0</v>
      </c>
      <c r="G4017" s="13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ref="L4017" si="4140">(((J4017/60)/60)/24)+DATE(1970,1,1)</f>
        <v>42204.780821759254</v>
      </c>
      <c r="M4017" s="16">
        <f t="shared" si="4092"/>
        <v>42174.780821759254</v>
      </c>
      <c r="N4017" t="b">
        <v>0</v>
      </c>
      <c r="O4017">
        <v>1</v>
      </c>
      <c r="P4017" t="b">
        <v>0</v>
      </c>
      <c r="Q4017" t="s">
        <v>8269</v>
      </c>
      <c r="R4017">
        <f t="shared" si="4093"/>
        <v>1</v>
      </c>
      <c r="S4017" s="13" t="s">
        <v>8315</v>
      </c>
      <c r="T4017" t="s">
        <v>8316</v>
      </c>
      <c r="U4017">
        <f>YEAR(Table1[[#This Row],[Date Created Conversion]])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>
        <f>ROUND(Table1[[#This Row],[pledged]]/Table1[[#This Row],[goal]] *100,1)</f>
        <v>14</v>
      </c>
      <c r="G4018" s="13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ref="L4018" si="4141">(((J4018/60)/60)/24)+DATE(1970,1,1)</f>
        <v>41899.872685185182</v>
      </c>
      <c r="M4018" s="16">
        <f t="shared" si="4092"/>
        <v>41869.872685185182</v>
      </c>
      <c r="N4018" t="b">
        <v>0</v>
      </c>
      <c r="O4018">
        <v>7</v>
      </c>
      <c r="P4018" t="b">
        <v>0</v>
      </c>
      <c r="Q4018" t="s">
        <v>8269</v>
      </c>
      <c r="R4018">
        <f t="shared" si="4093"/>
        <v>10</v>
      </c>
      <c r="S4018" s="13" t="s">
        <v>8315</v>
      </c>
      <c r="T4018" t="s">
        <v>8316</v>
      </c>
      <c r="U4018">
        <f>YEAR(Table1[[#This Row],[Date Created Conversion]])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>
        <f>ROUND(Table1[[#This Row],[pledged]]/Table1[[#This Row],[goal]] *100,1)</f>
        <v>1.1000000000000001</v>
      </c>
      <c r="G4019" s="13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ref="L4019" si="4142">(((J4019/60)/60)/24)+DATE(1970,1,1)</f>
        <v>41886.672152777777</v>
      </c>
      <c r="M4019" s="16">
        <f t="shared" si="4092"/>
        <v>41856.672152777777</v>
      </c>
      <c r="N4019" t="b">
        <v>0</v>
      </c>
      <c r="O4019">
        <v>2</v>
      </c>
      <c r="P4019" t="b">
        <v>0</v>
      </c>
      <c r="Q4019" t="s">
        <v>8269</v>
      </c>
      <c r="R4019">
        <f t="shared" si="4093"/>
        <v>52.5</v>
      </c>
      <c r="S4019" s="13" t="s">
        <v>8315</v>
      </c>
      <c r="T4019" t="s">
        <v>8316</v>
      </c>
      <c r="U4019">
        <f>YEAR(Table1[[#This Row],[Date Created Conversion]])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>
        <f>ROUND(Table1[[#This Row],[pledged]]/Table1[[#This Row],[goal]] *100,1)</f>
        <v>8.6999999999999993</v>
      </c>
      <c r="G4020" s="13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ref="L4020" si="4143">(((J4020/60)/60)/24)+DATE(1970,1,1)</f>
        <v>42650.91097222222</v>
      </c>
      <c r="M4020" s="16">
        <f t="shared" si="4092"/>
        <v>42620.91097222222</v>
      </c>
      <c r="N4020" t="b">
        <v>0</v>
      </c>
      <c r="O4020">
        <v>4</v>
      </c>
      <c r="P4020" t="b">
        <v>0</v>
      </c>
      <c r="Q4020" t="s">
        <v>8269</v>
      </c>
      <c r="R4020">
        <f t="shared" si="4093"/>
        <v>32.5</v>
      </c>
      <c r="S4020" s="13" t="s">
        <v>8315</v>
      </c>
      <c r="T4020" t="s">
        <v>8316</v>
      </c>
      <c r="U4020">
        <f>YEAR(Table1[[#This Row],[Date Created Conversion]])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>
        <f>ROUND(Table1[[#This Row],[pledged]]/Table1[[#This Row],[goal]] *100,1)</f>
        <v>0.8</v>
      </c>
      <c r="G4021" s="13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ref="L4021" si="4144">(((J4021/60)/60)/24)+DATE(1970,1,1)</f>
        <v>42475.686111111107</v>
      </c>
      <c r="M4021" s="16">
        <f t="shared" si="4092"/>
        <v>42417.675879629634</v>
      </c>
      <c r="N4021" t="b">
        <v>0</v>
      </c>
      <c r="O4021">
        <v>4</v>
      </c>
      <c r="P4021" t="b">
        <v>0</v>
      </c>
      <c r="Q4021" t="s">
        <v>8269</v>
      </c>
      <c r="R4021">
        <f t="shared" si="4093"/>
        <v>7.25</v>
      </c>
      <c r="S4021" s="13" t="s">
        <v>8315</v>
      </c>
      <c r="T4021" t="s">
        <v>8316</v>
      </c>
      <c r="U4021">
        <f>YEAR(Table1[[#This Row],[Date Created Conversion]])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>
        <f>ROUND(Table1[[#This Row],[pledged]]/Table1[[#This Row],[goal]] *100,1)</f>
        <v>16.7</v>
      </c>
      <c r="G4022" s="13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ref="L4022" si="4145">(((J4022/60)/60)/24)+DATE(1970,1,1)</f>
        <v>42087.149293981478</v>
      </c>
      <c r="M4022" s="16">
        <f t="shared" si="4092"/>
        <v>42057.190960648149</v>
      </c>
      <c r="N4022" t="b">
        <v>0</v>
      </c>
      <c r="O4022">
        <v>3</v>
      </c>
      <c r="P4022" t="b">
        <v>0</v>
      </c>
      <c r="Q4022" t="s">
        <v>8269</v>
      </c>
      <c r="R4022">
        <f t="shared" si="4093"/>
        <v>33.33</v>
      </c>
      <c r="S4022" s="13" t="s">
        <v>8315</v>
      </c>
      <c r="T4022" t="s">
        <v>8316</v>
      </c>
      <c r="U4022">
        <f>YEAR(Table1[[#This Row],[Date Created Conversion]])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>
        <f>ROUND(Table1[[#This Row],[pledged]]/Table1[[#This Row],[goal]] *100,1)</f>
        <v>0.8</v>
      </c>
      <c r="G4023" s="1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ref="L4023" si="4146">(((J4023/60)/60)/24)+DATE(1970,1,1)</f>
        <v>41938.911550925928</v>
      </c>
      <c r="M4023" s="16">
        <f t="shared" si="4092"/>
        <v>41878.911550925928</v>
      </c>
      <c r="N4023" t="b">
        <v>0</v>
      </c>
      <c r="O4023">
        <v>2</v>
      </c>
      <c r="P4023" t="b">
        <v>0</v>
      </c>
      <c r="Q4023" t="s">
        <v>8269</v>
      </c>
      <c r="R4023">
        <f t="shared" si="4093"/>
        <v>62.5</v>
      </c>
      <c r="S4023" s="13" t="s">
        <v>8315</v>
      </c>
      <c r="T4023" t="s">
        <v>8316</v>
      </c>
      <c r="U4023">
        <f>YEAR(Table1[[#This Row],[Date Created Conversion]])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>
        <f>ROUND(Table1[[#This Row],[pledged]]/Table1[[#This Row],[goal]] *100,1)</f>
        <v>69.599999999999994</v>
      </c>
      <c r="G4024" s="13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ref="L4024" si="4147">(((J4024/60)/60)/24)+DATE(1970,1,1)</f>
        <v>42036.120833333334</v>
      </c>
      <c r="M4024" s="16">
        <f t="shared" si="4092"/>
        <v>41990.584108796291</v>
      </c>
      <c r="N4024" t="b">
        <v>0</v>
      </c>
      <c r="O4024">
        <v>197</v>
      </c>
      <c r="P4024" t="b">
        <v>0</v>
      </c>
      <c r="Q4024" t="s">
        <v>8269</v>
      </c>
      <c r="R4024">
        <f t="shared" si="4093"/>
        <v>63.56</v>
      </c>
      <c r="S4024" s="13" t="s">
        <v>8315</v>
      </c>
      <c r="T4024" t="s">
        <v>8316</v>
      </c>
      <c r="U4024">
        <f>YEAR(Table1[[#This Row],[Date Created Conversion]])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>
        <f>ROUND(Table1[[#This Row],[pledged]]/Table1[[#This Row],[goal]] *100,1)</f>
        <v>0</v>
      </c>
      <c r="G4025" s="13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ref="L4025" si="4148">(((J4025/60)/60)/24)+DATE(1970,1,1)</f>
        <v>42453.957905092597</v>
      </c>
      <c r="M4025" s="16">
        <f t="shared" si="4092"/>
        <v>42408.999571759254</v>
      </c>
      <c r="N4025" t="b">
        <v>0</v>
      </c>
      <c r="O4025">
        <v>0</v>
      </c>
      <c r="P4025" t="b">
        <v>0</v>
      </c>
      <c r="Q4025" t="s">
        <v>8269</v>
      </c>
      <c r="R4025">
        <f t="shared" si="4093"/>
        <v>0</v>
      </c>
      <c r="S4025" s="13" t="s">
        <v>8315</v>
      </c>
      <c r="T4025" t="s">
        <v>8316</v>
      </c>
      <c r="U4025">
        <f>YEAR(Table1[[#This Row],[Date Created Conversion]])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>
        <f>ROUND(Table1[[#This Row],[pledged]]/Table1[[#This Row],[goal]] *100,1)</f>
        <v>1.3</v>
      </c>
      <c r="G4026" s="13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ref="L4026" si="4149">(((J4026/60)/60)/24)+DATE(1970,1,1)</f>
        <v>42247.670104166667</v>
      </c>
      <c r="M4026" s="16">
        <f t="shared" si="4092"/>
        <v>42217.670104166667</v>
      </c>
      <c r="N4026" t="b">
        <v>0</v>
      </c>
      <c r="O4026">
        <v>1</v>
      </c>
      <c r="P4026" t="b">
        <v>0</v>
      </c>
      <c r="Q4026" t="s">
        <v>8269</v>
      </c>
      <c r="R4026">
        <f t="shared" si="4093"/>
        <v>10</v>
      </c>
      <c r="S4026" s="13" t="s">
        <v>8315</v>
      </c>
      <c r="T4026" t="s">
        <v>8316</v>
      </c>
      <c r="U4026">
        <f>YEAR(Table1[[#This Row],[Date Created Conversion]])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>
        <f>ROUND(Table1[[#This Row],[pledged]]/Table1[[#This Row],[goal]] *100,1)</f>
        <v>5</v>
      </c>
      <c r="G4027" s="13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ref="L4027" si="4150">(((J4027/60)/60)/24)+DATE(1970,1,1)</f>
        <v>42211.237685185188</v>
      </c>
      <c r="M4027" s="16">
        <f t="shared" si="4092"/>
        <v>42151.237685185188</v>
      </c>
      <c r="N4027" t="b">
        <v>0</v>
      </c>
      <c r="O4027">
        <v>4</v>
      </c>
      <c r="P4027" t="b">
        <v>0</v>
      </c>
      <c r="Q4027" t="s">
        <v>8269</v>
      </c>
      <c r="R4027">
        <f t="shared" si="4093"/>
        <v>62.5</v>
      </c>
      <c r="S4027" s="13" t="s">
        <v>8315</v>
      </c>
      <c r="T4027" t="s">
        <v>8316</v>
      </c>
      <c r="U4027">
        <f>YEAR(Table1[[#This Row],[Date Created Conversion]])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>
        <f>ROUND(Table1[[#This Row],[pledged]]/Table1[[#This Row],[goal]] *100,1)</f>
        <v>0</v>
      </c>
      <c r="G4028" s="13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ref="L4028" si="4151">(((J4028/60)/60)/24)+DATE(1970,1,1)</f>
        <v>42342.697210648148</v>
      </c>
      <c r="M4028" s="16">
        <f t="shared" si="4092"/>
        <v>42282.655543981484</v>
      </c>
      <c r="N4028" t="b">
        <v>0</v>
      </c>
      <c r="O4028">
        <v>0</v>
      </c>
      <c r="P4028" t="b">
        <v>0</v>
      </c>
      <c r="Q4028" t="s">
        <v>8269</v>
      </c>
      <c r="R4028">
        <f t="shared" si="4093"/>
        <v>0</v>
      </c>
      <c r="S4028" s="13" t="s">
        <v>8315</v>
      </c>
      <c r="T4028" t="s">
        <v>8316</v>
      </c>
      <c r="U4028">
        <f>YEAR(Table1[[#This Row],[Date Created Conversion]])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>
        <f>ROUND(Table1[[#This Row],[pledged]]/Table1[[#This Row],[goal]] *100,1)</f>
        <v>7.2</v>
      </c>
      <c r="G4029" s="13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ref="L4029" si="4152">(((J4029/60)/60)/24)+DATE(1970,1,1)</f>
        <v>42789.041666666672</v>
      </c>
      <c r="M4029" s="16">
        <f t="shared" si="4092"/>
        <v>42768.97084490741</v>
      </c>
      <c r="N4029" t="b">
        <v>0</v>
      </c>
      <c r="O4029">
        <v>7</v>
      </c>
      <c r="P4029" t="b">
        <v>0</v>
      </c>
      <c r="Q4029" t="s">
        <v>8269</v>
      </c>
      <c r="R4029">
        <f t="shared" si="4093"/>
        <v>30.71</v>
      </c>
      <c r="S4029" s="13" t="s">
        <v>8315</v>
      </c>
      <c r="T4029" t="s">
        <v>8316</v>
      </c>
      <c r="U4029">
        <f>YEAR(Table1[[#This Row],[Date Created Conversion]])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>
        <f>ROUND(Table1[[#This Row],[pledged]]/Table1[[#This Row],[goal]] *100,1)</f>
        <v>28.1</v>
      </c>
      <c r="G4030" s="13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ref="L4030" si="4153">(((J4030/60)/60)/24)+DATE(1970,1,1)</f>
        <v>41795.938657407409</v>
      </c>
      <c r="M4030" s="16">
        <f t="shared" si="4092"/>
        <v>41765.938657407409</v>
      </c>
      <c r="N4030" t="b">
        <v>0</v>
      </c>
      <c r="O4030">
        <v>11</v>
      </c>
      <c r="P4030" t="b">
        <v>0</v>
      </c>
      <c r="Q4030" t="s">
        <v>8269</v>
      </c>
      <c r="R4030">
        <f t="shared" si="4093"/>
        <v>51</v>
      </c>
      <c r="S4030" s="13" t="s">
        <v>8315</v>
      </c>
      <c r="T4030" t="s">
        <v>8316</v>
      </c>
      <c r="U4030">
        <f>YEAR(Table1[[#This Row],[Date Created Conversion]])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>
        <f>ROUND(Table1[[#This Row],[pledged]]/Table1[[#This Row],[goal]] *100,1)</f>
        <v>0</v>
      </c>
      <c r="G4031" s="13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ref="L4031" si="4154">(((J4031/60)/60)/24)+DATE(1970,1,1)</f>
        <v>42352.025115740747</v>
      </c>
      <c r="M4031" s="16">
        <f t="shared" si="4092"/>
        <v>42322.025115740747</v>
      </c>
      <c r="N4031" t="b">
        <v>0</v>
      </c>
      <c r="O4031">
        <v>0</v>
      </c>
      <c r="P4031" t="b">
        <v>0</v>
      </c>
      <c r="Q4031" t="s">
        <v>8269</v>
      </c>
      <c r="R4031">
        <f t="shared" si="4093"/>
        <v>0</v>
      </c>
      <c r="S4031" s="13" t="s">
        <v>8315</v>
      </c>
      <c r="T4031" t="s">
        <v>8316</v>
      </c>
      <c r="U4031">
        <f>YEAR(Table1[[#This Row],[Date Created Conversion]])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>
        <f>ROUND(Table1[[#This Row],[pledged]]/Table1[[#This Row],[goal]] *100,1)</f>
        <v>16</v>
      </c>
      <c r="G4032" s="13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ref="L4032" si="4155">(((J4032/60)/60)/24)+DATE(1970,1,1)</f>
        <v>42403.784027777772</v>
      </c>
      <c r="M4032" s="16">
        <f t="shared" si="4092"/>
        <v>42374.655081018514</v>
      </c>
      <c r="N4032" t="b">
        <v>0</v>
      </c>
      <c r="O4032">
        <v>6</v>
      </c>
      <c r="P4032" t="b">
        <v>0</v>
      </c>
      <c r="Q4032" t="s">
        <v>8269</v>
      </c>
      <c r="R4032">
        <f t="shared" si="4093"/>
        <v>66.67</v>
      </c>
      <c r="S4032" s="13" t="s">
        <v>8315</v>
      </c>
      <c r="T4032" t="s">
        <v>8316</v>
      </c>
      <c r="U4032">
        <f>YEAR(Table1[[#This Row],[Date Created Conversion]])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>
        <f>ROUND(Table1[[#This Row],[pledged]]/Table1[[#This Row],[goal]] *100,1)</f>
        <v>0</v>
      </c>
      <c r="G4033" s="1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ref="L4033" si="4156">(((J4033/60)/60)/24)+DATE(1970,1,1)</f>
        <v>41991.626898148148</v>
      </c>
      <c r="M4033" s="16">
        <f t="shared" si="4092"/>
        <v>41941.585231481484</v>
      </c>
      <c r="N4033" t="b">
        <v>0</v>
      </c>
      <c r="O4033">
        <v>0</v>
      </c>
      <c r="P4033" t="b">
        <v>0</v>
      </c>
      <c r="Q4033" t="s">
        <v>8269</v>
      </c>
      <c r="R4033">
        <f t="shared" si="4093"/>
        <v>0</v>
      </c>
      <c r="S4033" s="13" t="s">
        <v>8315</v>
      </c>
      <c r="T4033" t="s">
        <v>8316</v>
      </c>
      <c r="U4033">
        <f>YEAR(Table1[[#This Row],[Date Created Conversion]])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>
        <f>ROUND(Table1[[#This Row],[pledged]]/Table1[[#This Row],[goal]] *100,1)</f>
        <v>6.8</v>
      </c>
      <c r="G4034" s="13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ref="L4034" si="4157">(((J4034/60)/60)/24)+DATE(1970,1,1)</f>
        <v>42353.85087962963</v>
      </c>
      <c r="M4034" s="16">
        <f t="shared" ref="M4034:M4097" si="4158">(((K4034/60)/60)/24)+DATE(1970,1,1)</f>
        <v>42293.809212962966</v>
      </c>
      <c r="N4034" t="b">
        <v>0</v>
      </c>
      <c r="O4034">
        <v>7</v>
      </c>
      <c r="P4034" t="b">
        <v>0</v>
      </c>
      <c r="Q4034" t="s">
        <v>8269</v>
      </c>
      <c r="R4034">
        <f t="shared" ref="R4034:R4097" si="4159">IFERROR(ROUND(E4034/O4034,2),0)</f>
        <v>59</v>
      </c>
      <c r="S4034" s="13" t="s">
        <v>8315</v>
      </c>
      <c r="T4034" t="s">
        <v>8316</v>
      </c>
      <c r="U4034">
        <f>YEAR(Table1[[#This Row],[Date Created Conversion]])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>
        <f>ROUND(Table1[[#This Row],[pledged]]/Table1[[#This Row],[goal]] *100,1)</f>
        <v>25.7</v>
      </c>
      <c r="G4035" s="13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" si="4160">(((J4035/60)/60)/24)+DATE(1970,1,1)</f>
        <v>42645.375</v>
      </c>
      <c r="M4035" s="16">
        <f t="shared" si="4158"/>
        <v>42614.268796296295</v>
      </c>
      <c r="N4035" t="b">
        <v>0</v>
      </c>
      <c r="O4035">
        <v>94</v>
      </c>
      <c r="P4035" t="b">
        <v>0</v>
      </c>
      <c r="Q4035" t="s">
        <v>8269</v>
      </c>
      <c r="R4035">
        <f t="shared" si="4159"/>
        <v>65.34</v>
      </c>
      <c r="S4035" s="13" t="s">
        <v>8315</v>
      </c>
      <c r="T4035" t="s">
        <v>8316</v>
      </c>
      <c r="U4035">
        <f>YEAR(Table1[[#This Row],[Date Created Conversion]])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>
        <f>ROUND(Table1[[#This Row],[pledged]]/Table1[[#This Row],[goal]] *100,1)</f>
        <v>1.5</v>
      </c>
      <c r="G4036" s="13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ref="L4036" si="4161">(((J4036/60)/60)/24)+DATE(1970,1,1)</f>
        <v>42097.905671296292</v>
      </c>
      <c r="M4036" s="16">
        <f t="shared" si="4158"/>
        <v>42067.947337962964</v>
      </c>
      <c r="N4036" t="b">
        <v>0</v>
      </c>
      <c r="O4036">
        <v>2</v>
      </c>
      <c r="P4036" t="b">
        <v>0</v>
      </c>
      <c r="Q4036" t="s">
        <v>8269</v>
      </c>
      <c r="R4036">
        <f t="shared" si="4159"/>
        <v>100</v>
      </c>
      <c r="S4036" s="13" t="s">
        <v>8315</v>
      </c>
      <c r="T4036" t="s">
        <v>8316</v>
      </c>
      <c r="U4036">
        <f>YEAR(Table1[[#This Row],[Date Created Conversion]])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>
        <f>ROUND(Table1[[#This Row],[pledged]]/Table1[[#This Row],[goal]] *100,1)</f>
        <v>36.9</v>
      </c>
      <c r="G4037" s="13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ref="L4037" si="4162">(((J4037/60)/60)/24)+DATE(1970,1,1)</f>
        <v>41933.882951388885</v>
      </c>
      <c r="M4037" s="16">
        <f t="shared" si="4158"/>
        <v>41903.882951388885</v>
      </c>
      <c r="N4037" t="b">
        <v>0</v>
      </c>
      <c r="O4037">
        <v>25</v>
      </c>
      <c r="P4037" t="b">
        <v>0</v>
      </c>
      <c r="Q4037" t="s">
        <v>8269</v>
      </c>
      <c r="R4037">
        <f t="shared" si="4159"/>
        <v>147.4</v>
      </c>
      <c r="S4037" s="13" t="s">
        <v>8315</v>
      </c>
      <c r="T4037" t="s">
        <v>8316</v>
      </c>
      <c r="U4037">
        <f>YEAR(Table1[[#This Row],[Date Created Conversion]])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>
        <f>ROUND(Table1[[#This Row],[pledged]]/Table1[[#This Row],[goal]] *100,1)</f>
        <v>47.1</v>
      </c>
      <c r="G4038" s="13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ref="L4038" si="4163">(((J4038/60)/60)/24)+DATE(1970,1,1)</f>
        <v>41821.9375</v>
      </c>
      <c r="M4038" s="16">
        <f t="shared" si="4158"/>
        <v>41804.937083333331</v>
      </c>
      <c r="N4038" t="b">
        <v>0</v>
      </c>
      <c r="O4038">
        <v>17</v>
      </c>
      <c r="P4038" t="b">
        <v>0</v>
      </c>
      <c r="Q4038" t="s">
        <v>8269</v>
      </c>
      <c r="R4038">
        <f t="shared" si="4159"/>
        <v>166.06</v>
      </c>
      <c r="S4038" s="13" t="s">
        <v>8315</v>
      </c>
      <c r="T4038" t="s">
        <v>8316</v>
      </c>
      <c r="U4038">
        <f>YEAR(Table1[[#This Row],[Date Created Conversion]])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>
        <f>ROUND(Table1[[#This Row],[pledged]]/Table1[[#This Row],[goal]] *100,1)</f>
        <v>11.4</v>
      </c>
      <c r="G4039" s="13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ref="L4039" si="4164">(((J4039/60)/60)/24)+DATE(1970,1,1)</f>
        <v>42514.600694444445</v>
      </c>
      <c r="M4039" s="16">
        <f t="shared" si="4158"/>
        <v>42497.070775462969</v>
      </c>
      <c r="N4039" t="b">
        <v>0</v>
      </c>
      <c r="O4039">
        <v>2</v>
      </c>
      <c r="P4039" t="b">
        <v>0</v>
      </c>
      <c r="Q4039" t="s">
        <v>8269</v>
      </c>
      <c r="R4039">
        <f t="shared" si="4159"/>
        <v>40</v>
      </c>
      <c r="S4039" s="13" t="s">
        <v>8315</v>
      </c>
      <c r="T4039" t="s">
        <v>8316</v>
      </c>
      <c r="U4039">
        <f>YEAR(Table1[[#This Row],[Date Created Conversion]])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>
        <f>ROUND(Table1[[#This Row],[pledged]]/Table1[[#This Row],[goal]] *100,1)</f>
        <v>12</v>
      </c>
      <c r="G4040" s="13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ref="L4040" si="4165">(((J4040/60)/60)/24)+DATE(1970,1,1)</f>
        <v>41929.798726851855</v>
      </c>
      <c r="M4040" s="16">
        <f t="shared" si="4158"/>
        <v>41869.798726851855</v>
      </c>
      <c r="N4040" t="b">
        <v>0</v>
      </c>
      <c r="O4040">
        <v>4</v>
      </c>
      <c r="P4040" t="b">
        <v>0</v>
      </c>
      <c r="Q4040" t="s">
        <v>8269</v>
      </c>
      <c r="R4040">
        <f t="shared" si="4159"/>
        <v>75.25</v>
      </c>
      <c r="S4040" s="13" t="s">
        <v>8315</v>
      </c>
      <c r="T4040" t="s">
        <v>8316</v>
      </c>
      <c r="U4040">
        <f>YEAR(Table1[[#This Row],[Date Created Conversion]])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>
        <f>ROUND(Table1[[#This Row],[pledged]]/Table1[[#This Row],[goal]] *100,1)</f>
        <v>60</v>
      </c>
      <c r="G4041" s="13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ref="L4041" si="4166">(((J4041/60)/60)/24)+DATE(1970,1,1)</f>
        <v>42339.249305555553</v>
      </c>
      <c r="M4041" s="16">
        <f t="shared" si="4158"/>
        <v>42305.670914351853</v>
      </c>
      <c r="N4041" t="b">
        <v>0</v>
      </c>
      <c r="O4041">
        <v>5</v>
      </c>
      <c r="P4041" t="b">
        <v>0</v>
      </c>
      <c r="Q4041" t="s">
        <v>8269</v>
      </c>
      <c r="R4041">
        <f t="shared" si="4159"/>
        <v>60</v>
      </c>
      <c r="S4041" s="13" t="s">
        <v>8315</v>
      </c>
      <c r="T4041" t="s">
        <v>8316</v>
      </c>
      <c r="U4041">
        <f>YEAR(Table1[[#This Row],[Date Created Conversion]])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>
        <f>ROUND(Table1[[#This Row],[pledged]]/Table1[[#This Row],[goal]] *100,1)</f>
        <v>31.3</v>
      </c>
      <c r="G4042" s="13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ref="L4042" si="4167">(((J4042/60)/60)/24)+DATE(1970,1,1)</f>
        <v>42203.125</v>
      </c>
      <c r="M4042" s="16">
        <f t="shared" si="4158"/>
        <v>42144.231527777782</v>
      </c>
      <c r="N4042" t="b">
        <v>0</v>
      </c>
      <c r="O4042">
        <v>2</v>
      </c>
      <c r="P4042" t="b">
        <v>0</v>
      </c>
      <c r="Q4042" t="s">
        <v>8269</v>
      </c>
      <c r="R4042">
        <f t="shared" si="4159"/>
        <v>1250</v>
      </c>
      <c r="S4042" s="13" t="s">
        <v>8315</v>
      </c>
      <c r="T4042" t="s">
        <v>8316</v>
      </c>
      <c r="U4042">
        <f>YEAR(Table1[[#This Row],[Date Created Conversion]])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>
        <f>ROUND(Table1[[#This Row],[pledged]]/Table1[[#This Row],[goal]] *100,1)</f>
        <v>0.4</v>
      </c>
      <c r="G4043" s="1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ref="L4043" si="4168">(((J4043/60)/60)/24)+DATE(1970,1,1)</f>
        <v>42619.474004629628</v>
      </c>
      <c r="M4043" s="16">
        <f t="shared" si="4158"/>
        <v>42559.474004629628</v>
      </c>
      <c r="N4043" t="b">
        <v>0</v>
      </c>
      <c r="O4043">
        <v>2</v>
      </c>
      <c r="P4043" t="b">
        <v>0</v>
      </c>
      <c r="Q4043" t="s">
        <v>8269</v>
      </c>
      <c r="R4043">
        <f t="shared" si="4159"/>
        <v>10.5</v>
      </c>
      <c r="S4043" s="13" t="s">
        <v>8315</v>
      </c>
      <c r="T4043" t="s">
        <v>8316</v>
      </c>
      <c r="U4043">
        <f>YEAR(Table1[[#This Row],[Date Created Conversion]])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>
        <f>ROUND(Table1[[#This Row],[pledged]]/Table1[[#This Row],[goal]] *100,1)</f>
        <v>0.2</v>
      </c>
      <c r="G4044" s="13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ref="L4044" si="4169">(((J4044/60)/60)/24)+DATE(1970,1,1)</f>
        <v>42024.802777777775</v>
      </c>
      <c r="M4044" s="16">
        <f t="shared" si="4158"/>
        <v>41995.084074074075</v>
      </c>
      <c r="N4044" t="b">
        <v>0</v>
      </c>
      <c r="O4044">
        <v>3</v>
      </c>
      <c r="P4044" t="b">
        <v>0</v>
      </c>
      <c r="Q4044" t="s">
        <v>8269</v>
      </c>
      <c r="R4044">
        <f t="shared" si="4159"/>
        <v>7</v>
      </c>
      <c r="S4044" s="13" t="s">
        <v>8315</v>
      </c>
      <c r="T4044" t="s">
        <v>8316</v>
      </c>
      <c r="U4044">
        <f>YEAR(Table1[[#This Row],[Date Created Conversion]])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>
        <f>ROUND(Table1[[#This Row],[pledged]]/Table1[[#This Row],[goal]] *100,1)</f>
        <v>0</v>
      </c>
      <c r="G4045" s="13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ref="L4045" si="4170">(((J4045/60)/60)/24)+DATE(1970,1,1)</f>
        <v>41963.957465277781</v>
      </c>
      <c r="M4045" s="16">
        <f t="shared" si="4158"/>
        <v>41948.957465277781</v>
      </c>
      <c r="N4045" t="b">
        <v>0</v>
      </c>
      <c r="O4045">
        <v>0</v>
      </c>
      <c r="P4045" t="b">
        <v>0</v>
      </c>
      <c r="Q4045" t="s">
        <v>8269</v>
      </c>
      <c r="R4045">
        <f t="shared" si="4159"/>
        <v>0</v>
      </c>
      <c r="S4045" s="13" t="s">
        <v>8315</v>
      </c>
      <c r="T4045" t="s">
        <v>8316</v>
      </c>
      <c r="U4045">
        <f>YEAR(Table1[[#This Row],[Date Created Conversion]])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>
        <f>ROUND(Table1[[#This Row],[pledged]]/Table1[[#This Row],[goal]] *100,1)</f>
        <v>37.5</v>
      </c>
      <c r="G4046" s="13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ref="L4046" si="4171">(((J4046/60)/60)/24)+DATE(1970,1,1)</f>
        <v>42104.208333333328</v>
      </c>
      <c r="M4046" s="16">
        <f t="shared" si="4158"/>
        <v>42074.219699074078</v>
      </c>
      <c r="N4046" t="b">
        <v>0</v>
      </c>
      <c r="O4046">
        <v>4</v>
      </c>
      <c r="P4046" t="b">
        <v>0</v>
      </c>
      <c r="Q4046" t="s">
        <v>8269</v>
      </c>
      <c r="R4046">
        <f t="shared" si="4159"/>
        <v>56.25</v>
      </c>
      <c r="S4046" s="13" t="s">
        <v>8315</v>
      </c>
      <c r="T4046" t="s">
        <v>8316</v>
      </c>
      <c r="U4046">
        <f>YEAR(Table1[[#This Row],[Date Created Conversion]])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>
        <f>ROUND(Table1[[#This Row],[pledged]]/Table1[[#This Row],[goal]] *100,1)</f>
        <v>0</v>
      </c>
      <c r="G4047" s="13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ref="L4047" si="4172">(((J4047/60)/60)/24)+DATE(1970,1,1)</f>
        <v>41872.201261574075</v>
      </c>
      <c r="M4047" s="16">
        <f t="shared" si="4158"/>
        <v>41842.201261574075</v>
      </c>
      <c r="N4047" t="b">
        <v>0</v>
      </c>
      <c r="O4047">
        <v>1</v>
      </c>
      <c r="P4047" t="b">
        <v>0</v>
      </c>
      <c r="Q4047" t="s">
        <v>8269</v>
      </c>
      <c r="R4047">
        <f t="shared" si="4159"/>
        <v>1</v>
      </c>
      <c r="S4047" s="13" t="s">
        <v>8315</v>
      </c>
      <c r="T4047" t="s">
        <v>8316</v>
      </c>
      <c r="U4047">
        <f>YEAR(Table1[[#This Row],[Date Created Conversion]])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>
        <f>ROUND(Table1[[#This Row],[pledged]]/Table1[[#This Row],[goal]] *100,1)</f>
        <v>8.1999999999999993</v>
      </c>
      <c r="G4048" s="13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ref="L4048" si="4173">(((J4048/60)/60)/24)+DATE(1970,1,1)</f>
        <v>41934.650578703702</v>
      </c>
      <c r="M4048" s="16">
        <f t="shared" si="4158"/>
        <v>41904.650578703702</v>
      </c>
      <c r="N4048" t="b">
        <v>0</v>
      </c>
      <c r="O4048">
        <v>12</v>
      </c>
      <c r="P4048" t="b">
        <v>0</v>
      </c>
      <c r="Q4048" t="s">
        <v>8269</v>
      </c>
      <c r="R4048">
        <f t="shared" si="4159"/>
        <v>38.33</v>
      </c>
      <c r="S4048" s="13" t="s">
        <v>8315</v>
      </c>
      <c r="T4048" t="s">
        <v>8316</v>
      </c>
      <c r="U4048">
        <f>YEAR(Table1[[#This Row],[Date Created Conversion]])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>
        <f>ROUND(Table1[[#This Row],[pledged]]/Table1[[#This Row],[goal]] *100,1)</f>
        <v>2.2000000000000002</v>
      </c>
      <c r="G4049" s="13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ref="L4049" si="4174">(((J4049/60)/60)/24)+DATE(1970,1,1)</f>
        <v>42015.041666666672</v>
      </c>
      <c r="M4049" s="16">
        <f t="shared" si="4158"/>
        <v>41991.022488425922</v>
      </c>
      <c r="N4049" t="b">
        <v>0</v>
      </c>
      <c r="O4049">
        <v>4</v>
      </c>
      <c r="P4049" t="b">
        <v>0</v>
      </c>
      <c r="Q4049" t="s">
        <v>8269</v>
      </c>
      <c r="R4049">
        <f t="shared" si="4159"/>
        <v>27.5</v>
      </c>
      <c r="S4049" s="13" t="s">
        <v>8315</v>
      </c>
      <c r="T4049" t="s">
        <v>8316</v>
      </c>
      <c r="U4049">
        <f>YEAR(Table1[[#This Row],[Date Created Conversion]])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>
        <f>ROUND(Table1[[#This Row],[pledged]]/Table1[[#This Row],[goal]] *100,1)</f>
        <v>17.7</v>
      </c>
      <c r="G4050" s="13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ref="L4050" si="4175">(((J4050/60)/60)/24)+DATE(1970,1,1)</f>
        <v>42471.467442129629</v>
      </c>
      <c r="M4050" s="16">
        <f t="shared" si="4158"/>
        <v>42436.509108796294</v>
      </c>
      <c r="N4050" t="b">
        <v>0</v>
      </c>
      <c r="O4050">
        <v>91</v>
      </c>
      <c r="P4050" t="b">
        <v>0</v>
      </c>
      <c r="Q4050" t="s">
        <v>8269</v>
      </c>
      <c r="R4050">
        <f t="shared" si="4159"/>
        <v>32.979999999999997</v>
      </c>
      <c r="S4050" s="13" t="s">
        <v>8315</v>
      </c>
      <c r="T4050" t="s">
        <v>8316</v>
      </c>
      <c r="U4050">
        <f>YEAR(Table1[[#This Row],[Date Created Conversion]])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>
        <f>ROUND(Table1[[#This Row],[pledged]]/Table1[[#This Row],[goal]] *100,1)</f>
        <v>0.1</v>
      </c>
      <c r="G4051" s="13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ref="L4051" si="4176">(((J4051/60)/60)/24)+DATE(1970,1,1)</f>
        <v>42199.958506944444</v>
      </c>
      <c r="M4051" s="16">
        <f t="shared" si="4158"/>
        <v>42169.958506944444</v>
      </c>
      <c r="N4051" t="b">
        <v>0</v>
      </c>
      <c r="O4051">
        <v>1</v>
      </c>
      <c r="P4051" t="b">
        <v>0</v>
      </c>
      <c r="Q4051" t="s">
        <v>8269</v>
      </c>
      <c r="R4051">
        <f t="shared" si="4159"/>
        <v>16</v>
      </c>
      <c r="S4051" s="13" t="s">
        <v>8315</v>
      </c>
      <c r="T4051" t="s">
        <v>8316</v>
      </c>
      <c r="U4051">
        <f>YEAR(Table1[[#This Row],[Date Created Conversion]])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>
        <f>ROUND(Table1[[#This Row],[pledged]]/Table1[[#This Row],[goal]] *100,1)</f>
        <v>0.1</v>
      </c>
      <c r="G4052" s="13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ref="L4052" si="4177">(((J4052/60)/60)/24)+DATE(1970,1,1)</f>
        <v>41935.636469907404</v>
      </c>
      <c r="M4052" s="16">
        <f t="shared" si="4158"/>
        <v>41905.636469907404</v>
      </c>
      <c r="N4052" t="b">
        <v>0</v>
      </c>
      <c r="O4052">
        <v>1</v>
      </c>
      <c r="P4052" t="b">
        <v>0</v>
      </c>
      <c r="Q4052" t="s">
        <v>8269</v>
      </c>
      <c r="R4052">
        <f t="shared" si="4159"/>
        <v>1</v>
      </c>
      <c r="S4052" s="13" t="s">
        <v>8315</v>
      </c>
      <c r="T4052" t="s">
        <v>8316</v>
      </c>
      <c r="U4052">
        <f>YEAR(Table1[[#This Row],[Date Created Conversion]])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>
        <f>ROUND(Table1[[#This Row],[pledged]]/Table1[[#This Row],[goal]] *100,1)</f>
        <v>0</v>
      </c>
      <c r="G4053" s="1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ref="L4053" si="4178">(((J4053/60)/60)/24)+DATE(1970,1,1)</f>
        <v>41768.286805555559</v>
      </c>
      <c r="M4053" s="16">
        <f t="shared" si="4158"/>
        <v>41761.810150462967</v>
      </c>
      <c r="N4053" t="b">
        <v>0</v>
      </c>
      <c r="O4053">
        <v>0</v>
      </c>
      <c r="P4053" t="b">
        <v>0</v>
      </c>
      <c r="Q4053" t="s">
        <v>8269</v>
      </c>
      <c r="R4053">
        <f t="shared" si="4159"/>
        <v>0</v>
      </c>
      <c r="S4053" s="13" t="s">
        <v>8315</v>
      </c>
      <c r="T4053" t="s">
        <v>8316</v>
      </c>
      <c r="U4053">
        <f>YEAR(Table1[[#This Row],[Date Created Conversion]])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>
        <f>ROUND(Table1[[#This Row],[pledged]]/Table1[[#This Row],[goal]] *100,1)</f>
        <v>37.5</v>
      </c>
      <c r="G4054" s="13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ref="L4054" si="4179">(((J4054/60)/60)/24)+DATE(1970,1,1)</f>
        <v>41925.878657407404</v>
      </c>
      <c r="M4054" s="16">
        <f t="shared" si="4158"/>
        <v>41865.878657407404</v>
      </c>
      <c r="N4054" t="b">
        <v>0</v>
      </c>
      <c r="O4054">
        <v>13</v>
      </c>
      <c r="P4054" t="b">
        <v>0</v>
      </c>
      <c r="Q4054" t="s">
        <v>8269</v>
      </c>
      <c r="R4054">
        <f t="shared" si="4159"/>
        <v>86.62</v>
      </c>
      <c r="S4054" s="13" t="s">
        <v>8315</v>
      </c>
      <c r="T4054" t="s">
        <v>8316</v>
      </c>
      <c r="U4054">
        <f>YEAR(Table1[[#This Row],[Date Created Conversion]])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>
        <f>ROUND(Table1[[#This Row],[pledged]]/Table1[[#This Row],[goal]] *100,1)</f>
        <v>22</v>
      </c>
      <c r="G4055" s="13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ref="L4055" si="4180">(((J4055/60)/60)/24)+DATE(1970,1,1)</f>
        <v>41958.833333333328</v>
      </c>
      <c r="M4055" s="16">
        <f t="shared" si="4158"/>
        <v>41928.690138888887</v>
      </c>
      <c r="N4055" t="b">
        <v>0</v>
      </c>
      <c r="O4055">
        <v>2</v>
      </c>
      <c r="P4055" t="b">
        <v>0</v>
      </c>
      <c r="Q4055" t="s">
        <v>8269</v>
      </c>
      <c r="R4055">
        <f t="shared" si="4159"/>
        <v>55</v>
      </c>
      <c r="S4055" s="13" t="s">
        <v>8315</v>
      </c>
      <c r="T4055" t="s">
        <v>8316</v>
      </c>
      <c r="U4055">
        <f>YEAR(Table1[[#This Row],[Date Created Conversion]])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>
        <f>ROUND(Table1[[#This Row],[pledged]]/Table1[[#This Row],[goal]] *100,1)</f>
        <v>0</v>
      </c>
      <c r="G4056" s="13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ref="L4056" si="4181">(((J4056/60)/60)/24)+DATE(1970,1,1)</f>
        <v>42644.166666666672</v>
      </c>
      <c r="M4056" s="16">
        <f t="shared" si="4158"/>
        <v>42613.841261574074</v>
      </c>
      <c r="N4056" t="b">
        <v>0</v>
      </c>
      <c r="O4056">
        <v>0</v>
      </c>
      <c r="P4056" t="b">
        <v>0</v>
      </c>
      <c r="Q4056" t="s">
        <v>8269</v>
      </c>
      <c r="R4056">
        <f t="shared" si="4159"/>
        <v>0</v>
      </c>
      <c r="S4056" s="13" t="s">
        <v>8315</v>
      </c>
      <c r="T4056" t="s">
        <v>8316</v>
      </c>
      <c r="U4056">
        <f>YEAR(Table1[[#This Row],[Date Created Conversion]])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>
        <f>ROUND(Table1[[#This Row],[pledged]]/Table1[[#This Row],[goal]] *100,1)</f>
        <v>17.600000000000001</v>
      </c>
      <c r="G4057" s="13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ref="L4057" si="4182">(((J4057/60)/60)/24)+DATE(1970,1,1)</f>
        <v>41809.648506944446</v>
      </c>
      <c r="M4057" s="16">
        <f t="shared" si="4158"/>
        <v>41779.648506944446</v>
      </c>
      <c r="N4057" t="b">
        <v>0</v>
      </c>
      <c r="O4057">
        <v>21</v>
      </c>
      <c r="P4057" t="b">
        <v>0</v>
      </c>
      <c r="Q4057" t="s">
        <v>8269</v>
      </c>
      <c r="R4057">
        <f t="shared" si="4159"/>
        <v>41.95</v>
      </c>
      <c r="S4057" s="13" t="s">
        <v>8315</v>
      </c>
      <c r="T4057" t="s">
        <v>8316</v>
      </c>
      <c r="U4057">
        <f>YEAR(Table1[[#This Row],[Date Created Conversion]])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>
        <f>ROUND(Table1[[#This Row],[pledged]]/Table1[[#This Row],[goal]] *100,1)</f>
        <v>53</v>
      </c>
      <c r="G4058" s="13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ref="L4058" si="4183">(((J4058/60)/60)/24)+DATE(1970,1,1)</f>
        <v>42554.832638888889</v>
      </c>
      <c r="M4058" s="16">
        <f t="shared" si="4158"/>
        <v>42534.933321759265</v>
      </c>
      <c r="N4058" t="b">
        <v>0</v>
      </c>
      <c r="O4058">
        <v>9</v>
      </c>
      <c r="P4058" t="b">
        <v>0</v>
      </c>
      <c r="Q4058" t="s">
        <v>8269</v>
      </c>
      <c r="R4058">
        <f t="shared" si="4159"/>
        <v>88.33</v>
      </c>
      <c r="S4058" s="13" t="s">
        <v>8315</v>
      </c>
      <c r="T4058" t="s">
        <v>8316</v>
      </c>
      <c r="U4058">
        <f>YEAR(Table1[[#This Row],[Date Created Conversion]])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>
        <f>ROUND(Table1[[#This Row],[pledged]]/Table1[[#This Row],[goal]] *100,1)</f>
        <v>22.1</v>
      </c>
      <c r="G4059" s="13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ref="L4059" si="4184">(((J4059/60)/60)/24)+DATE(1970,1,1)</f>
        <v>42333.958333333328</v>
      </c>
      <c r="M4059" s="16">
        <f t="shared" si="4158"/>
        <v>42310.968518518523</v>
      </c>
      <c r="N4059" t="b">
        <v>0</v>
      </c>
      <c r="O4059">
        <v>6</v>
      </c>
      <c r="P4059" t="b">
        <v>0</v>
      </c>
      <c r="Q4059" t="s">
        <v>8269</v>
      </c>
      <c r="R4059">
        <f t="shared" si="4159"/>
        <v>129.16999999999999</v>
      </c>
      <c r="S4059" s="13" t="s">
        <v>8315</v>
      </c>
      <c r="T4059" t="s">
        <v>8316</v>
      </c>
      <c r="U4059">
        <f>YEAR(Table1[[#This Row],[Date Created Conversion]])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>
        <f>ROUND(Table1[[#This Row],[pledged]]/Table1[[#This Row],[goal]] *100,1)</f>
        <v>2.5</v>
      </c>
      <c r="G4060" s="13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ref="L4060" si="4185">(((J4060/60)/60)/24)+DATE(1970,1,1)</f>
        <v>42461.165972222225</v>
      </c>
      <c r="M4060" s="16">
        <f t="shared" si="4158"/>
        <v>42446.060694444444</v>
      </c>
      <c r="N4060" t="b">
        <v>0</v>
      </c>
      <c r="O4060">
        <v>4</v>
      </c>
      <c r="P4060" t="b">
        <v>0</v>
      </c>
      <c r="Q4060" t="s">
        <v>8269</v>
      </c>
      <c r="R4060">
        <f t="shared" si="4159"/>
        <v>23.75</v>
      </c>
      <c r="S4060" s="13" t="s">
        <v>8315</v>
      </c>
      <c r="T4060" t="s">
        <v>8316</v>
      </c>
      <c r="U4060">
        <f>YEAR(Table1[[#This Row],[Date Created Conversion]])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>
        <f>ROUND(Table1[[#This Row],[pledged]]/Table1[[#This Row],[goal]] *100,1)</f>
        <v>2.5</v>
      </c>
      <c r="G4061" s="13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ref="L4061" si="4186">(((J4061/60)/60)/24)+DATE(1970,1,1)</f>
        <v>41898.125</v>
      </c>
      <c r="M4061" s="16">
        <f t="shared" si="4158"/>
        <v>41866.640648148146</v>
      </c>
      <c r="N4061" t="b">
        <v>0</v>
      </c>
      <c r="O4061">
        <v>7</v>
      </c>
      <c r="P4061" t="b">
        <v>0</v>
      </c>
      <c r="Q4061" t="s">
        <v>8269</v>
      </c>
      <c r="R4061">
        <f t="shared" si="4159"/>
        <v>35.71</v>
      </c>
      <c r="S4061" s="13" t="s">
        <v>8315</v>
      </c>
      <c r="T4061" t="s">
        <v>8316</v>
      </c>
      <c r="U4061">
        <f>YEAR(Table1[[#This Row],[Date Created Conversion]])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>
        <f>ROUND(Table1[[#This Row],[pledged]]/Table1[[#This Row],[goal]] *100,1)</f>
        <v>2.9</v>
      </c>
      <c r="G4062" s="13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ref="L4062" si="4187">(((J4062/60)/60)/24)+DATE(1970,1,1)</f>
        <v>41813.666666666664</v>
      </c>
      <c r="M4062" s="16">
        <f t="shared" si="4158"/>
        <v>41779.695092592592</v>
      </c>
      <c r="N4062" t="b">
        <v>0</v>
      </c>
      <c r="O4062">
        <v>5</v>
      </c>
      <c r="P4062" t="b">
        <v>0</v>
      </c>
      <c r="Q4062" t="s">
        <v>8269</v>
      </c>
      <c r="R4062">
        <f t="shared" si="4159"/>
        <v>57</v>
      </c>
      <c r="S4062" s="13" t="s">
        <v>8315</v>
      </c>
      <c r="T4062" t="s">
        <v>8316</v>
      </c>
      <c r="U4062">
        <f>YEAR(Table1[[#This Row],[Date Created Conversion]])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>
        <f>ROUND(Table1[[#This Row],[pledged]]/Table1[[#This Row],[goal]] *100,1)</f>
        <v>0</v>
      </c>
      <c r="G4063" s="1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ref="L4063" si="4188">(((J4063/60)/60)/24)+DATE(1970,1,1)</f>
        <v>42481.099803240737</v>
      </c>
      <c r="M4063" s="16">
        <f t="shared" si="4158"/>
        <v>42421.141469907408</v>
      </c>
      <c r="N4063" t="b">
        <v>0</v>
      </c>
      <c r="O4063">
        <v>0</v>
      </c>
      <c r="P4063" t="b">
        <v>0</v>
      </c>
      <c r="Q4063" t="s">
        <v>8269</v>
      </c>
      <c r="R4063">
        <f t="shared" si="4159"/>
        <v>0</v>
      </c>
      <c r="S4063" s="13" t="s">
        <v>8315</v>
      </c>
      <c r="T4063" t="s">
        <v>8316</v>
      </c>
      <c r="U4063">
        <f>YEAR(Table1[[#This Row],[Date Created Conversion]])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>
        <f>ROUND(Table1[[#This Row],[pledged]]/Table1[[#This Row],[goal]] *100,1)</f>
        <v>2.5</v>
      </c>
      <c r="G4064" s="13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ref="L4064" si="4189">(((J4064/60)/60)/24)+DATE(1970,1,1)</f>
        <v>42553.739212962959</v>
      </c>
      <c r="M4064" s="16">
        <f t="shared" si="4158"/>
        <v>42523.739212962959</v>
      </c>
      <c r="N4064" t="b">
        <v>0</v>
      </c>
      <c r="O4064">
        <v>3</v>
      </c>
      <c r="P4064" t="b">
        <v>0</v>
      </c>
      <c r="Q4064" t="s">
        <v>8269</v>
      </c>
      <c r="R4064">
        <f t="shared" si="4159"/>
        <v>163.33000000000001</v>
      </c>
      <c r="S4064" s="13" t="s">
        <v>8315</v>
      </c>
      <c r="T4064" t="s">
        <v>8316</v>
      </c>
      <c r="U4064">
        <f>YEAR(Table1[[#This Row],[Date Created Conversion]])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>
        <f>ROUND(Table1[[#This Row],[pledged]]/Table1[[#This Row],[goal]] *100,1)</f>
        <v>1.4</v>
      </c>
      <c r="G4065" s="13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ref="L4065" si="4190">(((J4065/60)/60)/24)+DATE(1970,1,1)</f>
        <v>41817.681527777779</v>
      </c>
      <c r="M4065" s="16">
        <f t="shared" si="4158"/>
        <v>41787.681527777779</v>
      </c>
      <c r="N4065" t="b">
        <v>0</v>
      </c>
      <c r="O4065">
        <v>9</v>
      </c>
      <c r="P4065" t="b">
        <v>0</v>
      </c>
      <c r="Q4065" t="s">
        <v>8269</v>
      </c>
      <c r="R4065">
        <f t="shared" si="4159"/>
        <v>15</v>
      </c>
      <c r="S4065" s="13" t="s">
        <v>8315</v>
      </c>
      <c r="T4065" t="s">
        <v>8316</v>
      </c>
      <c r="U4065">
        <f>YEAR(Table1[[#This Row],[Date Created Conversion]])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>
        <f>ROUND(Table1[[#This Row],[pledged]]/Table1[[#This Row],[goal]] *100,1)</f>
        <v>19.3</v>
      </c>
      <c r="G4066" s="13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ref="L4066" si="4191">(((J4066/60)/60)/24)+DATE(1970,1,1)</f>
        <v>42123.588263888887</v>
      </c>
      <c r="M4066" s="16">
        <f t="shared" si="4158"/>
        <v>42093.588263888887</v>
      </c>
      <c r="N4066" t="b">
        <v>0</v>
      </c>
      <c r="O4066">
        <v>6</v>
      </c>
      <c r="P4066" t="b">
        <v>0</v>
      </c>
      <c r="Q4066" t="s">
        <v>8269</v>
      </c>
      <c r="R4066">
        <f t="shared" si="4159"/>
        <v>64.17</v>
      </c>
      <c r="S4066" s="13" t="s">
        <v>8315</v>
      </c>
      <c r="T4066" t="s">
        <v>8316</v>
      </c>
      <c r="U4066">
        <f>YEAR(Table1[[#This Row],[Date Created Conversion]])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>
        <f>ROUND(Table1[[#This Row],[pledged]]/Table1[[#This Row],[goal]] *100,1)</f>
        <v>0.7</v>
      </c>
      <c r="G4067" s="13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ref="L4067" si="4192">(((J4067/60)/60)/24)+DATE(1970,1,1)</f>
        <v>41863.951516203706</v>
      </c>
      <c r="M4067" s="16">
        <f t="shared" si="4158"/>
        <v>41833.951516203706</v>
      </c>
      <c r="N4067" t="b">
        <v>0</v>
      </c>
      <c r="O4067">
        <v>4</v>
      </c>
      <c r="P4067" t="b">
        <v>0</v>
      </c>
      <c r="Q4067" t="s">
        <v>8269</v>
      </c>
      <c r="R4067">
        <f t="shared" si="4159"/>
        <v>6.75</v>
      </c>
      <c r="S4067" s="13" t="s">
        <v>8315</v>
      </c>
      <c r="T4067" t="s">
        <v>8316</v>
      </c>
      <c r="U4067">
        <f>YEAR(Table1[[#This Row],[Date Created Conversion]])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>
        <f>ROUND(Table1[[#This Row],[pledged]]/Table1[[#This Row],[goal]] *100,1)</f>
        <v>0.2</v>
      </c>
      <c r="G4068" s="13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ref="L4068" si="4193">(((J4068/60)/60)/24)+DATE(1970,1,1)</f>
        <v>42509.039212962962</v>
      </c>
      <c r="M4068" s="16">
        <f t="shared" si="4158"/>
        <v>42479.039212962962</v>
      </c>
      <c r="N4068" t="b">
        <v>0</v>
      </c>
      <c r="O4068">
        <v>1</v>
      </c>
      <c r="P4068" t="b">
        <v>0</v>
      </c>
      <c r="Q4068" t="s">
        <v>8269</v>
      </c>
      <c r="R4068">
        <f t="shared" si="4159"/>
        <v>25</v>
      </c>
      <c r="S4068" s="13" t="s">
        <v>8315</v>
      </c>
      <c r="T4068" t="s">
        <v>8316</v>
      </c>
      <c r="U4068">
        <f>YEAR(Table1[[#This Row],[Date Created Conversion]])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>
        <f>ROUND(Table1[[#This Row],[pledged]]/Table1[[#This Row],[goal]] *100,1)</f>
        <v>60.9</v>
      </c>
      <c r="G4069" s="13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ref="L4069" si="4194">(((J4069/60)/60)/24)+DATE(1970,1,1)</f>
        <v>42275.117476851854</v>
      </c>
      <c r="M4069" s="16">
        <f t="shared" si="4158"/>
        <v>42235.117476851854</v>
      </c>
      <c r="N4069" t="b">
        <v>0</v>
      </c>
      <c r="O4069">
        <v>17</v>
      </c>
      <c r="P4069" t="b">
        <v>0</v>
      </c>
      <c r="Q4069" t="s">
        <v>8269</v>
      </c>
      <c r="R4069">
        <f t="shared" si="4159"/>
        <v>179.12</v>
      </c>
      <c r="S4069" s="13" t="s">
        <v>8315</v>
      </c>
      <c r="T4069" t="s">
        <v>8316</v>
      </c>
      <c r="U4069">
        <f>YEAR(Table1[[#This Row],[Date Created Conversion]])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>
        <f>ROUND(Table1[[#This Row],[pledged]]/Table1[[#This Row],[goal]] *100,1)</f>
        <v>1</v>
      </c>
      <c r="G4070" s="13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ref="L4070" si="4195">(((J4070/60)/60)/24)+DATE(1970,1,1)</f>
        <v>42748.961805555555</v>
      </c>
      <c r="M4070" s="16">
        <f t="shared" si="4158"/>
        <v>42718.963599537034</v>
      </c>
      <c r="N4070" t="b">
        <v>0</v>
      </c>
      <c r="O4070">
        <v>1</v>
      </c>
      <c r="P4070" t="b">
        <v>0</v>
      </c>
      <c r="Q4070" t="s">
        <v>8269</v>
      </c>
      <c r="R4070">
        <f t="shared" si="4159"/>
        <v>34.950000000000003</v>
      </c>
      <c r="S4070" s="13" t="s">
        <v>8315</v>
      </c>
      <c r="T4070" t="s">
        <v>8316</v>
      </c>
      <c r="U4070">
        <f>YEAR(Table1[[#This Row],[Date Created Conversion]])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>
        <f>ROUND(Table1[[#This Row],[pledged]]/Table1[[#This Row],[goal]] *100,1)</f>
        <v>34.4</v>
      </c>
      <c r="G4071" s="13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ref="L4071" si="4196">(((J4071/60)/60)/24)+DATE(1970,1,1)</f>
        <v>42063.5</v>
      </c>
      <c r="M4071" s="16">
        <f t="shared" si="4158"/>
        <v>42022.661527777775</v>
      </c>
      <c r="N4071" t="b">
        <v>0</v>
      </c>
      <c r="O4071">
        <v>13</v>
      </c>
      <c r="P4071" t="b">
        <v>0</v>
      </c>
      <c r="Q4071" t="s">
        <v>8269</v>
      </c>
      <c r="R4071">
        <f t="shared" si="4159"/>
        <v>33.08</v>
      </c>
      <c r="S4071" s="13" t="s">
        <v>8315</v>
      </c>
      <c r="T4071" t="s">
        <v>8316</v>
      </c>
      <c r="U4071">
        <f>YEAR(Table1[[#This Row],[Date Created Conversion]])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>
        <f>ROUND(Table1[[#This Row],[pledged]]/Table1[[#This Row],[goal]] *100,1)</f>
        <v>16.5</v>
      </c>
      <c r="G4072" s="13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ref="L4072" si="4197">(((J4072/60)/60)/24)+DATE(1970,1,1)</f>
        <v>42064.125</v>
      </c>
      <c r="M4072" s="16">
        <f t="shared" si="4158"/>
        <v>42031.666898148149</v>
      </c>
      <c r="N4072" t="b">
        <v>0</v>
      </c>
      <c r="O4072">
        <v>6</v>
      </c>
      <c r="P4072" t="b">
        <v>0</v>
      </c>
      <c r="Q4072" t="s">
        <v>8269</v>
      </c>
      <c r="R4072">
        <f t="shared" si="4159"/>
        <v>27.5</v>
      </c>
      <c r="S4072" s="13" t="s">
        <v>8315</v>
      </c>
      <c r="T4072" t="s">
        <v>8316</v>
      </c>
      <c r="U4072">
        <f>YEAR(Table1[[#This Row],[Date Created Conversion]])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>
        <f>ROUND(Table1[[#This Row],[pledged]]/Table1[[#This Row],[goal]] *100,1)</f>
        <v>0</v>
      </c>
      <c r="G4073" s="1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ref="L4073" si="4198">(((J4073/60)/60)/24)+DATE(1970,1,1)</f>
        <v>42730.804756944446</v>
      </c>
      <c r="M4073" s="16">
        <f t="shared" si="4158"/>
        <v>42700.804756944446</v>
      </c>
      <c r="N4073" t="b">
        <v>0</v>
      </c>
      <c r="O4073">
        <v>0</v>
      </c>
      <c r="P4073" t="b">
        <v>0</v>
      </c>
      <c r="Q4073" t="s">
        <v>8269</v>
      </c>
      <c r="R4073">
        <f t="shared" si="4159"/>
        <v>0</v>
      </c>
      <c r="S4073" s="13" t="s">
        <v>8315</v>
      </c>
      <c r="T4073" t="s">
        <v>8316</v>
      </c>
      <c r="U4073">
        <f>YEAR(Table1[[#This Row],[Date Created Conversion]])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>
        <f>ROUND(Table1[[#This Row],[pledged]]/Table1[[#This Row],[goal]] *100,1)</f>
        <v>0.4</v>
      </c>
      <c r="G4074" s="13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ref="L4074" si="4199">(((J4074/60)/60)/24)+DATE(1970,1,1)</f>
        <v>41872.77443287037</v>
      </c>
      <c r="M4074" s="16">
        <f t="shared" si="4158"/>
        <v>41812.77443287037</v>
      </c>
      <c r="N4074" t="b">
        <v>0</v>
      </c>
      <c r="O4074">
        <v>2</v>
      </c>
      <c r="P4074" t="b">
        <v>0</v>
      </c>
      <c r="Q4074" t="s">
        <v>8269</v>
      </c>
      <c r="R4074">
        <f t="shared" si="4159"/>
        <v>2</v>
      </c>
      <c r="S4074" s="13" t="s">
        <v>8315</v>
      </c>
      <c r="T4074" t="s">
        <v>8316</v>
      </c>
      <c r="U4074">
        <f>YEAR(Table1[[#This Row],[Date Created Conversion]])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>
        <f>ROUND(Table1[[#This Row],[pledged]]/Table1[[#This Row],[goal]] *100,1)</f>
        <v>1.1000000000000001</v>
      </c>
      <c r="G4075" s="13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ref="L4075" si="4200">(((J4075/60)/60)/24)+DATE(1970,1,1)</f>
        <v>42133.166666666672</v>
      </c>
      <c r="M4075" s="16">
        <f t="shared" si="4158"/>
        <v>42078.34520833334</v>
      </c>
      <c r="N4075" t="b">
        <v>0</v>
      </c>
      <c r="O4075">
        <v>2</v>
      </c>
      <c r="P4075" t="b">
        <v>0</v>
      </c>
      <c r="Q4075" t="s">
        <v>8269</v>
      </c>
      <c r="R4075">
        <f t="shared" si="4159"/>
        <v>18.5</v>
      </c>
      <c r="S4075" s="13" t="s">
        <v>8315</v>
      </c>
      <c r="T4075" t="s">
        <v>8316</v>
      </c>
      <c r="U4075">
        <f>YEAR(Table1[[#This Row],[Date Created Conversion]])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>
        <f>ROUND(Table1[[#This Row],[pledged]]/Table1[[#This Row],[goal]] *100,1)</f>
        <v>26.7</v>
      </c>
      <c r="G4076" s="13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ref="L4076" si="4201">(((J4076/60)/60)/24)+DATE(1970,1,1)</f>
        <v>42313.594618055555</v>
      </c>
      <c r="M4076" s="16">
        <f t="shared" si="4158"/>
        <v>42283.552951388891</v>
      </c>
      <c r="N4076" t="b">
        <v>0</v>
      </c>
      <c r="O4076">
        <v>21</v>
      </c>
      <c r="P4076" t="b">
        <v>0</v>
      </c>
      <c r="Q4076" t="s">
        <v>8269</v>
      </c>
      <c r="R4076">
        <f t="shared" si="4159"/>
        <v>35</v>
      </c>
      <c r="S4076" s="13" t="s">
        <v>8315</v>
      </c>
      <c r="T4076" t="s">
        <v>8316</v>
      </c>
      <c r="U4076">
        <f>YEAR(Table1[[#This Row],[Date Created Conversion]])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>
        <f>ROUND(Table1[[#This Row],[pledged]]/Table1[[#This Row],[goal]] *100,1)</f>
        <v>28.8</v>
      </c>
      <c r="G4077" s="13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ref="L4077" si="4202">(((J4077/60)/60)/24)+DATE(1970,1,1)</f>
        <v>41820.727777777778</v>
      </c>
      <c r="M4077" s="16">
        <f t="shared" si="4158"/>
        <v>41779.045937499999</v>
      </c>
      <c r="N4077" t="b">
        <v>0</v>
      </c>
      <c r="O4077">
        <v>13</v>
      </c>
      <c r="P4077" t="b">
        <v>0</v>
      </c>
      <c r="Q4077" t="s">
        <v>8269</v>
      </c>
      <c r="R4077">
        <f t="shared" si="4159"/>
        <v>44.31</v>
      </c>
      <c r="S4077" s="13" t="s">
        <v>8315</v>
      </c>
      <c r="T4077" t="s">
        <v>8316</v>
      </c>
      <c r="U4077">
        <f>YEAR(Table1[[#This Row],[Date Created Conversion]])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>
        <f>ROUND(Table1[[#This Row],[pledged]]/Table1[[#This Row],[goal]] *100,1)</f>
        <v>0</v>
      </c>
      <c r="G4078" s="13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ref="L4078" si="4203">(((J4078/60)/60)/24)+DATE(1970,1,1)</f>
        <v>41933.82708333333</v>
      </c>
      <c r="M4078" s="16">
        <f t="shared" si="4158"/>
        <v>41905.795706018522</v>
      </c>
      <c r="N4078" t="b">
        <v>0</v>
      </c>
      <c r="O4078">
        <v>0</v>
      </c>
      <c r="P4078" t="b">
        <v>0</v>
      </c>
      <c r="Q4078" t="s">
        <v>8269</v>
      </c>
      <c r="R4078">
        <f t="shared" si="4159"/>
        <v>0</v>
      </c>
      <c r="S4078" s="13" t="s">
        <v>8315</v>
      </c>
      <c r="T4078" t="s">
        <v>8316</v>
      </c>
      <c r="U4078">
        <f>YEAR(Table1[[#This Row],[Date Created Conversion]])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>
        <f>ROUND(Table1[[#This Row],[pledged]]/Table1[[#This Row],[goal]] *100,1)</f>
        <v>8.9</v>
      </c>
      <c r="G4079" s="13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ref="L4079" si="4204">(((J4079/60)/60)/24)+DATE(1970,1,1)</f>
        <v>42725.7105787037</v>
      </c>
      <c r="M4079" s="16">
        <f t="shared" si="4158"/>
        <v>42695.7105787037</v>
      </c>
      <c r="N4079" t="b">
        <v>0</v>
      </c>
      <c r="O4079">
        <v>6</v>
      </c>
      <c r="P4079" t="b">
        <v>0</v>
      </c>
      <c r="Q4079" t="s">
        <v>8269</v>
      </c>
      <c r="R4079">
        <f t="shared" si="4159"/>
        <v>222.5</v>
      </c>
      <c r="S4079" s="13" t="s">
        <v>8315</v>
      </c>
      <c r="T4079" t="s">
        <v>8316</v>
      </c>
      <c r="U4079">
        <f>YEAR(Table1[[#This Row],[Date Created Conversion]])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>
        <f>ROUND(Table1[[#This Row],[pledged]]/Table1[[#This Row],[goal]] *100,1)</f>
        <v>0</v>
      </c>
      <c r="G4080" s="13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ref="L4080" si="4205">(((J4080/60)/60)/24)+DATE(1970,1,1)</f>
        <v>42762.787523148145</v>
      </c>
      <c r="M4080" s="16">
        <f t="shared" si="4158"/>
        <v>42732.787523148145</v>
      </c>
      <c r="N4080" t="b">
        <v>0</v>
      </c>
      <c r="O4080">
        <v>0</v>
      </c>
      <c r="P4080" t="b">
        <v>0</v>
      </c>
      <c r="Q4080" t="s">
        <v>8269</v>
      </c>
      <c r="R4080">
        <f t="shared" si="4159"/>
        <v>0</v>
      </c>
      <c r="S4080" s="13" t="s">
        <v>8315</v>
      </c>
      <c r="T4080" t="s">
        <v>8316</v>
      </c>
      <c r="U4080">
        <f>YEAR(Table1[[#This Row],[Date Created Conversion]])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>
        <f>ROUND(Table1[[#This Row],[pledged]]/Table1[[#This Row],[goal]] *100,1)</f>
        <v>0.2</v>
      </c>
      <c r="G4081" s="13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ref="L4081" si="4206">(((J4081/60)/60)/24)+DATE(1970,1,1)</f>
        <v>42540.938900462963</v>
      </c>
      <c r="M4081" s="16">
        <f t="shared" si="4158"/>
        <v>42510.938900462963</v>
      </c>
      <c r="N4081" t="b">
        <v>0</v>
      </c>
      <c r="O4081">
        <v>1</v>
      </c>
      <c r="P4081" t="b">
        <v>0</v>
      </c>
      <c r="Q4081" t="s">
        <v>8269</v>
      </c>
      <c r="R4081">
        <f t="shared" si="4159"/>
        <v>5</v>
      </c>
      <c r="S4081" s="13" t="s">
        <v>8315</v>
      </c>
      <c r="T4081" t="s">
        <v>8316</v>
      </c>
      <c r="U4081">
        <f>YEAR(Table1[[#This Row],[Date Created Conversion]])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>
        <f>ROUND(Table1[[#This Row],[pledged]]/Table1[[#This Row],[goal]] *100,1)</f>
        <v>0</v>
      </c>
      <c r="G4082" s="13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ref="L4082" si="4207">(((J4082/60)/60)/24)+DATE(1970,1,1)</f>
        <v>42535.787500000006</v>
      </c>
      <c r="M4082" s="16">
        <f t="shared" si="4158"/>
        <v>42511.698101851856</v>
      </c>
      <c r="N4082" t="b">
        <v>0</v>
      </c>
      <c r="O4082">
        <v>0</v>
      </c>
      <c r="P4082" t="b">
        <v>0</v>
      </c>
      <c r="Q4082" t="s">
        <v>8269</v>
      </c>
      <c r="R4082">
        <f t="shared" si="4159"/>
        <v>0</v>
      </c>
      <c r="S4082" s="13" t="s">
        <v>8315</v>
      </c>
      <c r="T4082" t="s">
        <v>8316</v>
      </c>
      <c r="U4082">
        <f>YEAR(Table1[[#This Row],[Date Created Conversion]])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>
        <f>ROUND(Table1[[#This Row],[pledged]]/Table1[[#This Row],[goal]] *100,1)</f>
        <v>15.7</v>
      </c>
      <c r="G4083" s="1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ref="L4083" si="4208">(((J4083/60)/60)/24)+DATE(1970,1,1)</f>
        <v>42071.539641203708</v>
      </c>
      <c r="M4083" s="16">
        <f t="shared" si="4158"/>
        <v>42041.581307870365</v>
      </c>
      <c r="N4083" t="b">
        <v>0</v>
      </c>
      <c r="O4083">
        <v>12</v>
      </c>
      <c r="P4083" t="b">
        <v>0</v>
      </c>
      <c r="Q4083" t="s">
        <v>8269</v>
      </c>
      <c r="R4083">
        <f t="shared" si="4159"/>
        <v>29.17</v>
      </c>
      <c r="S4083" s="13" t="s">
        <v>8315</v>
      </c>
      <c r="T4083" t="s">
        <v>8316</v>
      </c>
      <c r="U4083">
        <f>YEAR(Table1[[#This Row],[Date Created Conversion]])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>
        <f>ROUND(Table1[[#This Row],[pledged]]/Table1[[#This Row],[goal]] *100,1)</f>
        <v>2</v>
      </c>
      <c r="G4084" s="13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ref="L4084" si="4209">(((J4084/60)/60)/24)+DATE(1970,1,1)</f>
        <v>42322.958333333328</v>
      </c>
      <c r="M4084" s="16">
        <f t="shared" si="4158"/>
        <v>42307.189270833333</v>
      </c>
      <c r="N4084" t="b">
        <v>0</v>
      </c>
      <c r="O4084">
        <v>2</v>
      </c>
      <c r="P4084" t="b">
        <v>0</v>
      </c>
      <c r="Q4084" t="s">
        <v>8269</v>
      </c>
      <c r="R4084">
        <f t="shared" si="4159"/>
        <v>1.5</v>
      </c>
      <c r="S4084" s="13" t="s">
        <v>8315</v>
      </c>
      <c r="T4084" t="s">
        <v>8316</v>
      </c>
      <c r="U4084">
        <f>YEAR(Table1[[#This Row],[Date Created Conversion]])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>
        <f>ROUND(Table1[[#This Row],[pledged]]/Table1[[#This Row],[goal]] *100,1)</f>
        <v>21.7</v>
      </c>
      <c r="G4085" s="13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ref="L4085" si="4210">(((J4085/60)/60)/24)+DATE(1970,1,1)</f>
        <v>42383.761759259258</v>
      </c>
      <c r="M4085" s="16">
        <f t="shared" si="4158"/>
        <v>42353.761759259258</v>
      </c>
      <c r="N4085" t="b">
        <v>0</v>
      </c>
      <c r="O4085">
        <v>6</v>
      </c>
      <c r="P4085" t="b">
        <v>0</v>
      </c>
      <c r="Q4085" t="s">
        <v>8269</v>
      </c>
      <c r="R4085">
        <f t="shared" si="4159"/>
        <v>126.5</v>
      </c>
      <c r="S4085" s="13" t="s">
        <v>8315</v>
      </c>
      <c r="T4085" t="s">
        <v>8316</v>
      </c>
      <c r="U4085">
        <f>YEAR(Table1[[#This Row],[Date Created Conversion]])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>
        <f>ROUND(Table1[[#This Row],[pledged]]/Table1[[#This Row],[goal]] *100,1)</f>
        <v>0.3</v>
      </c>
      <c r="G4086" s="13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ref="L4086" si="4211">(((J4086/60)/60)/24)+DATE(1970,1,1)</f>
        <v>42652.436412037037</v>
      </c>
      <c r="M4086" s="16">
        <f t="shared" si="4158"/>
        <v>42622.436412037037</v>
      </c>
      <c r="N4086" t="b">
        <v>0</v>
      </c>
      <c r="O4086">
        <v>1</v>
      </c>
      <c r="P4086" t="b">
        <v>0</v>
      </c>
      <c r="Q4086" t="s">
        <v>8269</v>
      </c>
      <c r="R4086">
        <f t="shared" si="4159"/>
        <v>10</v>
      </c>
      <c r="S4086" s="13" t="s">
        <v>8315</v>
      </c>
      <c r="T4086" t="s">
        <v>8316</v>
      </c>
      <c r="U4086">
        <f>YEAR(Table1[[#This Row],[Date Created Conversion]])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>
        <f>ROUND(Table1[[#This Row],[pledged]]/Table1[[#This Row],[goal]] *100,1)</f>
        <v>0.3</v>
      </c>
      <c r="G4087" s="13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ref="L4087" si="4212">(((J4087/60)/60)/24)+DATE(1970,1,1)</f>
        <v>42087.165972222225</v>
      </c>
      <c r="M4087" s="16">
        <f t="shared" si="4158"/>
        <v>42058.603877314818</v>
      </c>
      <c r="N4087" t="b">
        <v>0</v>
      </c>
      <c r="O4087">
        <v>1</v>
      </c>
      <c r="P4087" t="b">
        <v>0</v>
      </c>
      <c r="Q4087" t="s">
        <v>8269</v>
      </c>
      <c r="R4087">
        <f t="shared" si="4159"/>
        <v>10</v>
      </c>
      <c r="S4087" s="13" t="s">
        <v>8315</v>
      </c>
      <c r="T4087" t="s">
        <v>8316</v>
      </c>
      <c r="U4087">
        <f>YEAR(Table1[[#This Row],[Date Created Conversion]])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>
        <f>ROUND(Table1[[#This Row],[pledged]]/Table1[[#This Row],[goal]] *100,1)</f>
        <v>4.7</v>
      </c>
      <c r="G4088" s="13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ref="L4088" si="4213">(((J4088/60)/60)/24)+DATE(1970,1,1)</f>
        <v>42329.166666666672</v>
      </c>
      <c r="M4088" s="16">
        <f t="shared" si="4158"/>
        <v>42304.940960648149</v>
      </c>
      <c r="N4088" t="b">
        <v>0</v>
      </c>
      <c r="O4088">
        <v>5</v>
      </c>
      <c r="P4088" t="b">
        <v>0</v>
      </c>
      <c r="Q4088" t="s">
        <v>8269</v>
      </c>
      <c r="R4088">
        <f t="shared" si="4159"/>
        <v>9.4</v>
      </c>
      <c r="S4088" s="13" t="s">
        <v>8315</v>
      </c>
      <c r="T4088" t="s">
        <v>8316</v>
      </c>
      <c r="U4088">
        <f>YEAR(Table1[[#This Row],[Date Created Conversion]])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>
        <f>ROUND(Table1[[#This Row],[pledged]]/Table1[[#This Row],[goal]] *100,1)</f>
        <v>0</v>
      </c>
      <c r="G4089" s="13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ref="L4089" si="4214">(((J4089/60)/60)/24)+DATE(1970,1,1)</f>
        <v>42568.742893518516</v>
      </c>
      <c r="M4089" s="16">
        <f t="shared" si="4158"/>
        <v>42538.742893518516</v>
      </c>
      <c r="N4089" t="b">
        <v>0</v>
      </c>
      <c r="O4089">
        <v>0</v>
      </c>
      <c r="P4089" t="b">
        <v>0</v>
      </c>
      <c r="Q4089" t="s">
        <v>8269</v>
      </c>
      <c r="R4089">
        <f t="shared" si="4159"/>
        <v>0</v>
      </c>
      <c r="S4089" s="13" t="s">
        <v>8315</v>
      </c>
      <c r="T4089" t="s">
        <v>8316</v>
      </c>
      <c r="U4089">
        <f>YEAR(Table1[[#This Row],[Date Created Conversion]])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>
        <f>ROUND(Table1[[#This Row],[pledged]]/Table1[[#This Row],[goal]] *100,1)</f>
        <v>10.8</v>
      </c>
      <c r="G4090" s="13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ref="L4090" si="4215">(((J4090/60)/60)/24)+DATE(1970,1,1)</f>
        <v>42020.434722222228</v>
      </c>
      <c r="M4090" s="16">
        <f t="shared" si="4158"/>
        <v>41990.612546296295</v>
      </c>
      <c r="N4090" t="b">
        <v>0</v>
      </c>
      <c r="O4090">
        <v>3</v>
      </c>
      <c r="P4090" t="b">
        <v>0</v>
      </c>
      <c r="Q4090" t="s">
        <v>8269</v>
      </c>
      <c r="R4090">
        <f t="shared" si="4159"/>
        <v>72</v>
      </c>
      <c r="S4090" s="13" t="s">
        <v>8315</v>
      </c>
      <c r="T4090" t="s">
        <v>8316</v>
      </c>
      <c r="U4090">
        <f>YEAR(Table1[[#This Row],[Date Created Conversion]])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>
        <f>ROUND(Table1[[#This Row],[pledged]]/Table1[[#This Row],[goal]] *100,1)</f>
        <v>4.8</v>
      </c>
      <c r="G4091" s="13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ref="L4091" si="4216">(((J4091/60)/60)/24)+DATE(1970,1,1)</f>
        <v>42155.732638888891</v>
      </c>
      <c r="M4091" s="16">
        <f t="shared" si="4158"/>
        <v>42122.732499999998</v>
      </c>
      <c r="N4091" t="b">
        <v>0</v>
      </c>
      <c r="O4091">
        <v>8</v>
      </c>
      <c r="P4091" t="b">
        <v>0</v>
      </c>
      <c r="Q4091" t="s">
        <v>8269</v>
      </c>
      <c r="R4091">
        <f t="shared" si="4159"/>
        <v>30</v>
      </c>
      <c r="S4091" s="13" t="s">
        <v>8315</v>
      </c>
      <c r="T4091" t="s">
        <v>8316</v>
      </c>
      <c r="U4091">
        <f>YEAR(Table1[[#This Row],[Date Created Conversion]])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>
        <f>ROUND(Table1[[#This Row],[pledged]]/Table1[[#This Row],[goal]] *100,1)</f>
        <v>3.2</v>
      </c>
      <c r="G4092" s="13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ref="L4092" si="4217">(((J4092/60)/60)/24)+DATE(1970,1,1)</f>
        <v>42223.625</v>
      </c>
      <c r="M4092" s="16">
        <f t="shared" si="4158"/>
        <v>42209.67288194444</v>
      </c>
      <c r="N4092" t="b">
        <v>0</v>
      </c>
      <c r="O4092">
        <v>3</v>
      </c>
      <c r="P4092" t="b">
        <v>0</v>
      </c>
      <c r="Q4092" t="s">
        <v>8269</v>
      </c>
      <c r="R4092">
        <f t="shared" si="4159"/>
        <v>10.67</v>
      </c>
      <c r="S4092" s="13" t="s">
        <v>8315</v>
      </c>
      <c r="T4092" t="s">
        <v>8316</v>
      </c>
      <c r="U4092">
        <f>YEAR(Table1[[#This Row],[Date Created Conversion]])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>
        <f>ROUND(Table1[[#This Row],[pledged]]/Table1[[#This Row],[goal]] *100,1)</f>
        <v>12.8</v>
      </c>
      <c r="G4093" s="1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ref="L4093" si="4218">(((J4093/60)/60)/24)+DATE(1970,1,1)</f>
        <v>42020.506377314814</v>
      </c>
      <c r="M4093" s="16">
        <f t="shared" si="4158"/>
        <v>41990.506377314814</v>
      </c>
      <c r="N4093" t="b">
        <v>0</v>
      </c>
      <c r="O4093">
        <v>8</v>
      </c>
      <c r="P4093" t="b">
        <v>0</v>
      </c>
      <c r="Q4093" t="s">
        <v>8269</v>
      </c>
      <c r="R4093">
        <f t="shared" si="4159"/>
        <v>25.5</v>
      </c>
      <c r="S4093" s="13" t="s">
        <v>8315</v>
      </c>
      <c r="T4093" t="s">
        <v>8316</v>
      </c>
      <c r="U4093">
        <f>YEAR(Table1[[#This Row],[Date Created Conversion]])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>
        <f>ROUND(Table1[[#This Row],[pledged]]/Table1[[#This Row],[goal]] *100,1)</f>
        <v>0</v>
      </c>
      <c r="G4094" s="13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ref="L4094" si="4219">(((J4094/60)/60)/24)+DATE(1970,1,1)</f>
        <v>42099.153321759266</v>
      </c>
      <c r="M4094" s="16">
        <f t="shared" si="4158"/>
        <v>42039.194988425923</v>
      </c>
      <c r="N4094" t="b">
        <v>0</v>
      </c>
      <c r="O4094">
        <v>1</v>
      </c>
      <c r="P4094" t="b">
        <v>0</v>
      </c>
      <c r="Q4094" t="s">
        <v>8269</v>
      </c>
      <c r="R4094">
        <f t="shared" si="4159"/>
        <v>20</v>
      </c>
      <c r="S4094" s="13" t="s">
        <v>8315</v>
      </c>
      <c r="T4094" t="s">
        <v>8316</v>
      </c>
      <c r="U4094">
        <f>YEAR(Table1[[#This Row],[Date Created Conversion]])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>
        <f>ROUND(Table1[[#This Row],[pledged]]/Table1[[#This Row],[goal]] *100,1)</f>
        <v>2.4</v>
      </c>
      <c r="G4095" s="13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ref="L4095" si="4220">(((J4095/60)/60)/24)+DATE(1970,1,1)</f>
        <v>42238.815891203703</v>
      </c>
      <c r="M4095" s="16">
        <f t="shared" si="4158"/>
        <v>42178.815891203703</v>
      </c>
      <c r="N4095" t="b">
        <v>0</v>
      </c>
      <c r="O4095">
        <v>4</v>
      </c>
      <c r="P4095" t="b">
        <v>0</v>
      </c>
      <c r="Q4095" t="s">
        <v>8269</v>
      </c>
      <c r="R4095">
        <f t="shared" si="4159"/>
        <v>15</v>
      </c>
      <c r="S4095" s="13" t="s">
        <v>8315</v>
      </c>
      <c r="T4095" t="s">
        <v>8316</v>
      </c>
      <c r="U4095">
        <f>YEAR(Table1[[#This Row],[Date Created Conversion]])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>
        <f>ROUND(Table1[[#This Row],[pledged]]/Table1[[#This Row],[goal]] *100,1)</f>
        <v>36.5</v>
      </c>
      <c r="G4096" s="13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ref="L4096" si="4221">(((J4096/60)/60)/24)+DATE(1970,1,1)</f>
        <v>41934.207638888889</v>
      </c>
      <c r="M4096" s="16">
        <f t="shared" si="4158"/>
        <v>41890.086805555555</v>
      </c>
      <c r="N4096" t="b">
        <v>0</v>
      </c>
      <c r="O4096">
        <v>8</v>
      </c>
      <c r="P4096" t="b">
        <v>0</v>
      </c>
      <c r="Q4096" t="s">
        <v>8269</v>
      </c>
      <c r="R4096">
        <f t="shared" si="4159"/>
        <v>91.25</v>
      </c>
      <c r="S4096" s="13" t="s">
        <v>8315</v>
      </c>
      <c r="T4096" t="s">
        <v>8316</v>
      </c>
      <c r="U4096">
        <f>YEAR(Table1[[#This Row],[Date Created Conversion]])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>
        <f>ROUND(Table1[[#This Row],[pledged]]/Table1[[#This Row],[goal]] *100,1)</f>
        <v>2.7</v>
      </c>
      <c r="G4097" s="13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ref="L4097" si="4222">(((J4097/60)/60)/24)+DATE(1970,1,1)</f>
        <v>42723.031828703708</v>
      </c>
      <c r="M4097" s="16">
        <f t="shared" si="4158"/>
        <v>42693.031828703708</v>
      </c>
      <c r="N4097" t="b">
        <v>0</v>
      </c>
      <c r="O4097">
        <v>1</v>
      </c>
      <c r="P4097" t="b">
        <v>0</v>
      </c>
      <c r="Q4097" t="s">
        <v>8269</v>
      </c>
      <c r="R4097">
        <f t="shared" si="4159"/>
        <v>800</v>
      </c>
      <c r="S4097" s="13" t="s">
        <v>8315</v>
      </c>
      <c r="T4097" t="s">
        <v>8316</v>
      </c>
      <c r="U4097">
        <f>YEAR(Table1[[#This Row],[Date Created Conversion]])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>
        <f>ROUND(Table1[[#This Row],[pledged]]/Table1[[#This Row],[goal]] *100,1)</f>
        <v>11.4</v>
      </c>
      <c r="G4098" s="13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ref="L4098" si="4223">(((J4098/60)/60)/24)+DATE(1970,1,1)</f>
        <v>42794.368749999994</v>
      </c>
      <c r="M4098" s="16">
        <f t="shared" ref="M4098:M4115" si="4224">(((K4098/60)/60)/24)+DATE(1970,1,1)</f>
        <v>42750.530312499999</v>
      </c>
      <c r="N4098" t="b">
        <v>0</v>
      </c>
      <c r="O4098">
        <v>5</v>
      </c>
      <c r="P4098" t="b">
        <v>0</v>
      </c>
      <c r="Q4098" t="s">
        <v>8269</v>
      </c>
      <c r="R4098">
        <f t="shared" ref="R4098:R4115" si="4225">IFERROR(ROUND(E4098/O4098,2),0)</f>
        <v>80</v>
      </c>
      <c r="S4098" s="13" t="s">
        <v>8315</v>
      </c>
      <c r="T4098" t="s">
        <v>8316</v>
      </c>
      <c r="U4098">
        <f>YEAR(Table1[[#This Row],[Date Created Conversion]])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>
        <f>ROUND(Table1[[#This Row],[pledged]]/Table1[[#This Row],[goal]] *100,1)</f>
        <v>0</v>
      </c>
      <c r="G4099" s="13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" si="4226">(((J4099/60)/60)/24)+DATE(1970,1,1)</f>
        <v>42400.996527777781</v>
      </c>
      <c r="M4099" s="16">
        <f t="shared" si="4224"/>
        <v>42344.824502314819</v>
      </c>
      <c r="N4099" t="b">
        <v>0</v>
      </c>
      <c r="O4099">
        <v>0</v>
      </c>
      <c r="P4099" t="b">
        <v>0</v>
      </c>
      <c r="Q4099" t="s">
        <v>8269</v>
      </c>
      <c r="R4099">
        <f t="shared" si="4225"/>
        <v>0</v>
      </c>
      <c r="S4099" s="13" t="s">
        <v>8315</v>
      </c>
      <c r="T4099" t="s">
        <v>8316</v>
      </c>
      <c r="U4099">
        <f>YEAR(Table1[[#This Row],[Date Created Conversion]])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>
        <f>ROUND(Table1[[#This Row],[pledged]]/Table1[[#This Row],[goal]] *100,1)</f>
        <v>0</v>
      </c>
      <c r="G4100" s="13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 t="shared" ref="L4100" si="4227">(((J4100/60)/60)/24)+DATE(1970,1,1)</f>
        <v>42525.722187499996</v>
      </c>
      <c r="M4100" s="16">
        <f t="shared" si="4224"/>
        <v>42495.722187499996</v>
      </c>
      <c r="N4100" t="b">
        <v>0</v>
      </c>
      <c r="O4100">
        <v>0</v>
      </c>
      <c r="P4100" t="b">
        <v>0</v>
      </c>
      <c r="Q4100" t="s">
        <v>8269</v>
      </c>
      <c r="R4100">
        <f t="shared" si="4225"/>
        <v>0</v>
      </c>
      <c r="S4100" s="13" t="s">
        <v>8315</v>
      </c>
      <c r="T4100" t="s">
        <v>8316</v>
      </c>
      <c r="U4100">
        <f>YEAR(Table1[[#This Row],[Date Created Conversion]])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>
        <f>ROUND(Table1[[#This Row],[pledged]]/Table1[[#This Row],[goal]] *100,1)</f>
        <v>1.1000000000000001</v>
      </c>
      <c r="G4101" s="13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ref="L4101" si="4228">(((J4101/60)/60)/24)+DATE(1970,1,1)</f>
        <v>42615.850381944445</v>
      </c>
      <c r="M4101" s="16">
        <f t="shared" si="4224"/>
        <v>42570.850381944445</v>
      </c>
      <c r="N4101" t="b">
        <v>0</v>
      </c>
      <c r="O4101">
        <v>1</v>
      </c>
      <c r="P4101" t="b">
        <v>0</v>
      </c>
      <c r="Q4101" t="s">
        <v>8269</v>
      </c>
      <c r="R4101">
        <f t="shared" si="4225"/>
        <v>50</v>
      </c>
      <c r="S4101" s="13" t="s">
        <v>8315</v>
      </c>
      <c r="T4101" t="s">
        <v>8316</v>
      </c>
      <c r="U4101">
        <f>YEAR(Table1[[#This Row],[Date Created Conversion]])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>
        <f>ROUND(Table1[[#This Row],[pledged]]/Table1[[#This Row],[goal]] *100,1)</f>
        <v>0</v>
      </c>
      <c r="G4102" s="13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ref="L4102" si="4229">(((J4102/60)/60)/24)+DATE(1970,1,1)</f>
        <v>41937.124884259261</v>
      </c>
      <c r="M4102" s="16">
        <f t="shared" si="4224"/>
        <v>41927.124884259261</v>
      </c>
      <c r="N4102" t="b">
        <v>0</v>
      </c>
      <c r="O4102">
        <v>0</v>
      </c>
      <c r="P4102" t="b">
        <v>0</v>
      </c>
      <c r="Q4102" t="s">
        <v>8269</v>
      </c>
      <c r="R4102">
        <f t="shared" si="4225"/>
        <v>0</v>
      </c>
      <c r="S4102" s="13" t="s">
        <v>8315</v>
      </c>
      <c r="T4102" t="s">
        <v>8316</v>
      </c>
      <c r="U4102">
        <f>YEAR(Table1[[#This Row],[Date Created Conversion]])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>
        <f>ROUND(Table1[[#This Row],[pledged]]/Table1[[#This Row],[goal]] *100,1)</f>
        <v>0</v>
      </c>
      <c r="G4103" s="1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ref="L4103" si="4230">(((J4103/60)/60)/24)+DATE(1970,1,1)</f>
        <v>42760.903726851851</v>
      </c>
      <c r="M4103" s="16">
        <f t="shared" si="4224"/>
        <v>42730.903726851851</v>
      </c>
      <c r="N4103" t="b">
        <v>0</v>
      </c>
      <c r="O4103">
        <v>0</v>
      </c>
      <c r="P4103" t="b">
        <v>0</v>
      </c>
      <c r="Q4103" t="s">
        <v>8269</v>
      </c>
      <c r="R4103">
        <f t="shared" si="4225"/>
        <v>0</v>
      </c>
      <c r="S4103" s="13" t="s">
        <v>8315</v>
      </c>
      <c r="T4103" t="s">
        <v>8316</v>
      </c>
      <c r="U4103">
        <f>YEAR(Table1[[#This Row],[Date Created Conversion]])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>
        <f>ROUND(Table1[[#This Row],[pledged]]/Table1[[#This Row],[goal]] *100,1)</f>
        <v>27.4</v>
      </c>
      <c r="G4104" s="13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ref="L4104" si="4231">(((J4104/60)/60)/24)+DATE(1970,1,1)</f>
        <v>42505.848067129627</v>
      </c>
      <c r="M4104" s="16">
        <f t="shared" si="4224"/>
        <v>42475.848067129627</v>
      </c>
      <c r="N4104" t="b">
        <v>0</v>
      </c>
      <c r="O4104">
        <v>6</v>
      </c>
      <c r="P4104" t="b">
        <v>0</v>
      </c>
      <c r="Q4104" t="s">
        <v>8269</v>
      </c>
      <c r="R4104">
        <f t="shared" si="4225"/>
        <v>22.83</v>
      </c>
      <c r="S4104" s="13" t="s">
        <v>8315</v>
      </c>
      <c r="T4104" t="s">
        <v>8316</v>
      </c>
      <c r="U4104">
        <f>YEAR(Table1[[#This Row],[Date Created Conversion]])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>
        <f>ROUND(Table1[[#This Row],[pledged]]/Table1[[#This Row],[goal]] *100,1)</f>
        <v>10</v>
      </c>
      <c r="G4105" s="13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ref="L4105" si="4232">(((J4105/60)/60)/24)+DATE(1970,1,1)</f>
        <v>42242.772222222222</v>
      </c>
      <c r="M4105" s="16">
        <f t="shared" si="4224"/>
        <v>42188.83293981482</v>
      </c>
      <c r="N4105" t="b">
        <v>0</v>
      </c>
      <c r="O4105">
        <v>6</v>
      </c>
      <c r="P4105" t="b">
        <v>0</v>
      </c>
      <c r="Q4105" t="s">
        <v>8269</v>
      </c>
      <c r="R4105">
        <f t="shared" si="4225"/>
        <v>16.670000000000002</v>
      </c>
      <c r="S4105" s="13" t="s">
        <v>8315</v>
      </c>
      <c r="T4105" t="s">
        <v>8316</v>
      </c>
      <c r="U4105">
        <f>YEAR(Table1[[#This Row],[Date Created Conversion]])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>
        <f>ROUND(Table1[[#This Row],[pledged]]/Table1[[#This Row],[goal]] *100,1)</f>
        <v>21.4</v>
      </c>
      <c r="G4106" s="13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ref="L4106" si="4233">(((J4106/60)/60)/24)+DATE(1970,1,1)</f>
        <v>42670.278171296297</v>
      </c>
      <c r="M4106" s="16">
        <f t="shared" si="4224"/>
        <v>42640.278171296297</v>
      </c>
      <c r="N4106" t="b">
        <v>0</v>
      </c>
      <c r="O4106">
        <v>14</v>
      </c>
      <c r="P4106" t="b">
        <v>0</v>
      </c>
      <c r="Q4106" t="s">
        <v>8269</v>
      </c>
      <c r="R4106">
        <f t="shared" si="4225"/>
        <v>45.79</v>
      </c>
      <c r="S4106" s="13" t="s">
        <v>8315</v>
      </c>
      <c r="T4106" t="s">
        <v>8316</v>
      </c>
      <c r="U4106">
        <f>YEAR(Table1[[#This Row],[Date Created Conversion]])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>
        <f>ROUND(Table1[[#This Row],[pledged]]/Table1[[#This Row],[goal]] *100,1)</f>
        <v>7</v>
      </c>
      <c r="G4107" s="13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ref="L4107" si="4234">(((J4107/60)/60)/24)+DATE(1970,1,1)</f>
        <v>42730.010520833333</v>
      </c>
      <c r="M4107" s="16">
        <f t="shared" si="4224"/>
        <v>42697.010520833333</v>
      </c>
      <c r="N4107" t="b">
        <v>0</v>
      </c>
      <c r="O4107">
        <v>6</v>
      </c>
      <c r="P4107" t="b">
        <v>0</v>
      </c>
      <c r="Q4107" t="s">
        <v>8269</v>
      </c>
      <c r="R4107">
        <f t="shared" si="4225"/>
        <v>383.33</v>
      </c>
      <c r="S4107" s="13" t="s">
        <v>8315</v>
      </c>
      <c r="T4107" t="s">
        <v>8316</v>
      </c>
      <c r="U4107">
        <f>YEAR(Table1[[#This Row],[Date Created Conversion]])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>
        <f>ROUND(Table1[[#This Row],[pledged]]/Table1[[#This Row],[goal]] *100,1)</f>
        <v>70.599999999999994</v>
      </c>
      <c r="G4108" s="13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ref="L4108" si="4235">(((J4108/60)/60)/24)+DATE(1970,1,1)</f>
        <v>42096.041666666672</v>
      </c>
      <c r="M4108" s="16">
        <f t="shared" si="4224"/>
        <v>42053.049375000002</v>
      </c>
      <c r="N4108" t="b">
        <v>0</v>
      </c>
      <c r="O4108">
        <v>33</v>
      </c>
      <c r="P4108" t="b">
        <v>0</v>
      </c>
      <c r="Q4108" t="s">
        <v>8269</v>
      </c>
      <c r="R4108">
        <f t="shared" si="4225"/>
        <v>106.97</v>
      </c>
      <c r="S4108" s="13" t="s">
        <v>8315</v>
      </c>
      <c r="T4108" t="s">
        <v>8316</v>
      </c>
      <c r="U4108">
        <f>YEAR(Table1[[#This Row],[Date Created Conversion]])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>
        <f>ROUND(Table1[[#This Row],[pledged]]/Table1[[#This Row],[goal]] *100,1)</f>
        <v>2.1</v>
      </c>
      <c r="G4109" s="13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ref="L4109" si="4236">(((J4109/60)/60)/24)+DATE(1970,1,1)</f>
        <v>41906.916678240741</v>
      </c>
      <c r="M4109" s="16">
        <f t="shared" si="4224"/>
        <v>41883.916678240741</v>
      </c>
      <c r="N4109" t="b">
        <v>0</v>
      </c>
      <c r="O4109">
        <v>4</v>
      </c>
      <c r="P4109" t="b">
        <v>0</v>
      </c>
      <c r="Q4109" t="s">
        <v>8269</v>
      </c>
      <c r="R4109">
        <f t="shared" si="4225"/>
        <v>10.25</v>
      </c>
      <c r="S4109" s="13" t="s">
        <v>8315</v>
      </c>
      <c r="T4109" t="s">
        <v>8316</v>
      </c>
      <c r="U4109">
        <f>YEAR(Table1[[#This Row],[Date Created Conversion]])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>
        <f>ROUND(Table1[[#This Row],[pledged]]/Table1[[#This Row],[goal]] *100,1)</f>
        <v>2</v>
      </c>
      <c r="G4110" s="13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ref="L4110" si="4237">(((J4110/60)/60)/24)+DATE(1970,1,1)</f>
        <v>42797.208333333328</v>
      </c>
      <c r="M4110" s="16">
        <f t="shared" si="4224"/>
        <v>42767.031678240746</v>
      </c>
      <c r="N4110" t="b">
        <v>0</v>
      </c>
      <c r="O4110">
        <v>1</v>
      </c>
      <c r="P4110" t="b">
        <v>0</v>
      </c>
      <c r="Q4110" t="s">
        <v>8269</v>
      </c>
      <c r="R4110">
        <f t="shared" si="4225"/>
        <v>59</v>
      </c>
      <c r="S4110" s="13" t="s">
        <v>8315</v>
      </c>
      <c r="T4110" t="s">
        <v>8316</v>
      </c>
      <c r="U4110">
        <f>YEAR(Table1[[#This Row],[Date Created Conversion]])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>
        <f>ROUND(Table1[[#This Row],[pledged]]/Table1[[#This Row],[goal]] *100,1)</f>
        <v>0</v>
      </c>
      <c r="G4111" s="13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ref="L4111" si="4238">(((J4111/60)/60)/24)+DATE(1970,1,1)</f>
        <v>42337.581064814818</v>
      </c>
      <c r="M4111" s="16">
        <f t="shared" si="4224"/>
        <v>42307.539398148147</v>
      </c>
      <c r="N4111" t="b">
        <v>0</v>
      </c>
      <c r="O4111">
        <v>0</v>
      </c>
      <c r="P4111" t="b">
        <v>0</v>
      </c>
      <c r="Q4111" t="s">
        <v>8269</v>
      </c>
      <c r="R4111">
        <f t="shared" si="4225"/>
        <v>0</v>
      </c>
      <c r="S4111" s="13" t="s">
        <v>8315</v>
      </c>
      <c r="T4111" t="s">
        <v>8316</v>
      </c>
      <c r="U4111">
        <f>YEAR(Table1[[#This Row],[Date Created Conversion]])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>
        <f>ROUND(Table1[[#This Row],[pledged]]/Table1[[#This Row],[goal]] *100,1)</f>
        <v>28.7</v>
      </c>
      <c r="G4112" s="13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ref="L4112" si="4239">(((J4112/60)/60)/24)+DATE(1970,1,1)</f>
        <v>42572.626747685179</v>
      </c>
      <c r="M4112" s="16">
        <f t="shared" si="4224"/>
        <v>42512.626747685179</v>
      </c>
      <c r="N4112" t="b">
        <v>0</v>
      </c>
      <c r="O4112">
        <v>6</v>
      </c>
      <c r="P4112" t="b">
        <v>0</v>
      </c>
      <c r="Q4112" t="s">
        <v>8269</v>
      </c>
      <c r="R4112">
        <f t="shared" si="4225"/>
        <v>14.33</v>
      </c>
      <c r="S4112" s="13" t="s">
        <v>8315</v>
      </c>
      <c r="T4112" t="s">
        <v>8316</v>
      </c>
      <c r="U4112">
        <f>YEAR(Table1[[#This Row],[Date Created Conversion]])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>
        <f>ROUND(Table1[[#This Row],[pledged]]/Table1[[#This Row],[goal]] *100,1)</f>
        <v>3.1</v>
      </c>
      <c r="G4113" s="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ref="L4113" si="4240">(((J4113/60)/60)/24)+DATE(1970,1,1)</f>
        <v>42059.135879629626</v>
      </c>
      <c r="M4113" s="16">
        <f t="shared" si="4224"/>
        <v>42029.135879629626</v>
      </c>
      <c r="N4113" t="b">
        <v>0</v>
      </c>
      <c r="O4113">
        <v>6</v>
      </c>
      <c r="P4113" t="b">
        <v>0</v>
      </c>
      <c r="Q4113" t="s">
        <v>8269</v>
      </c>
      <c r="R4113">
        <f t="shared" si="4225"/>
        <v>15.67</v>
      </c>
      <c r="S4113" s="13" t="s">
        <v>8315</v>
      </c>
      <c r="T4113" t="s">
        <v>8316</v>
      </c>
      <c r="U4113">
        <f>YEAR(Table1[[#This Row],[Date Created Conversion]])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>
        <f>ROUND(Table1[[#This Row],[pledged]]/Table1[[#This Row],[goal]] *100,1)</f>
        <v>0</v>
      </c>
      <c r="G4114" s="13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ref="L4114" si="4241">(((J4114/60)/60)/24)+DATE(1970,1,1)</f>
        <v>42428</v>
      </c>
      <c r="M4114" s="16">
        <f t="shared" si="4224"/>
        <v>42400.946597222224</v>
      </c>
      <c r="N4114" t="b">
        <v>0</v>
      </c>
      <c r="O4114">
        <v>1</v>
      </c>
      <c r="P4114" t="b">
        <v>0</v>
      </c>
      <c r="Q4114" t="s">
        <v>8269</v>
      </c>
      <c r="R4114">
        <f t="shared" si="4225"/>
        <v>1</v>
      </c>
      <c r="S4114" s="13" t="s">
        <v>8315</v>
      </c>
      <c r="T4114" t="s">
        <v>8316</v>
      </c>
      <c r="U4114">
        <f>YEAR(Table1[[#This Row],[Date Created Conversion]])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>
        <f>ROUND(Table1[[#This Row],[pledged]]/Table1[[#This Row],[goal]] *100,1)</f>
        <v>0.2</v>
      </c>
      <c r="G4115" s="13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ref="L4115" si="4242">(((J4115/60)/60)/24)+DATE(1970,1,1)</f>
        <v>42377.273611111115</v>
      </c>
      <c r="M4115" s="16">
        <f t="shared" si="4224"/>
        <v>42358.573182870372</v>
      </c>
      <c r="N4115" t="b">
        <v>0</v>
      </c>
      <c r="O4115">
        <v>3</v>
      </c>
      <c r="P4115" t="b">
        <v>0</v>
      </c>
      <c r="Q4115" t="s">
        <v>8269</v>
      </c>
      <c r="R4115">
        <f t="shared" si="4225"/>
        <v>1</v>
      </c>
      <c r="S4115" s="13" t="s">
        <v>8315</v>
      </c>
      <c r="T4115" t="s">
        <v>8316</v>
      </c>
      <c r="U4115">
        <f>YEAR(Table1[[#This Row],[Date Created Conversion]])</f>
        <v>2015</v>
      </c>
    </row>
  </sheetData>
  <phoneticPr fontId="3" type="noConversion"/>
  <conditionalFormatting sqref="G1:G1048576">
    <cfRule type="cellIs" dxfId="37" priority="3" operator="equal">
      <formula>"failed"</formula>
    </cfRule>
    <cfRule type="cellIs" dxfId="36" priority="4" operator="equal">
      <formula>"canceled"</formula>
    </cfRule>
    <cfRule type="cellIs" dxfId="35" priority="5" operator="equal">
      <formula>"successful"</formula>
    </cfRule>
    <cfRule type="cellIs" dxfId="34" priority="6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 by Launch Date</vt:lpstr>
      <vt:lpstr>Edinburgh Research</vt:lpstr>
      <vt:lpstr>Theater Outcome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Bayan bahloul</cp:lastModifiedBy>
  <dcterms:created xsi:type="dcterms:W3CDTF">2017-04-20T15:17:24Z</dcterms:created>
  <dcterms:modified xsi:type="dcterms:W3CDTF">2021-03-01T02:05:30Z</dcterms:modified>
</cp:coreProperties>
</file>