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Maven Analytics\Courses\ML for BI\Part 2 - Classification\Final Resource Files\"/>
    </mc:Choice>
  </mc:AlternateContent>
  <xr:revisionPtr revIDLastSave="0" documentId="8_{D4582C57-2B6F-4243-AB2F-9FCF7F4E6D1A}" xr6:coauthVersionLast="46" xr6:coauthVersionMax="46" xr10:uidLastSave="{00000000-0000-0000-0000-000000000000}"/>
  <bookViews>
    <workbookView xWindow="12" yWindow="12" windowWidth="23016" windowHeight="12936" tabRatio="799" firstSheet="1" activeTab="1" xr2:uid="{8EE8CC8D-980D-4B35-91E0-CA33973A0009}"/>
  </bookViews>
  <sheets>
    <sheet name="Sample Data" sheetId="44" state="hidden" r:id="rId1"/>
    <sheet name="K Nearest Neighbors (KNN)" sheetId="18" r:id="rId2"/>
    <sheet name="Naive Bayes" sheetId="7" r:id="rId3"/>
    <sheet name="Decision Trees" sheetId="42" r:id="rId4"/>
    <sheet name="Decision Tree Pivot" sheetId="56" r:id="rId5"/>
    <sheet name="Logistic Regression" sheetId="57" r:id="rId6"/>
    <sheet name="Sentiment Analysis" sheetId="23" r:id="rId7"/>
  </sheets>
  <definedNames>
    <definedName name="Connectors_X">IF('K Nearest Neighbors (KNN)'!$Z$4=0,'K Nearest Neighbors (KNN)'!$A$1,OFFSET('K Nearest Neighbors (KNN)'!$BK$3,0,0,MATCH('K Nearest Neighbors (KNN)'!$Z$4,'K Nearest Neighbors (KNN)'!$BJ$3:$BJ$204,0),1))</definedName>
    <definedName name="Connectors_Y">IF('K Nearest Neighbors (KNN)'!$Z$4=0,'K Nearest Neighbors (KNN)'!$A$1,OFFSET('K Nearest Neighbors (KNN)'!$BL$3,0,0,MATCH('K Nearest Neighbors (KNN)'!$Z$4,'K Nearest Neighbors (KNN)'!$BJ$3:$BJ$204,0),1))</definedName>
    <definedName name="Favorited_X">IF('K Nearest Neighbors (KNN)'!$AE$4=0,'K Nearest Neighbors (KNN)'!$A$1,OFFSET('K Nearest Neighbors (KNN)'!$BG$4,0,0,'K Nearest Neighbors (KNN)'!$AE$4,1))</definedName>
    <definedName name="Favorited_Y">IF('K Nearest Neighbors (KNN)'!$AE$4=0,'K Nearest Neighbors (KNN)'!$A$1,OFFSET('K Nearest Neighbors (KNN)'!$BH$4,0,0,'K Nearest Neighbors (KNN)'!$AE$4,1))</definedName>
    <definedName name="Follow" localSheetId="3">'Decision Trees'!$D$4:$D$53</definedName>
    <definedName name="ID" localSheetId="3">'Decision Trees'!$B$4:$B$53</definedName>
    <definedName name="Listened_X">IF('K Nearest Neighbors (KNN)'!$AD$4=0,'K Nearest Neighbors (KNN)'!$A$1,OFFSET('K Nearest Neighbors (KNN)'!$BD$4,0,0,'K Nearest Neighbors (KNN)'!$AD$4,1))</definedName>
    <definedName name="Listened_Y">IF('K Nearest Neighbors (KNN)'!$AD$4=0,'K Nearest Neighbors (KNN)'!$A$1,OFFSET('K Nearest Neighbors (KNN)'!$BE$4,0,0,'K Nearest Neighbors (KNN)'!$AD$4,1))</definedName>
    <definedName name="Newsletter" localSheetId="3">'Decision Trees'!$C$4:$C$53</definedName>
    <definedName name="Sessions_10" localSheetId="3">'Decision Trees'!$E$4:$E$53</definedName>
    <definedName name="Skipped_X">IF('K Nearest Neighbors (KNN)'!$AC$4=0,'K Nearest Neighbors (KNN)'!$A$1,OFFSET('K Nearest Neighbors (KNN)'!$BA$4,0,0,'K Nearest Neighbors (KNN)'!$AC$4,1))</definedName>
    <definedName name="Skipped_Y">IF('K Nearest Neighbors (KNN)'!$AC$4=0,'K Nearest Neighbors (KNN)'!$A$1,OFFSET('K Nearest Neighbors (KNN)'!$BB$4,0,0,'K Nearest Neighbors (KNN)'!$AC$4,1))</definedName>
    <definedName name="solver_adj" localSheetId="5" hidden="1">'Logistic Regression'!$W$4:$W$5</definedName>
    <definedName name="solver_adj" localSheetId="6" hidden="1">'Sentiment Analysis'!$G$67:$AE$67</definedName>
    <definedName name="solver_cvg" localSheetId="5" hidden="1">0.0001</definedName>
    <definedName name="solver_cvg" localSheetId="6" hidden="1">0.0001</definedName>
    <definedName name="solver_drv" localSheetId="5" hidden="1">1</definedName>
    <definedName name="solver_drv" localSheetId="6" hidden="1">1</definedName>
    <definedName name="solver_eng" localSheetId="5" hidden="1">1</definedName>
    <definedName name="solver_eng" localSheetId="6" hidden="1">1</definedName>
    <definedName name="solver_itr" localSheetId="5" hidden="1">2147483647</definedName>
    <definedName name="solver_itr" localSheetId="6" hidden="1">2147483647</definedName>
    <definedName name="solver_lin" localSheetId="5" hidden="1">2</definedName>
    <definedName name="solver_lin" localSheetId="6" hidden="1">2</definedName>
    <definedName name="solver_mip" localSheetId="5" hidden="1">2147483647</definedName>
    <definedName name="solver_mip" localSheetId="6" hidden="1">2147483647</definedName>
    <definedName name="solver_mni" localSheetId="5" hidden="1">30</definedName>
    <definedName name="solver_mni" localSheetId="6" hidden="1">30</definedName>
    <definedName name="solver_mrt" localSheetId="5" hidden="1">0.075</definedName>
    <definedName name="solver_mrt" localSheetId="6" hidden="1">0.075</definedName>
    <definedName name="solver_msl" localSheetId="5" hidden="1">2</definedName>
    <definedName name="solver_msl" localSheetId="6" hidden="1">2</definedName>
    <definedName name="solver_neg" localSheetId="5" hidden="1">1</definedName>
    <definedName name="solver_neg" localSheetId="6" hidden="1">2</definedName>
    <definedName name="solver_nod" localSheetId="5" hidden="1">2147483647</definedName>
    <definedName name="solver_nod" localSheetId="6" hidden="1">2147483647</definedName>
    <definedName name="solver_num" localSheetId="5" hidden="1">0</definedName>
    <definedName name="solver_num" localSheetId="6" hidden="1">0</definedName>
    <definedName name="solver_opt" localSheetId="5" hidden="1">'Logistic Regression'!$W$6</definedName>
    <definedName name="solver_opt" localSheetId="6" hidden="1">'Sentiment Analysis'!$AJ$52</definedName>
    <definedName name="solver_pre" localSheetId="5" hidden="1">0.000001</definedName>
    <definedName name="solver_pre" localSheetId="6" hidden="1">0.000001</definedName>
    <definedName name="solver_rbv" localSheetId="5" hidden="1">1</definedName>
    <definedName name="solver_rbv" localSheetId="6" hidden="1">1</definedName>
    <definedName name="solver_rlx" localSheetId="5" hidden="1">1</definedName>
    <definedName name="solver_rlx" localSheetId="6" hidden="1">1</definedName>
    <definedName name="solver_rsd" localSheetId="5" hidden="1">0</definedName>
    <definedName name="solver_rsd" localSheetId="6" hidden="1">0</definedName>
    <definedName name="solver_scl" localSheetId="5" hidden="1">2</definedName>
    <definedName name="solver_scl" localSheetId="6" hidden="1">2</definedName>
    <definedName name="solver_sho" localSheetId="5" hidden="1">2</definedName>
    <definedName name="solver_sho" localSheetId="6" hidden="1">2</definedName>
    <definedName name="solver_ssz" localSheetId="5" hidden="1">100</definedName>
    <definedName name="solver_ssz" localSheetId="6" hidden="1">100</definedName>
    <definedName name="solver_tim" localSheetId="5" hidden="1">2147483647</definedName>
    <definedName name="solver_tim" localSheetId="6" hidden="1">2147483647</definedName>
    <definedName name="solver_tol" localSheetId="5" hidden="1">0.01</definedName>
    <definedName name="solver_tol" localSheetId="6" hidden="1">0.01</definedName>
    <definedName name="solver_typ" localSheetId="5" hidden="1">1</definedName>
    <definedName name="solver_typ" localSheetId="6" hidden="1">1</definedName>
    <definedName name="solver_val" localSheetId="5" hidden="1">0</definedName>
    <definedName name="solver_val" localSheetId="6" hidden="1">0</definedName>
    <definedName name="solver_ver" localSheetId="5" hidden="1">2</definedName>
    <definedName name="solver_ver" localSheetId="6" hidden="1">2</definedName>
    <definedName name="Subscribe" localSheetId="3">'Decision Trees'!$F$4:$F$53</definedName>
  </definedNames>
  <calcPr calcId="191029" calcMode="autoNoTable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8" i="23" l="1"/>
  <c r="H58" i="23"/>
  <c r="I58" i="23"/>
  <c r="J58" i="23"/>
  <c r="K58" i="23"/>
  <c r="L58" i="23"/>
  <c r="M58" i="23"/>
  <c r="N58" i="23"/>
  <c r="O58" i="23"/>
  <c r="P58" i="23"/>
  <c r="Q58" i="23"/>
  <c r="R58" i="23"/>
  <c r="S58" i="23"/>
  <c r="T58" i="23"/>
  <c r="U58" i="23"/>
  <c r="V58" i="23"/>
  <c r="W58" i="23"/>
  <c r="X58" i="23"/>
  <c r="Y58" i="23"/>
  <c r="Z58" i="23"/>
  <c r="AA58" i="23"/>
  <c r="AB58" i="23"/>
  <c r="AC58" i="23"/>
  <c r="AD58" i="23"/>
  <c r="AE58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G62" i="23"/>
  <c r="H62" i="23"/>
  <c r="I62" i="23"/>
  <c r="J62" i="23"/>
  <c r="K62" i="23"/>
  <c r="L62" i="23"/>
  <c r="M62" i="23"/>
  <c r="N62" i="23"/>
  <c r="O62" i="23"/>
  <c r="P62" i="23"/>
  <c r="Q62" i="23"/>
  <c r="R62" i="23"/>
  <c r="S62" i="23"/>
  <c r="T62" i="23"/>
  <c r="U62" i="23"/>
  <c r="V62" i="23"/>
  <c r="W62" i="23"/>
  <c r="X62" i="23"/>
  <c r="Y62" i="23"/>
  <c r="Z62" i="23"/>
  <c r="AA62" i="23"/>
  <c r="AB62" i="23"/>
  <c r="AC62" i="23"/>
  <c r="AD62" i="23"/>
  <c r="AE62" i="23"/>
  <c r="G63" i="23"/>
  <c r="H63" i="23"/>
  <c r="I63" i="23"/>
  <c r="J63" i="23"/>
  <c r="K63" i="23"/>
  <c r="L63" i="23"/>
  <c r="M63" i="23"/>
  <c r="N63" i="23"/>
  <c r="O63" i="23"/>
  <c r="P63" i="23"/>
  <c r="Q63" i="23"/>
  <c r="R63" i="23"/>
  <c r="S63" i="23"/>
  <c r="T63" i="23"/>
  <c r="U63" i="23"/>
  <c r="V63" i="23"/>
  <c r="W63" i="23"/>
  <c r="X63" i="23"/>
  <c r="Y63" i="23"/>
  <c r="Z63" i="23"/>
  <c r="AA63" i="23"/>
  <c r="AB63" i="23"/>
  <c r="AC63" i="23"/>
  <c r="AD63" i="23"/>
  <c r="AE63" i="23"/>
  <c r="H57" i="23"/>
  <c r="I57" i="23"/>
  <c r="J57" i="23"/>
  <c r="K57" i="23"/>
  <c r="L57" i="23"/>
  <c r="M57" i="23"/>
  <c r="N57" i="23"/>
  <c r="O57" i="23"/>
  <c r="P57" i="23"/>
  <c r="Q57" i="23"/>
  <c r="R57" i="23"/>
  <c r="S57" i="23"/>
  <c r="T57" i="23"/>
  <c r="U57" i="23"/>
  <c r="V57" i="23"/>
  <c r="W57" i="23"/>
  <c r="X57" i="23"/>
  <c r="Y57" i="23"/>
  <c r="Z57" i="23"/>
  <c r="AA57" i="23"/>
  <c r="AB57" i="23"/>
  <c r="AC57" i="23"/>
  <c r="AD57" i="23"/>
  <c r="AE57" i="23"/>
  <c r="G57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Z5" i="23"/>
  <c r="AA5" i="23"/>
  <c r="AB5" i="23"/>
  <c r="AC5" i="23"/>
  <c r="AD5" i="23"/>
  <c r="AE5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AC6" i="23"/>
  <c r="AD6" i="23"/>
  <c r="AE6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AC8" i="23"/>
  <c r="AD8" i="23"/>
  <c r="AE8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Z9" i="23"/>
  <c r="AA9" i="23"/>
  <c r="AB9" i="23"/>
  <c r="AC9" i="23"/>
  <c r="AD9" i="23"/>
  <c r="AE9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Z10" i="23"/>
  <c r="AA10" i="23"/>
  <c r="AB10" i="23"/>
  <c r="AC10" i="23"/>
  <c r="AD10" i="23"/>
  <c r="AE10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G17" i="23"/>
  <c r="H17" i="23"/>
  <c r="I17" i="23"/>
  <c r="J17" i="23"/>
  <c r="K17" i="23"/>
  <c r="L17" i="23"/>
  <c r="M17" i="23"/>
  <c r="N17" i="23"/>
  <c r="O17" i="23"/>
  <c r="P17" i="23"/>
  <c r="Q17" i="23"/>
  <c r="R17" i="23"/>
  <c r="S17" i="23"/>
  <c r="T17" i="23"/>
  <c r="U17" i="23"/>
  <c r="V17" i="23"/>
  <c r="W17" i="23"/>
  <c r="X17" i="23"/>
  <c r="Y17" i="23"/>
  <c r="Z17" i="23"/>
  <c r="AA17" i="23"/>
  <c r="AB17" i="23"/>
  <c r="AC17" i="23"/>
  <c r="AD17" i="23"/>
  <c r="AE17" i="23"/>
  <c r="G18" i="23"/>
  <c r="H18" i="23"/>
  <c r="I18" i="23"/>
  <c r="J18" i="23"/>
  <c r="K18" i="23"/>
  <c r="L18" i="23"/>
  <c r="M18" i="23"/>
  <c r="N18" i="23"/>
  <c r="O18" i="23"/>
  <c r="P18" i="23"/>
  <c r="Q18" i="23"/>
  <c r="R18" i="23"/>
  <c r="S18" i="23"/>
  <c r="T18" i="23"/>
  <c r="U18" i="23"/>
  <c r="V18" i="23"/>
  <c r="W18" i="23"/>
  <c r="X18" i="23"/>
  <c r="Y18" i="23"/>
  <c r="Z18" i="23"/>
  <c r="AA18" i="23"/>
  <c r="AB18" i="23"/>
  <c r="AC18" i="23"/>
  <c r="AD18" i="23"/>
  <c r="AE18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G25" i="23"/>
  <c r="H25" i="23"/>
  <c r="I25" i="23"/>
  <c r="J25" i="23"/>
  <c r="K25" i="23"/>
  <c r="L25" i="23"/>
  <c r="M25" i="23"/>
  <c r="N25" i="23"/>
  <c r="O25" i="23"/>
  <c r="P25" i="23"/>
  <c r="Q25" i="23"/>
  <c r="R25" i="23"/>
  <c r="S25" i="23"/>
  <c r="T25" i="23"/>
  <c r="U25" i="23"/>
  <c r="V25" i="23"/>
  <c r="W25" i="23"/>
  <c r="X25" i="23"/>
  <c r="Y25" i="23"/>
  <c r="Z25" i="23"/>
  <c r="AA25" i="23"/>
  <c r="AB25" i="23"/>
  <c r="AC25" i="23"/>
  <c r="AD25" i="23"/>
  <c r="AE25" i="23"/>
  <c r="G26" i="23"/>
  <c r="H26" i="23"/>
  <c r="I26" i="23"/>
  <c r="J26" i="23"/>
  <c r="K26" i="23"/>
  <c r="L26" i="23"/>
  <c r="M26" i="23"/>
  <c r="N26" i="23"/>
  <c r="O26" i="23"/>
  <c r="P26" i="23"/>
  <c r="Q26" i="23"/>
  <c r="R26" i="23"/>
  <c r="S26" i="23"/>
  <c r="T26" i="23"/>
  <c r="U26" i="23"/>
  <c r="V26" i="23"/>
  <c r="W26" i="23"/>
  <c r="X26" i="23"/>
  <c r="Y26" i="23"/>
  <c r="Z26" i="23"/>
  <c r="AA26" i="23"/>
  <c r="AB26" i="23"/>
  <c r="AC26" i="23"/>
  <c r="AD26" i="23"/>
  <c r="AE26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G30" i="23"/>
  <c r="H30" i="23"/>
  <c r="I30" i="23"/>
  <c r="J30" i="23"/>
  <c r="K30" i="23"/>
  <c r="L30" i="23"/>
  <c r="M30" i="23"/>
  <c r="N30" i="23"/>
  <c r="O30" i="23"/>
  <c r="P30" i="23"/>
  <c r="Q30" i="23"/>
  <c r="R30" i="23"/>
  <c r="S30" i="23"/>
  <c r="T30" i="23"/>
  <c r="U30" i="23"/>
  <c r="V30" i="23"/>
  <c r="W30" i="23"/>
  <c r="X30" i="23"/>
  <c r="Y30" i="23"/>
  <c r="Z30" i="23"/>
  <c r="AA30" i="23"/>
  <c r="AB30" i="23"/>
  <c r="AC30" i="23"/>
  <c r="AD30" i="23"/>
  <c r="AE30" i="23"/>
  <c r="G31" i="23"/>
  <c r="H31" i="23"/>
  <c r="I31" i="23"/>
  <c r="J31" i="23"/>
  <c r="K31" i="23"/>
  <c r="L31" i="23"/>
  <c r="M31" i="23"/>
  <c r="N31" i="23"/>
  <c r="O31" i="23"/>
  <c r="P31" i="23"/>
  <c r="Q31" i="23"/>
  <c r="R31" i="23"/>
  <c r="S31" i="23"/>
  <c r="T31" i="23"/>
  <c r="U31" i="23"/>
  <c r="V31" i="23"/>
  <c r="W31" i="23"/>
  <c r="X31" i="23"/>
  <c r="Y31" i="23"/>
  <c r="Z31" i="23"/>
  <c r="AA31" i="23"/>
  <c r="AB31" i="23"/>
  <c r="AC31" i="23"/>
  <c r="AD31" i="23"/>
  <c r="AE31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G37" i="23"/>
  <c r="H37" i="23"/>
  <c r="I37" i="23"/>
  <c r="J37" i="23"/>
  <c r="K37" i="23"/>
  <c r="L37" i="23"/>
  <c r="M37" i="23"/>
  <c r="N37" i="23"/>
  <c r="O37" i="23"/>
  <c r="P37" i="23"/>
  <c r="Q37" i="23"/>
  <c r="R37" i="23"/>
  <c r="S37" i="23"/>
  <c r="T37" i="23"/>
  <c r="U37" i="23"/>
  <c r="V37" i="23"/>
  <c r="W37" i="23"/>
  <c r="X37" i="23"/>
  <c r="Y37" i="23"/>
  <c r="Z37" i="23"/>
  <c r="AA37" i="23"/>
  <c r="AB37" i="23"/>
  <c r="AC37" i="23"/>
  <c r="AD37" i="23"/>
  <c r="AE37" i="23"/>
  <c r="G38" i="23"/>
  <c r="H38" i="23"/>
  <c r="I38" i="23"/>
  <c r="J38" i="23"/>
  <c r="K38" i="23"/>
  <c r="L38" i="23"/>
  <c r="M38" i="23"/>
  <c r="N38" i="23"/>
  <c r="O38" i="23"/>
  <c r="P38" i="23"/>
  <c r="Q38" i="23"/>
  <c r="R38" i="23"/>
  <c r="S38" i="23"/>
  <c r="T38" i="23"/>
  <c r="U38" i="23"/>
  <c r="V38" i="23"/>
  <c r="W38" i="23"/>
  <c r="X38" i="23"/>
  <c r="Y38" i="23"/>
  <c r="Z38" i="23"/>
  <c r="AA38" i="23"/>
  <c r="AB38" i="23"/>
  <c r="AC38" i="23"/>
  <c r="AD38" i="23"/>
  <c r="AE38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G44" i="23"/>
  <c r="H44" i="23"/>
  <c r="I44" i="23"/>
  <c r="J44" i="23"/>
  <c r="K44" i="23"/>
  <c r="L44" i="23"/>
  <c r="M44" i="23"/>
  <c r="N44" i="23"/>
  <c r="O44" i="23"/>
  <c r="P44" i="23"/>
  <c r="Q44" i="23"/>
  <c r="R44" i="23"/>
  <c r="S44" i="23"/>
  <c r="T44" i="23"/>
  <c r="U44" i="23"/>
  <c r="V44" i="23"/>
  <c r="W44" i="23"/>
  <c r="X44" i="23"/>
  <c r="Y44" i="23"/>
  <c r="Z44" i="23"/>
  <c r="AA44" i="23"/>
  <c r="AB44" i="23"/>
  <c r="AC44" i="23"/>
  <c r="AD44" i="23"/>
  <c r="AE44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G46" i="23"/>
  <c r="H46" i="23"/>
  <c r="I46" i="23"/>
  <c r="J46" i="23"/>
  <c r="K46" i="23"/>
  <c r="L46" i="23"/>
  <c r="M46" i="23"/>
  <c r="N46" i="23"/>
  <c r="O46" i="23"/>
  <c r="P46" i="23"/>
  <c r="Q46" i="23"/>
  <c r="R46" i="23"/>
  <c r="S46" i="23"/>
  <c r="T46" i="23"/>
  <c r="U46" i="23"/>
  <c r="V46" i="23"/>
  <c r="W46" i="23"/>
  <c r="X46" i="23"/>
  <c r="Y46" i="23"/>
  <c r="Z46" i="23"/>
  <c r="AA46" i="23"/>
  <c r="AB46" i="23"/>
  <c r="AC46" i="23"/>
  <c r="AD46" i="23"/>
  <c r="AE46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G48" i="23"/>
  <c r="H48" i="23"/>
  <c r="I48" i="23"/>
  <c r="J48" i="23"/>
  <c r="K48" i="23"/>
  <c r="L48" i="23"/>
  <c r="M48" i="23"/>
  <c r="N48" i="23"/>
  <c r="O48" i="23"/>
  <c r="P48" i="23"/>
  <c r="Q48" i="23"/>
  <c r="R48" i="23"/>
  <c r="S48" i="23"/>
  <c r="T48" i="23"/>
  <c r="U48" i="23"/>
  <c r="V48" i="23"/>
  <c r="W48" i="23"/>
  <c r="X48" i="23"/>
  <c r="Y48" i="23"/>
  <c r="Z48" i="23"/>
  <c r="AA48" i="23"/>
  <c r="AB48" i="23"/>
  <c r="AC48" i="23"/>
  <c r="AD48" i="23"/>
  <c r="AE48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G50" i="23"/>
  <c r="H50" i="23"/>
  <c r="I50" i="23"/>
  <c r="J50" i="23"/>
  <c r="K50" i="23"/>
  <c r="L50" i="23"/>
  <c r="M50" i="23"/>
  <c r="N50" i="23"/>
  <c r="O50" i="23"/>
  <c r="P50" i="23"/>
  <c r="Q50" i="23"/>
  <c r="R50" i="23"/>
  <c r="S50" i="23"/>
  <c r="T50" i="23"/>
  <c r="U50" i="23"/>
  <c r="V50" i="23"/>
  <c r="W50" i="23"/>
  <c r="X50" i="23"/>
  <c r="Y50" i="23"/>
  <c r="Z50" i="23"/>
  <c r="AA50" i="23"/>
  <c r="AB50" i="23"/>
  <c r="AC50" i="23"/>
  <c r="AD50" i="23"/>
  <c r="AE50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G4" i="23"/>
  <c r="F4" i="57"/>
  <c r="I4" i="57"/>
  <c r="O6" i="57"/>
  <c r="E4" i="57"/>
  <c r="I6" i="57"/>
  <c r="T4" i="57" l="1"/>
  <c r="AC52" i="23"/>
  <c r="AB52" i="23"/>
  <c r="K52" i="23"/>
  <c r="L52" i="23"/>
  <c r="F52" i="23"/>
  <c r="G52" i="23"/>
  <c r="E5" i="57"/>
  <c r="E6" i="57"/>
  <c r="E7" i="57"/>
  <c r="E8" i="57"/>
  <c r="E9" i="57"/>
  <c r="E10" i="57"/>
  <c r="E11" i="57"/>
  <c r="E12" i="57"/>
  <c r="E13" i="57"/>
  <c r="E14" i="57"/>
  <c r="E15" i="57"/>
  <c r="E16" i="57"/>
  <c r="E17" i="57"/>
  <c r="E18" i="57"/>
  <c r="E19" i="57"/>
  <c r="E20" i="57"/>
  <c r="E21" i="57"/>
  <c r="E22" i="57"/>
  <c r="E23" i="57"/>
  <c r="E24" i="57"/>
  <c r="E25" i="57"/>
  <c r="E26" i="57"/>
  <c r="E27" i="57"/>
  <c r="E28" i="57"/>
  <c r="E29" i="57"/>
  <c r="E30" i="57"/>
  <c r="E31" i="57"/>
  <c r="E32" i="57"/>
  <c r="E33" i="57"/>
  <c r="E34" i="57"/>
  <c r="E35" i="57"/>
  <c r="E36" i="57"/>
  <c r="E37" i="57"/>
  <c r="E38" i="57"/>
  <c r="E39" i="57"/>
  <c r="E40" i="57"/>
  <c r="E41" i="57"/>
  <c r="E42" i="57"/>
  <c r="E43" i="57"/>
  <c r="E44" i="57"/>
  <c r="E45" i="57"/>
  <c r="E46" i="57"/>
  <c r="E47" i="57"/>
  <c r="E48" i="57"/>
  <c r="E49" i="57"/>
  <c r="E50" i="57"/>
  <c r="E51" i="57"/>
  <c r="E52" i="57"/>
  <c r="E53" i="57"/>
  <c r="E54" i="57"/>
  <c r="E55" i="57"/>
  <c r="E56" i="57"/>
  <c r="E57" i="57"/>
  <c r="E58" i="57"/>
  <c r="E59" i="57"/>
  <c r="E60" i="57"/>
  <c r="E61" i="57"/>
  <c r="E62" i="57"/>
  <c r="E63" i="57"/>
  <c r="E64" i="57"/>
  <c r="E65" i="57"/>
  <c r="E66" i="57"/>
  <c r="E67" i="57"/>
  <c r="E68" i="57"/>
  <c r="E69" i="57"/>
  <c r="E70" i="57"/>
  <c r="E71" i="57"/>
  <c r="E72" i="57"/>
  <c r="E73" i="57"/>
  <c r="E74" i="57"/>
  <c r="E75" i="57"/>
  <c r="E76" i="57"/>
  <c r="E77" i="57"/>
  <c r="E78" i="57"/>
  <c r="E79" i="57"/>
  <c r="E80" i="57"/>
  <c r="E81" i="57"/>
  <c r="E82" i="57"/>
  <c r="E83" i="57"/>
  <c r="E84" i="57"/>
  <c r="E85" i="57"/>
  <c r="E86" i="57"/>
  <c r="E87" i="57"/>
  <c r="E88" i="57"/>
  <c r="E89" i="57"/>
  <c r="E90" i="57"/>
  <c r="E91" i="57"/>
  <c r="E92" i="57"/>
  <c r="E93" i="57"/>
  <c r="E94" i="57"/>
  <c r="E95" i="57"/>
  <c r="E96" i="57"/>
  <c r="E97" i="57"/>
  <c r="E98" i="57"/>
  <c r="E99" i="57"/>
  <c r="E100" i="57"/>
  <c r="E101" i="57"/>
  <c r="E102" i="57"/>
  <c r="E103" i="57"/>
  <c r="E104" i="57"/>
  <c r="E105" i="57"/>
  <c r="E106" i="57"/>
  <c r="E107" i="57"/>
  <c r="E108" i="57"/>
  <c r="E109" i="57"/>
  <c r="E110" i="57"/>
  <c r="E111" i="57"/>
  <c r="E112" i="57"/>
  <c r="E113" i="57"/>
  <c r="E114" i="57"/>
  <c r="E115" i="57"/>
  <c r="E116" i="57"/>
  <c r="E117" i="57"/>
  <c r="E118" i="57"/>
  <c r="E119" i="57"/>
  <c r="E120" i="57"/>
  <c r="E121" i="57"/>
  <c r="E122" i="57"/>
  <c r="E123" i="57"/>
  <c r="E124" i="57"/>
  <c r="E125" i="57"/>
  <c r="E126" i="57"/>
  <c r="E127" i="57"/>
  <c r="E128" i="57"/>
  <c r="E129" i="57"/>
  <c r="E130" i="57"/>
  <c r="E131" i="57"/>
  <c r="E132" i="57"/>
  <c r="E133" i="57"/>
  <c r="E134" i="57"/>
  <c r="E135" i="57"/>
  <c r="E136" i="57"/>
  <c r="E137" i="57"/>
  <c r="E138" i="57"/>
  <c r="E139" i="57"/>
  <c r="E140" i="57"/>
  <c r="E141" i="57"/>
  <c r="E142" i="57"/>
  <c r="E143" i="57"/>
  <c r="E144" i="57"/>
  <c r="E145" i="57"/>
  <c r="E146" i="57"/>
  <c r="E147" i="57"/>
  <c r="E148" i="57"/>
  <c r="E149" i="57"/>
  <c r="E150" i="57"/>
  <c r="E151" i="57"/>
  <c r="E152" i="57"/>
  <c r="E153" i="57"/>
  <c r="E154" i="57"/>
  <c r="E155" i="57"/>
  <c r="E156" i="57"/>
  <c r="E157" i="57"/>
  <c r="E158" i="57"/>
  <c r="E159" i="57"/>
  <c r="E160" i="57"/>
  <c r="E161" i="57"/>
  <c r="E162" i="57"/>
  <c r="E163" i="57"/>
  <c r="E164" i="57"/>
  <c r="E165" i="57"/>
  <c r="E166" i="57"/>
  <c r="E167" i="57"/>
  <c r="E168" i="57"/>
  <c r="E169" i="57"/>
  <c r="E170" i="57"/>
  <c r="E171" i="57"/>
  <c r="E172" i="57"/>
  <c r="E173" i="57"/>
  <c r="E174" i="57"/>
  <c r="E175" i="57"/>
  <c r="E176" i="57"/>
  <c r="E177" i="57"/>
  <c r="E178" i="57"/>
  <c r="E179" i="57"/>
  <c r="E180" i="57"/>
  <c r="E181" i="57"/>
  <c r="E182" i="57"/>
  <c r="E183" i="57"/>
  <c r="E184" i="57"/>
  <c r="E185" i="57"/>
  <c r="E186" i="57"/>
  <c r="E187" i="57"/>
  <c r="E188" i="57"/>
  <c r="E189" i="57"/>
  <c r="E190" i="57"/>
  <c r="E191" i="57"/>
  <c r="E192" i="57"/>
  <c r="E193" i="57"/>
  <c r="E194" i="57"/>
  <c r="E195" i="57"/>
  <c r="E196" i="57"/>
  <c r="E197" i="57"/>
  <c r="E198" i="57"/>
  <c r="E199" i="57"/>
  <c r="E200" i="57"/>
  <c r="E201" i="57"/>
  <c r="E202" i="57"/>
  <c r="E203" i="57"/>
  <c r="E204" i="57"/>
  <c r="E205" i="57"/>
  <c r="E206" i="57"/>
  <c r="E207" i="57"/>
  <c r="E208" i="57"/>
  <c r="E209" i="57"/>
  <c r="E210" i="57"/>
  <c r="E211" i="57"/>
  <c r="E212" i="57"/>
  <c r="E213" i="57"/>
  <c r="E214" i="57"/>
  <c r="E215" i="57"/>
  <c r="E216" i="57"/>
  <c r="E217" i="57"/>
  <c r="E218" i="57"/>
  <c r="E219" i="57"/>
  <c r="E220" i="57"/>
  <c r="E221" i="57"/>
  <c r="E222" i="57"/>
  <c r="E223" i="57"/>
  <c r="E224" i="57"/>
  <c r="E225" i="57"/>
  <c r="E226" i="57"/>
  <c r="E227" i="57"/>
  <c r="E228" i="57"/>
  <c r="E229" i="57"/>
  <c r="E230" i="57"/>
  <c r="E231" i="57"/>
  <c r="E232" i="57"/>
  <c r="E233" i="57"/>
  <c r="E234" i="57"/>
  <c r="E235" i="57"/>
  <c r="E236" i="57"/>
  <c r="E237" i="57"/>
  <c r="E238" i="57"/>
  <c r="E239" i="57"/>
  <c r="E240" i="57"/>
  <c r="E241" i="57"/>
  <c r="E242" i="57"/>
  <c r="E243" i="57"/>
  <c r="E244" i="57"/>
  <c r="E245" i="57"/>
  <c r="E246" i="57"/>
  <c r="E247" i="57"/>
  <c r="E248" i="57"/>
  <c r="E249" i="57"/>
  <c r="E250" i="57"/>
  <c r="E251" i="57"/>
  <c r="E252" i="57"/>
  <c r="E253" i="57"/>
  <c r="E254" i="57"/>
  <c r="E255" i="57"/>
  <c r="E256" i="57"/>
  <c r="E257" i="57"/>
  <c r="E258" i="57"/>
  <c r="E259" i="57"/>
  <c r="E260" i="57"/>
  <c r="E261" i="57"/>
  <c r="E262" i="57"/>
  <c r="E263" i="57"/>
  <c r="E264" i="57"/>
  <c r="E265" i="57"/>
  <c r="E266" i="57"/>
  <c r="E267" i="57"/>
  <c r="E268" i="57"/>
  <c r="E269" i="57"/>
  <c r="E270" i="57"/>
  <c r="E271" i="57"/>
  <c r="E272" i="57"/>
  <c r="E273" i="57"/>
  <c r="E274" i="57"/>
  <c r="E275" i="57"/>
  <c r="E276" i="57"/>
  <c r="E277" i="57"/>
  <c r="E278" i="57"/>
  <c r="E279" i="57"/>
  <c r="E280" i="57"/>
  <c r="E281" i="57"/>
  <c r="E282" i="57"/>
  <c r="E283" i="57"/>
  <c r="E284" i="57"/>
  <c r="E285" i="57"/>
  <c r="E286" i="57"/>
  <c r="E287" i="57"/>
  <c r="E288" i="57"/>
  <c r="E289" i="57"/>
  <c r="E290" i="57"/>
  <c r="E291" i="57"/>
  <c r="E292" i="57"/>
  <c r="E293" i="57"/>
  <c r="E294" i="57"/>
  <c r="E295" i="57"/>
  <c r="E296" i="57"/>
  <c r="E297" i="57"/>
  <c r="E298" i="57"/>
  <c r="E299" i="57"/>
  <c r="E300" i="57"/>
  <c r="E301" i="57"/>
  <c r="E302" i="57"/>
  <c r="E303" i="57"/>
  <c r="E304" i="57"/>
  <c r="E305" i="57"/>
  <c r="E306" i="57"/>
  <c r="E307" i="57"/>
  <c r="E308" i="57"/>
  <c r="E309" i="57"/>
  <c r="E310" i="57"/>
  <c r="E311" i="57"/>
  <c r="E312" i="57"/>
  <c r="E313" i="57"/>
  <c r="E314" i="57"/>
  <c r="E315" i="57"/>
  <c r="E316" i="57"/>
  <c r="E317" i="57"/>
  <c r="E318" i="57"/>
  <c r="E319" i="57"/>
  <c r="E320" i="57"/>
  <c r="E321" i="57"/>
  <c r="E322" i="57"/>
  <c r="E323" i="57"/>
  <c r="E324" i="57"/>
  <c r="E325" i="57"/>
  <c r="E326" i="57"/>
  <c r="E327" i="57"/>
  <c r="E328" i="57"/>
  <c r="E329" i="57"/>
  <c r="E330" i="57"/>
  <c r="E331" i="57"/>
  <c r="E332" i="57"/>
  <c r="E333" i="57"/>
  <c r="E334" i="57"/>
  <c r="E335" i="57"/>
  <c r="E336" i="57"/>
  <c r="E337" i="57"/>
  <c r="E338" i="57"/>
  <c r="E339" i="57"/>
  <c r="E340" i="57"/>
  <c r="E341" i="57"/>
  <c r="E342" i="57"/>
  <c r="E343" i="57"/>
  <c r="E344" i="57"/>
  <c r="E345" i="57"/>
  <c r="E346" i="57"/>
  <c r="E347" i="57"/>
  <c r="E348" i="57"/>
  <c r="E349" i="57"/>
  <c r="E350" i="57"/>
  <c r="E351" i="57"/>
  <c r="E352" i="57"/>
  <c r="E353" i="57"/>
  <c r="E354" i="57"/>
  <c r="E355" i="57"/>
  <c r="E356" i="57"/>
  <c r="E357" i="57"/>
  <c r="E358" i="57"/>
  <c r="E359" i="57"/>
  <c r="E360" i="57"/>
  <c r="E361" i="57"/>
  <c r="E362" i="57"/>
  <c r="E363" i="57"/>
  <c r="E364" i="57"/>
  <c r="E365" i="57"/>
  <c r="E366" i="57"/>
  <c r="E367" i="57"/>
  <c r="E368" i="57"/>
  <c r="E369" i="57"/>
  <c r="E370" i="57"/>
  <c r="E371" i="57"/>
  <c r="E372" i="57"/>
  <c r="E373" i="57"/>
  <c r="E374" i="57"/>
  <c r="E375" i="57"/>
  <c r="E376" i="57"/>
  <c r="E377" i="57"/>
  <c r="E378" i="57"/>
  <c r="E379" i="57"/>
  <c r="E380" i="57"/>
  <c r="E381" i="57"/>
  <c r="E382" i="57"/>
  <c r="E383" i="57"/>
  <c r="E384" i="57"/>
  <c r="E385" i="57"/>
  <c r="E386" i="57"/>
  <c r="E387" i="57"/>
  <c r="E388" i="57"/>
  <c r="E389" i="57"/>
  <c r="E390" i="57"/>
  <c r="E391" i="57"/>
  <c r="E392" i="57"/>
  <c r="E393" i="57"/>
  <c r="E394" i="57"/>
  <c r="E395" i="57"/>
  <c r="E396" i="57"/>
  <c r="E397" i="57"/>
  <c r="E398" i="57"/>
  <c r="E399" i="57"/>
  <c r="E400" i="57"/>
  <c r="E401" i="57"/>
  <c r="E402" i="57"/>
  <c r="E403" i="57"/>
  <c r="E404" i="57"/>
  <c r="E405" i="57"/>
  <c r="E406" i="57"/>
  <c r="E407" i="57"/>
  <c r="E408" i="57"/>
  <c r="E409" i="57"/>
  <c r="E410" i="57"/>
  <c r="E411" i="57"/>
  <c r="E412" i="57"/>
  <c r="E413" i="57"/>
  <c r="E414" i="57"/>
  <c r="E415" i="57"/>
  <c r="E416" i="57"/>
  <c r="E417" i="57"/>
  <c r="E418" i="57"/>
  <c r="E419" i="57"/>
  <c r="E420" i="57"/>
  <c r="E421" i="57"/>
  <c r="E422" i="57"/>
  <c r="E423" i="57"/>
  <c r="E424" i="57"/>
  <c r="E425" i="57"/>
  <c r="E426" i="57"/>
  <c r="E427" i="57"/>
  <c r="E428" i="57"/>
  <c r="E429" i="57"/>
  <c r="E430" i="57"/>
  <c r="E431" i="57"/>
  <c r="E432" i="57"/>
  <c r="E433" i="57"/>
  <c r="E434" i="57"/>
  <c r="E435" i="57"/>
  <c r="E436" i="57"/>
  <c r="E437" i="57"/>
  <c r="E438" i="57"/>
  <c r="E439" i="57"/>
  <c r="E440" i="57"/>
  <c r="E441" i="57"/>
  <c r="E442" i="57"/>
  <c r="E443" i="57"/>
  <c r="E444" i="57"/>
  <c r="E445" i="57"/>
  <c r="E446" i="57"/>
  <c r="E447" i="57"/>
  <c r="E448" i="57"/>
  <c r="E449" i="57"/>
  <c r="E450" i="57"/>
  <c r="E451" i="57"/>
  <c r="E452" i="57"/>
  <c r="E453" i="57"/>
  <c r="E454" i="57"/>
  <c r="E455" i="57"/>
  <c r="E456" i="57"/>
  <c r="E457" i="57"/>
  <c r="E458" i="57"/>
  <c r="E459" i="57"/>
  <c r="E460" i="57"/>
  <c r="E461" i="57"/>
  <c r="E462" i="57"/>
  <c r="E463" i="57"/>
  <c r="E464" i="57"/>
  <c r="E465" i="57"/>
  <c r="E466" i="57"/>
  <c r="E467" i="57"/>
  <c r="E468" i="57"/>
  <c r="E469" i="57"/>
  <c r="E470" i="57"/>
  <c r="E471" i="57"/>
  <c r="E472" i="57"/>
  <c r="E473" i="57"/>
  <c r="E474" i="57"/>
  <c r="E475" i="57"/>
  <c r="E476" i="57"/>
  <c r="E477" i="57"/>
  <c r="E478" i="57"/>
  <c r="E479" i="57"/>
  <c r="E480" i="57"/>
  <c r="E481" i="57"/>
  <c r="E482" i="57"/>
  <c r="E483" i="57"/>
  <c r="E484" i="57"/>
  <c r="E485" i="57"/>
  <c r="E486" i="57"/>
  <c r="E487" i="57"/>
  <c r="E488" i="57"/>
  <c r="E489" i="57"/>
  <c r="E490" i="57"/>
  <c r="E491" i="57"/>
  <c r="E492" i="57"/>
  <c r="E493" i="57"/>
  <c r="E494" i="57"/>
  <c r="E495" i="57"/>
  <c r="E496" i="57"/>
  <c r="E497" i="57"/>
  <c r="E498" i="57"/>
  <c r="E499" i="57"/>
  <c r="E500" i="57"/>
  <c r="E501" i="57"/>
  <c r="E502" i="57"/>
  <c r="E503" i="57"/>
  <c r="E504" i="57"/>
  <c r="E505" i="57"/>
  <c r="E506" i="57"/>
  <c r="E507" i="57"/>
  <c r="E508" i="57"/>
  <c r="E509" i="57"/>
  <c r="E510" i="57"/>
  <c r="E511" i="57"/>
  <c r="E512" i="57"/>
  <c r="E513" i="57"/>
  <c r="E514" i="57"/>
  <c r="E515" i="57"/>
  <c r="E516" i="57"/>
  <c r="E517" i="57"/>
  <c r="E518" i="57"/>
  <c r="E519" i="57"/>
  <c r="E520" i="57"/>
  <c r="E521" i="57"/>
  <c r="E522" i="57"/>
  <c r="E523" i="57"/>
  <c r="E524" i="57"/>
  <c r="E525" i="57"/>
  <c r="E526" i="57"/>
  <c r="E527" i="57"/>
  <c r="E528" i="57"/>
  <c r="E529" i="57"/>
  <c r="E530" i="57"/>
  <c r="E531" i="57"/>
  <c r="E532" i="57"/>
  <c r="E533" i="57"/>
  <c r="E534" i="57"/>
  <c r="E535" i="57"/>
  <c r="E536" i="57"/>
  <c r="E537" i="57"/>
  <c r="E538" i="57"/>
  <c r="E539" i="57"/>
  <c r="E540" i="57"/>
  <c r="E541" i="57"/>
  <c r="E542" i="57"/>
  <c r="E543" i="57"/>
  <c r="E544" i="57"/>
  <c r="E545" i="57"/>
  <c r="E546" i="57"/>
  <c r="E547" i="57"/>
  <c r="E548" i="57"/>
  <c r="E549" i="57"/>
  <c r="E550" i="57"/>
  <c r="E551" i="57"/>
  <c r="E552" i="57"/>
  <c r="E553" i="57"/>
  <c r="E554" i="57"/>
  <c r="E555" i="57"/>
  <c r="E556" i="57"/>
  <c r="E557" i="57"/>
  <c r="E558" i="57"/>
  <c r="E559" i="57"/>
  <c r="E560" i="57"/>
  <c r="E561" i="57"/>
  <c r="E562" i="57"/>
  <c r="E563" i="57"/>
  <c r="E564" i="57"/>
  <c r="E565" i="57"/>
  <c r="E566" i="57"/>
  <c r="E567" i="57"/>
  <c r="E568" i="57"/>
  <c r="E569" i="57"/>
  <c r="E570" i="57"/>
  <c r="E571" i="57"/>
  <c r="E572" i="57"/>
  <c r="E573" i="57"/>
  <c r="E574" i="57"/>
  <c r="E575" i="57"/>
  <c r="E576" i="57"/>
  <c r="E577" i="57"/>
  <c r="E578" i="57"/>
  <c r="E579" i="57"/>
  <c r="E580" i="57"/>
  <c r="E581" i="57"/>
  <c r="E582" i="57"/>
  <c r="E583" i="57"/>
  <c r="E584" i="57"/>
  <c r="E585" i="57"/>
  <c r="E586" i="57"/>
  <c r="E587" i="57"/>
  <c r="E588" i="57"/>
  <c r="E589" i="57"/>
  <c r="E590" i="57"/>
  <c r="E591" i="57"/>
  <c r="E592" i="57"/>
  <c r="E593" i="57"/>
  <c r="E594" i="57"/>
  <c r="E595" i="57"/>
  <c r="E596" i="57"/>
  <c r="E597" i="57"/>
  <c r="E598" i="57"/>
  <c r="E599" i="57"/>
  <c r="E600" i="57"/>
  <c r="E601" i="57"/>
  <c r="E602" i="57"/>
  <c r="E603" i="57"/>
  <c r="E604" i="57"/>
  <c r="E605" i="57"/>
  <c r="E606" i="57"/>
  <c r="E607" i="57"/>
  <c r="E608" i="57"/>
  <c r="E609" i="57"/>
  <c r="E610" i="57"/>
  <c r="E611" i="57"/>
  <c r="E612" i="57"/>
  <c r="E613" i="57"/>
  <c r="E614" i="57"/>
  <c r="E615" i="57"/>
  <c r="E616" i="57"/>
  <c r="E617" i="57"/>
  <c r="E618" i="57"/>
  <c r="E619" i="57"/>
  <c r="E620" i="57"/>
  <c r="E621" i="57"/>
  <c r="E622" i="57"/>
  <c r="E623" i="57"/>
  <c r="E624" i="57"/>
  <c r="E625" i="57"/>
  <c r="E626" i="57"/>
  <c r="E627" i="57"/>
  <c r="H52" i="23" l="1"/>
  <c r="I52" i="23"/>
  <c r="J52" i="23"/>
  <c r="M52" i="23"/>
  <c r="N52" i="23"/>
  <c r="O52" i="23"/>
  <c r="P52" i="23"/>
  <c r="Q52" i="23"/>
  <c r="R52" i="23"/>
  <c r="S52" i="23"/>
  <c r="T52" i="23"/>
  <c r="U52" i="23"/>
  <c r="V52" i="23"/>
  <c r="W52" i="23"/>
  <c r="X52" i="23"/>
  <c r="Y52" i="23"/>
  <c r="Z52" i="23"/>
  <c r="AA52" i="23"/>
  <c r="AD52" i="23"/>
  <c r="AE52" i="23"/>
  <c r="T627" i="57"/>
  <c r="F627" i="57"/>
  <c r="T626" i="57"/>
  <c r="F626" i="57"/>
  <c r="T625" i="57"/>
  <c r="F625" i="57"/>
  <c r="T624" i="57"/>
  <c r="F624" i="57"/>
  <c r="T623" i="57"/>
  <c r="F623" i="57"/>
  <c r="T622" i="57"/>
  <c r="F622" i="57"/>
  <c r="T621" i="57"/>
  <c r="F621" i="57"/>
  <c r="T620" i="57"/>
  <c r="F620" i="57"/>
  <c r="T619" i="57"/>
  <c r="F619" i="57"/>
  <c r="T618" i="57"/>
  <c r="F618" i="57"/>
  <c r="T617" i="57"/>
  <c r="F617" i="57"/>
  <c r="T616" i="57"/>
  <c r="F616" i="57"/>
  <c r="T615" i="57"/>
  <c r="F615" i="57"/>
  <c r="T614" i="57"/>
  <c r="F614" i="57"/>
  <c r="T613" i="57"/>
  <c r="F613" i="57"/>
  <c r="T612" i="57"/>
  <c r="F612" i="57"/>
  <c r="T611" i="57"/>
  <c r="F611" i="57"/>
  <c r="T610" i="57"/>
  <c r="F610" i="57"/>
  <c r="T609" i="57"/>
  <c r="F609" i="57"/>
  <c r="T608" i="57"/>
  <c r="F608" i="57"/>
  <c r="T607" i="57"/>
  <c r="F607" i="57"/>
  <c r="T606" i="57"/>
  <c r="F606" i="57"/>
  <c r="T605" i="57"/>
  <c r="F605" i="57"/>
  <c r="T604" i="57"/>
  <c r="F604" i="57"/>
  <c r="T603" i="57"/>
  <c r="F603" i="57"/>
  <c r="T602" i="57"/>
  <c r="F602" i="57"/>
  <c r="T601" i="57"/>
  <c r="F601" i="57"/>
  <c r="T600" i="57"/>
  <c r="F600" i="57"/>
  <c r="T599" i="57"/>
  <c r="F599" i="57"/>
  <c r="T598" i="57"/>
  <c r="F598" i="57"/>
  <c r="T597" i="57"/>
  <c r="F597" i="57"/>
  <c r="T596" i="57"/>
  <c r="F596" i="57"/>
  <c r="T595" i="57"/>
  <c r="F595" i="57"/>
  <c r="T594" i="57"/>
  <c r="F594" i="57"/>
  <c r="T593" i="57"/>
  <c r="F593" i="57"/>
  <c r="T592" i="57"/>
  <c r="F592" i="57"/>
  <c r="T591" i="57"/>
  <c r="F591" i="57"/>
  <c r="T590" i="57"/>
  <c r="F590" i="57"/>
  <c r="T589" i="57"/>
  <c r="F589" i="57"/>
  <c r="T588" i="57"/>
  <c r="F588" i="57"/>
  <c r="T587" i="57"/>
  <c r="F587" i="57"/>
  <c r="T586" i="57"/>
  <c r="F586" i="57"/>
  <c r="T585" i="57"/>
  <c r="F585" i="57"/>
  <c r="T584" i="57"/>
  <c r="F584" i="57"/>
  <c r="T583" i="57"/>
  <c r="F583" i="57"/>
  <c r="T582" i="57"/>
  <c r="F582" i="57"/>
  <c r="T581" i="57"/>
  <c r="F581" i="57"/>
  <c r="T580" i="57"/>
  <c r="F580" i="57"/>
  <c r="T579" i="57"/>
  <c r="F579" i="57"/>
  <c r="T578" i="57"/>
  <c r="F578" i="57"/>
  <c r="T577" i="57"/>
  <c r="F577" i="57"/>
  <c r="T576" i="57"/>
  <c r="F576" i="57"/>
  <c r="T575" i="57"/>
  <c r="F575" i="57"/>
  <c r="T574" i="57"/>
  <c r="F574" i="57"/>
  <c r="T573" i="57"/>
  <c r="F573" i="57"/>
  <c r="T572" i="57"/>
  <c r="F572" i="57"/>
  <c r="T571" i="57"/>
  <c r="F571" i="57"/>
  <c r="T570" i="57"/>
  <c r="F570" i="57"/>
  <c r="T569" i="57"/>
  <c r="F569" i="57"/>
  <c r="T568" i="57"/>
  <c r="F568" i="57"/>
  <c r="T567" i="57"/>
  <c r="F567" i="57"/>
  <c r="T566" i="57"/>
  <c r="F566" i="57"/>
  <c r="T565" i="57"/>
  <c r="F565" i="57"/>
  <c r="T564" i="57"/>
  <c r="F564" i="57"/>
  <c r="T563" i="57"/>
  <c r="F563" i="57"/>
  <c r="T562" i="57"/>
  <c r="F562" i="57"/>
  <c r="T561" i="57"/>
  <c r="F561" i="57"/>
  <c r="T560" i="57"/>
  <c r="F560" i="57"/>
  <c r="T559" i="57"/>
  <c r="F559" i="57"/>
  <c r="T558" i="57"/>
  <c r="F558" i="57"/>
  <c r="T557" i="57"/>
  <c r="F557" i="57"/>
  <c r="T556" i="57"/>
  <c r="F556" i="57"/>
  <c r="T555" i="57"/>
  <c r="F555" i="57"/>
  <c r="T554" i="57"/>
  <c r="F554" i="57"/>
  <c r="T553" i="57"/>
  <c r="F553" i="57"/>
  <c r="T552" i="57"/>
  <c r="F552" i="57"/>
  <c r="T551" i="57"/>
  <c r="F551" i="57"/>
  <c r="T550" i="57"/>
  <c r="F550" i="57"/>
  <c r="T549" i="57"/>
  <c r="F549" i="57"/>
  <c r="T548" i="57"/>
  <c r="F548" i="57"/>
  <c r="T547" i="57"/>
  <c r="F547" i="57"/>
  <c r="T546" i="57"/>
  <c r="F546" i="57"/>
  <c r="T545" i="57"/>
  <c r="F545" i="57"/>
  <c r="T544" i="57"/>
  <c r="F544" i="57"/>
  <c r="T543" i="57"/>
  <c r="F543" i="57"/>
  <c r="T542" i="57"/>
  <c r="F542" i="57"/>
  <c r="T541" i="57"/>
  <c r="F541" i="57"/>
  <c r="T540" i="57"/>
  <c r="F540" i="57"/>
  <c r="T539" i="57"/>
  <c r="F539" i="57"/>
  <c r="T538" i="57"/>
  <c r="F538" i="57"/>
  <c r="T537" i="57"/>
  <c r="F537" i="57"/>
  <c r="T536" i="57"/>
  <c r="F536" i="57"/>
  <c r="T535" i="57"/>
  <c r="F535" i="57"/>
  <c r="T534" i="57"/>
  <c r="F534" i="57"/>
  <c r="T533" i="57"/>
  <c r="F533" i="57"/>
  <c r="T532" i="57"/>
  <c r="F532" i="57"/>
  <c r="T531" i="57"/>
  <c r="F531" i="57"/>
  <c r="T530" i="57"/>
  <c r="F530" i="57"/>
  <c r="T529" i="57"/>
  <c r="F529" i="57"/>
  <c r="T528" i="57"/>
  <c r="F528" i="57"/>
  <c r="T527" i="57"/>
  <c r="F527" i="57"/>
  <c r="T526" i="57"/>
  <c r="F526" i="57"/>
  <c r="T525" i="57"/>
  <c r="F525" i="57"/>
  <c r="T524" i="57"/>
  <c r="F524" i="57"/>
  <c r="T523" i="57"/>
  <c r="F523" i="57"/>
  <c r="T522" i="57"/>
  <c r="F522" i="57"/>
  <c r="T521" i="57"/>
  <c r="F521" i="57"/>
  <c r="T520" i="57"/>
  <c r="F520" i="57"/>
  <c r="T519" i="57"/>
  <c r="F519" i="57"/>
  <c r="T518" i="57"/>
  <c r="F518" i="57"/>
  <c r="T517" i="57"/>
  <c r="F517" i="57"/>
  <c r="T516" i="57"/>
  <c r="F516" i="57"/>
  <c r="T515" i="57"/>
  <c r="F515" i="57"/>
  <c r="T514" i="57"/>
  <c r="F514" i="57"/>
  <c r="T513" i="57"/>
  <c r="F513" i="57"/>
  <c r="T512" i="57"/>
  <c r="F512" i="57"/>
  <c r="T511" i="57"/>
  <c r="F511" i="57"/>
  <c r="T510" i="57"/>
  <c r="F510" i="57"/>
  <c r="T509" i="57"/>
  <c r="F509" i="57"/>
  <c r="T508" i="57"/>
  <c r="F508" i="57"/>
  <c r="T507" i="57"/>
  <c r="F507" i="57"/>
  <c r="T506" i="57"/>
  <c r="F506" i="57"/>
  <c r="T505" i="57"/>
  <c r="F505" i="57"/>
  <c r="T504" i="57"/>
  <c r="F504" i="57"/>
  <c r="T503" i="57"/>
  <c r="F503" i="57"/>
  <c r="T502" i="57"/>
  <c r="F502" i="57"/>
  <c r="T501" i="57"/>
  <c r="F501" i="57"/>
  <c r="T500" i="57"/>
  <c r="F500" i="57"/>
  <c r="T499" i="57"/>
  <c r="F499" i="57"/>
  <c r="T498" i="57"/>
  <c r="F498" i="57"/>
  <c r="T497" i="57"/>
  <c r="F497" i="57"/>
  <c r="T496" i="57"/>
  <c r="F496" i="57"/>
  <c r="T495" i="57"/>
  <c r="F495" i="57"/>
  <c r="T494" i="57"/>
  <c r="F494" i="57"/>
  <c r="T493" i="57"/>
  <c r="F493" i="57"/>
  <c r="T492" i="57"/>
  <c r="F492" i="57"/>
  <c r="T491" i="57"/>
  <c r="F491" i="57"/>
  <c r="T490" i="57"/>
  <c r="F490" i="57"/>
  <c r="T489" i="57"/>
  <c r="F489" i="57"/>
  <c r="T488" i="57"/>
  <c r="F488" i="57"/>
  <c r="T487" i="57"/>
  <c r="F487" i="57"/>
  <c r="T486" i="57"/>
  <c r="F486" i="57"/>
  <c r="T485" i="57"/>
  <c r="F485" i="57"/>
  <c r="T484" i="57"/>
  <c r="F484" i="57"/>
  <c r="T483" i="57"/>
  <c r="F483" i="57"/>
  <c r="T482" i="57"/>
  <c r="F482" i="57"/>
  <c r="T481" i="57"/>
  <c r="F481" i="57"/>
  <c r="T480" i="57"/>
  <c r="F480" i="57"/>
  <c r="T479" i="57"/>
  <c r="F479" i="57"/>
  <c r="T478" i="57"/>
  <c r="F478" i="57"/>
  <c r="T477" i="57"/>
  <c r="F477" i="57"/>
  <c r="T476" i="57"/>
  <c r="F476" i="57"/>
  <c r="T475" i="57"/>
  <c r="F475" i="57"/>
  <c r="T474" i="57"/>
  <c r="F474" i="57"/>
  <c r="T473" i="57"/>
  <c r="F473" i="57"/>
  <c r="T472" i="57"/>
  <c r="F472" i="57"/>
  <c r="T471" i="57"/>
  <c r="F471" i="57"/>
  <c r="T470" i="57"/>
  <c r="F470" i="57"/>
  <c r="T469" i="57"/>
  <c r="F469" i="57"/>
  <c r="T468" i="57"/>
  <c r="F468" i="57"/>
  <c r="T467" i="57"/>
  <c r="F467" i="57"/>
  <c r="T466" i="57"/>
  <c r="F466" i="57"/>
  <c r="T465" i="57"/>
  <c r="F465" i="57"/>
  <c r="T464" i="57"/>
  <c r="F464" i="57"/>
  <c r="T463" i="57"/>
  <c r="F463" i="57"/>
  <c r="T462" i="57"/>
  <c r="F462" i="57"/>
  <c r="T461" i="57"/>
  <c r="F461" i="57"/>
  <c r="T460" i="57"/>
  <c r="F460" i="57"/>
  <c r="T459" i="57"/>
  <c r="F459" i="57"/>
  <c r="T458" i="57"/>
  <c r="F458" i="57"/>
  <c r="T457" i="57"/>
  <c r="F457" i="57"/>
  <c r="T456" i="57"/>
  <c r="F456" i="57"/>
  <c r="T455" i="57"/>
  <c r="F455" i="57"/>
  <c r="T454" i="57"/>
  <c r="F454" i="57"/>
  <c r="T453" i="57"/>
  <c r="F453" i="57"/>
  <c r="T452" i="57"/>
  <c r="F452" i="57"/>
  <c r="T451" i="57"/>
  <c r="F451" i="57"/>
  <c r="T450" i="57"/>
  <c r="F450" i="57"/>
  <c r="T449" i="57"/>
  <c r="F449" i="57"/>
  <c r="T448" i="57"/>
  <c r="F448" i="57"/>
  <c r="T447" i="57"/>
  <c r="F447" i="57"/>
  <c r="T446" i="57"/>
  <c r="F446" i="57"/>
  <c r="T445" i="57"/>
  <c r="F445" i="57"/>
  <c r="T444" i="57"/>
  <c r="F444" i="57"/>
  <c r="T443" i="57"/>
  <c r="F443" i="57"/>
  <c r="T442" i="57"/>
  <c r="F442" i="57"/>
  <c r="T441" i="57"/>
  <c r="F441" i="57"/>
  <c r="T440" i="57"/>
  <c r="F440" i="57"/>
  <c r="T439" i="57"/>
  <c r="F439" i="57"/>
  <c r="T438" i="57"/>
  <c r="F438" i="57"/>
  <c r="T437" i="57"/>
  <c r="F437" i="57"/>
  <c r="T436" i="57"/>
  <c r="F436" i="57"/>
  <c r="T435" i="57"/>
  <c r="F435" i="57"/>
  <c r="T434" i="57"/>
  <c r="F434" i="57"/>
  <c r="T433" i="57"/>
  <c r="F433" i="57"/>
  <c r="T432" i="57"/>
  <c r="F432" i="57"/>
  <c r="T431" i="57"/>
  <c r="F431" i="57"/>
  <c r="T430" i="57"/>
  <c r="F430" i="57"/>
  <c r="T429" i="57"/>
  <c r="F429" i="57"/>
  <c r="T428" i="57"/>
  <c r="F428" i="57"/>
  <c r="T427" i="57"/>
  <c r="F427" i="57"/>
  <c r="T426" i="57"/>
  <c r="F426" i="57"/>
  <c r="T425" i="57"/>
  <c r="F425" i="57"/>
  <c r="T424" i="57"/>
  <c r="F424" i="57"/>
  <c r="T423" i="57"/>
  <c r="F423" i="57"/>
  <c r="T422" i="57"/>
  <c r="F422" i="57"/>
  <c r="T421" i="57"/>
  <c r="F421" i="57"/>
  <c r="T420" i="57"/>
  <c r="F420" i="57"/>
  <c r="T419" i="57"/>
  <c r="F419" i="57"/>
  <c r="T418" i="57"/>
  <c r="F418" i="57"/>
  <c r="T417" i="57"/>
  <c r="F417" i="57"/>
  <c r="T416" i="57"/>
  <c r="F416" i="57"/>
  <c r="T415" i="57"/>
  <c r="F415" i="57"/>
  <c r="T414" i="57"/>
  <c r="F414" i="57"/>
  <c r="T413" i="57"/>
  <c r="F413" i="57"/>
  <c r="T412" i="57"/>
  <c r="F412" i="57"/>
  <c r="T411" i="57"/>
  <c r="F411" i="57"/>
  <c r="T410" i="57"/>
  <c r="F410" i="57"/>
  <c r="T409" i="57"/>
  <c r="F409" i="57"/>
  <c r="T408" i="57"/>
  <c r="F408" i="57"/>
  <c r="T407" i="57"/>
  <c r="F407" i="57"/>
  <c r="T406" i="57"/>
  <c r="F406" i="57"/>
  <c r="T405" i="57"/>
  <c r="F405" i="57"/>
  <c r="T404" i="57"/>
  <c r="F404" i="57"/>
  <c r="T403" i="57"/>
  <c r="F403" i="57"/>
  <c r="T402" i="57"/>
  <c r="F402" i="57"/>
  <c r="T401" i="57"/>
  <c r="F401" i="57"/>
  <c r="T400" i="57"/>
  <c r="F400" i="57"/>
  <c r="T399" i="57"/>
  <c r="F399" i="57"/>
  <c r="T398" i="57"/>
  <c r="F398" i="57"/>
  <c r="T397" i="57"/>
  <c r="F397" i="57"/>
  <c r="T396" i="57"/>
  <c r="F396" i="57"/>
  <c r="T395" i="57"/>
  <c r="F395" i="57"/>
  <c r="T394" i="57"/>
  <c r="F394" i="57"/>
  <c r="T393" i="57"/>
  <c r="F393" i="57"/>
  <c r="T392" i="57"/>
  <c r="F392" i="57"/>
  <c r="T391" i="57"/>
  <c r="F391" i="57"/>
  <c r="T390" i="57"/>
  <c r="F390" i="57"/>
  <c r="T389" i="57"/>
  <c r="F389" i="57"/>
  <c r="T388" i="57"/>
  <c r="F388" i="57"/>
  <c r="T387" i="57"/>
  <c r="F387" i="57"/>
  <c r="T386" i="57"/>
  <c r="F386" i="57"/>
  <c r="T385" i="57"/>
  <c r="F385" i="57"/>
  <c r="T384" i="57"/>
  <c r="F384" i="57"/>
  <c r="T383" i="57"/>
  <c r="F383" i="57"/>
  <c r="T382" i="57"/>
  <c r="F382" i="57"/>
  <c r="T381" i="57"/>
  <c r="F381" i="57"/>
  <c r="T380" i="57"/>
  <c r="F380" i="57"/>
  <c r="T379" i="57"/>
  <c r="F379" i="57"/>
  <c r="T378" i="57"/>
  <c r="F378" i="57"/>
  <c r="T377" i="57"/>
  <c r="F377" i="57"/>
  <c r="T376" i="57"/>
  <c r="F376" i="57"/>
  <c r="T375" i="57"/>
  <c r="F375" i="57"/>
  <c r="T374" i="57"/>
  <c r="F374" i="57"/>
  <c r="T373" i="57"/>
  <c r="F373" i="57"/>
  <c r="T372" i="57"/>
  <c r="F372" i="57"/>
  <c r="T371" i="57"/>
  <c r="F371" i="57"/>
  <c r="T370" i="57"/>
  <c r="F370" i="57"/>
  <c r="T369" i="57"/>
  <c r="F369" i="57"/>
  <c r="T368" i="57"/>
  <c r="F368" i="57"/>
  <c r="T367" i="57"/>
  <c r="F367" i="57"/>
  <c r="T366" i="57"/>
  <c r="F366" i="57"/>
  <c r="T365" i="57"/>
  <c r="F365" i="57"/>
  <c r="T364" i="57"/>
  <c r="F364" i="57"/>
  <c r="T363" i="57"/>
  <c r="F363" i="57"/>
  <c r="T362" i="57"/>
  <c r="F362" i="57"/>
  <c r="T361" i="57"/>
  <c r="F361" i="57"/>
  <c r="T360" i="57"/>
  <c r="F360" i="57"/>
  <c r="T359" i="57"/>
  <c r="F359" i="57"/>
  <c r="T358" i="57"/>
  <c r="F358" i="57"/>
  <c r="T357" i="57"/>
  <c r="F357" i="57"/>
  <c r="T356" i="57"/>
  <c r="F356" i="57"/>
  <c r="T355" i="57"/>
  <c r="F355" i="57"/>
  <c r="T354" i="57"/>
  <c r="F354" i="57"/>
  <c r="T353" i="57"/>
  <c r="F353" i="57"/>
  <c r="T352" i="57"/>
  <c r="F352" i="57"/>
  <c r="T351" i="57"/>
  <c r="F351" i="57"/>
  <c r="T350" i="57"/>
  <c r="F350" i="57"/>
  <c r="T349" i="57"/>
  <c r="F349" i="57"/>
  <c r="T348" i="57"/>
  <c r="F348" i="57"/>
  <c r="T347" i="57"/>
  <c r="F347" i="57"/>
  <c r="T346" i="57"/>
  <c r="F346" i="57"/>
  <c r="T345" i="57"/>
  <c r="F345" i="57"/>
  <c r="T344" i="57"/>
  <c r="F344" i="57"/>
  <c r="T343" i="57"/>
  <c r="F343" i="57"/>
  <c r="T342" i="57"/>
  <c r="F342" i="57"/>
  <c r="T341" i="57"/>
  <c r="F341" i="57"/>
  <c r="T340" i="57"/>
  <c r="F340" i="57"/>
  <c r="T339" i="57"/>
  <c r="F339" i="57"/>
  <c r="T338" i="57"/>
  <c r="F338" i="57"/>
  <c r="T337" i="57"/>
  <c r="F337" i="57"/>
  <c r="T336" i="57"/>
  <c r="F336" i="57"/>
  <c r="T335" i="57"/>
  <c r="F335" i="57"/>
  <c r="T334" i="57"/>
  <c r="F334" i="57"/>
  <c r="T333" i="57"/>
  <c r="F333" i="57"/>
  <c r="T332" i="57"/>
  <c r="F332" i="57"/>
  <c r="T331" i="57"/>
  <c r="F331" i="57"/>
  <c r="T330" i="57"/>
  <c r="F330" i="57"/>
  <c r="T329" i="57"/>
  <c r="F329" i="57"/>
  <c r="T328" i="57"/>
  <c r="F328" i="57"/>
  <c r="T327" i="57"/>
  <c r="F327" i="57"/>
  <c r="T326" i="57"/>
  <c r="F326" i="57"/>
  <c r="T325" i="57"/>
  <c r="F325" i="57"/>
  <c r="T324" i="57"/>
  <c r="F324" i="57"/>
  <c r="T323" i="57"/>
  <c r="F323" i="57"/>
  <c r="T322" i="57"/>
  <c r="F322" i="57"/>
  <c r="T321" i="57"/>
  <c r="F321" i="57"/>
  <c r="T320" i="57"/>
  <c r="F320" i="57"/>
  <c r="T319" i="57"/>
  <c r="F319" i="57"/>
  <c r="T318" i="57"/>
  <c r="F318" i="57"/>
  <c r="T317" i="57"/>
  <c r="F317" i="57"/>
  <c r="T316" i="57"/>
  <c r="F316" i="57"/>
  <c r="T315" i="57"/>
  <c r="F315" i="57"/>
  <c r="T314" i="57"/>
  <c r="F314" i="57"/>
  <c r="T313" i="57"/>
  <c r="F313" i="57"/>
  <c r="T312" i="57"/>
  <c r="F312" i="57"/>
  <c r="T311" i="57"/>
  <c r="F311" i="57"/>
  <c r="T310" i="57"/>
  <c r="F310" i="57"/>
  <c r="T309" i="57"/>
  <c r="F309" i="57"/>
  <c r="T308" i="57"/>
  <c r="F308" i="57"/>
  <c r="T307" i="57"/>
  <c r="F307" i="57"/>
  <c r="T306" i="57"/>
  <c r="F306" i="57"/>
  <c r="T305" i="57"/>
  <c r="F305" i="57"/>
  <c r="T304" i="57"/>
  <c r="F304" i="57"/>
  <c r="T303" i="57"/>
  <c r="F303" i="57"/>
  <c r="T302" i="57"/>
  <c r="F302" i="57"/>
  <c r="T301" i="57"/>
  <c r="F301" i="57"/>
  <c r="T300" i="57"/>
  <c r="F300" i="57"/>
  <c r="T299" i="57"/>
  <c r="F299" i="57"/>
  <c r="T298" i="57"/>
  <c r="F298" i="57"/>
  <c r="T297" i="57"/>
  <c r="F297" i="57"/>
  <c r="T296" i="57"/>
  <c r="F296" i="57"/>
  <c r="T295" i="57"/>
  <c r="F295" i="57"/>
  <c r="T294" i="57"/>
  <c r="F294" i="57"/>
  <c r="T293" i="57"/>
  <c r="F293" i="57"/>
  <c r="T292" i="57"/>
  <c r="F292" i="57"/>
  <c r="T291" i="57"/>
  <c r="F291" i="57"/>
  <c r="T290" i="57"/>
  <c r="F290" i="57"/>
  <c r="T289" i="57"/>
  <c r="F289" i="57"/>
  <c r="T288" i="57"/>
  <c r="F288" i="57"/>
  <c r="T287" i="57"/>
  <c r="F287" i="57"/>
  <c r="T286" i="57"/>
  <c r="F286" i="57"/>
  <c r="T285" i="57"/>
  <c r="F285" i="57"/>
  <c r="T284" i="57"/>
  <c r="F284" i="57"/>
  <c r="T283" i="57"/>
  <c r="F283" i="57"/>
  <c r="T282" i="57"/>
  <c r="F282" i="57"/>
  <c r="T281" i="57"/>
  <c r="F281" i="57"/>
  <c r="T280" i="57"/>
  <c r="F280" i="57"/>
  <c r="T279" i="57"/>
  <c r="F279" i="57"/>
  <c r="T278" i="57"/>
  <c r="F278" i="57"/>
  <c r="T277" i="57"/>
  <c r="F277" i="57"/>
  <c r="T276" i="57"/>
  <c r="F276" i="57"/>
  <c r="T275" i="57"/>
  <c r="F275" i="57"/>
  <c r="T274" i="57"/>
  <c r="F274" i="57"/>
  <c r="T273" i="57"/>
  <c r="F273" i="57"/>
  <c r="T272" i="57"/>
  <c r="F272" i="57"/>
  <c r="T271" i="57"/>
  <c r="F271" i="57"/>
  <c r="T270" i="57"/>
  <c r="F270" i="57"/>
  <c r="T269" i="57"/>
  <c r="F269" i="57"/>
  <c r="T268" i="57"/>
  <c r="F268" i="57"/>
  <c r="T267" i="57"/>
  <c r="F267" i="57"/>
  <c r="T266" i="57"/>
  <c r="F266" i="57"/>
  <c r="T265" i="57"/>
  <c r="F265" i="57"/>
  <c r="T264" i="57"/>
  <c r="F264" i="57"/>
  <c r="T263" i="57"/>
  <c r="F263" i="57"/>
  <c r="T262" i="57"/>
  <c r="F262" i="57"/>
  <c r="T261" i="57"/>
  <c r="F261" i="57"/>
  <c r="T260" i="57"/>
  <c r="F260" i="57"/>
  <c r="T259" i="57"/>
  <c r="F259" i="57"/>
  <c r="T258" i="57"/>
  <c r="F258" i="57"/>
  <c r="T257" i="57"/>
  <c r="F257" i="57"/>
  <c r="T256" i="57"/>
  <c r="F256" i="57"/>
  <c r="T255" i="57"/>
  <c r="F255" i="57"/>
  <c r="T254" i="57"/>
  <c r="F254" i="57"/>
  <c r="T253" i="57"/>
  <c r="F253" i="57"/>
  <c r="T252" i="57"/>
  <c r="F252" i="57"/>
  <c r="T251" i="57"/>
  <c r="F251" i="57"/>
  <c r="T250" i="57"/>
  <c r="F250" i="57"/>
  <c r="T249" i="57"/>
  <c r="F249" i="57"/>
  <c r="T248" i="57"/>
  <c r="F248" i="57"/>
  <c r="T247" i="57"/>
  <c r="F247" i="57"/>
  <c r="T246" i="57"/>
  <c r="F246" i="57"/>
  <c r="T245" i="57"/>
  <c r="F245" i="57"/>
  <c r="T244" i="57"/>
  <c r="F244" i="57"/>
  <c r="T243" i="57"/>
  <c r="F243" i="57"/>
  <c r="T242" i="57"/>
  <c r="F242" i="57"/>
  <c r="T241" i="57"/>
  <c r="F241" i="57"/>
  <c r="T240" i="57"/>
  <c r="F240" i="57"/>
  <c r="T239" i="57"/>
  <c r="F239" i="57"/>
  <c r="T238" i="57"/>
  <c r="F238" i="57"/>
  <c r="T237" i="57"/>
  <c r="F237" i="57"/>
  <c r="T236" i="57"/>
  <c r="F236" i="57"/>
  <c r="T235" i="57"/>
  <c r="F235" i="57"/>
  <c r="T234" i="57"/>
  <c r="F234" i="57"/>
  <c r="T233" i="57"/>
  <c r="F233" i="57"/>
  <c r="T232" i="57"/>
  <c r="F232" i="57"/>
  <c r="T231" i="57"/>
  <c r="F231" i="57"/>
  <c r="T230" i="57"/>
  <c r="F230" i="57"/>
  <c r="T229" i="57"/>
  <c r="F229" i="57"/>
  <c r="T228" i="57"/>
  <c r="F228" i="57"/>
  <c r="T227" i="57"/>
  <c r="F227" i="57"/>
  <c r="T226" i="57"/>
  <c r="F226" i="57"/>
  <c r="T225" i="57"/>
  <c r="F225" i="57"/>
  <c r="T224" i="57"/>
  <c r="F224" i="57"/>
  <c r="T223" i="57"/>
  <c r="F223" i="57"/>
  <c r="T222" i="57"/>
  <c r="F222" i="57"/>
  <c r="T221" i="57"/>
  <c r="F221" i="57"/>
  <c r="T220" i="57"/>
  <c r="F220" i="57"/>
  <c r="T219" i="57"/>
  <c r="F219" i="57"/>
  <c r="T218" i="57"/>
  <c r="F218" i="57"/>
  <c r="T217" i="57"/>
  <c r="F217" i="57"/>
  <c r="T216" i="57"/>
  <c r="F216" i="57"/>
  <c r="T215" i="57"/>
  <c r="F215" i="57"/>
  <c r="T214" i="57"/>
  <c r="F214" i="57"/>
  <c r="T213" i="57"/>
  <c r="F213" i="57"/>
  <c r="T212" i="57"/>
  <c r="F212" i="57"/>
  <c r="T211" i="57"/>
  <c r="F211" i="57"/>
  <c r="T210" i="57"/>
  <c r="F210" i="57"/>
  <c r="T209" i="57"/>
  <c r="F209" i="57"/>
  <c r="T208" i="57"/>
  <c r="F208" i="57"/>
  <c r="T207" i="57"/>
  <c r="F207" i="57"/>
  <c r="T206" i="57"/>
  <c r="F206" i="57"/>
  <c r="T205" i="57"/>
  <c r="F205" i="57"/>
  <c r="T204" i="57"/>
  <c r="F204" i="57"/>
  <c r="T203" i="57"/>
  <c r="F203" i="57"/>
  <c r="T202" i="57"/>
  <c r="F202" i="57"/>
  <c r="T201" i="57"/>
  <c r="F201" i="57"/>
  <c r="T200" i="57"/>
  <c r="F200" i="57"/>
  <c r="T199" i="57"/>
  <c r="F199" i="57"/>
  <c r="T198" i="57"/>
  <c r="F198" i="57"/>
  <c r="T197" i="57"/>
  <c r="F197" i="57"/>
  <c r="T196" i="57"/>
  <c r="F196" i="57"/>
  <c r="T195" i="57"/>
  <c r="F195" i="57"/>
  <c r="T194" i="57"/>
  <c r="F194" i="57"/>
  <c r="T193" i="57"/>
  <c r="F193" i="57"/>
  <c r="T192" i="57"/>
  <c r="F192" i="57"/>
  <c r="T191" i="57"/>
  <c r="F191" i="57"/>
  <c r="T190" i="57"/>
  <c r="F190" i="57"/>
  <c r="T189" i="57"/>
  <c r="F189" i="57"/>
  <c r="T188" i="57"/>
  <c r="F188" i="57"/>
  <c r="T187" i="57"/>
  <c r="F187" i="57"/>
  <c r="T186" i="57"/>
  <c r="F186" i="57"/>
  <c r="T185" i="57"/>
  <c r="F185" i="57"/>
  <c r="T184" i="57"/>
  <c r="F184" i="57"/>
  <c r="T183" i="57"/>
  <c r="F183" i="57"/>
  <c r="T182" i="57"/>
  <c r="F182" i="57"/>
  <c r="T181" i="57"/>
  <c r="F181" i="57"/>
  <c r="T180" i="57"/>
  <c r="F180" i="57"/>
  <c r="T179" i="57"/>
  <c r="F179" i="57"/>
  <c r="T178" i="57"/>
  <c r="F178" i="57"/>
  <c r="T177" i="57"/>
  <c r="F177" i="57"/>
  <c r="T176" i="57"/>
  <c r="F176" i="57"/>
  <c r="T175" i="57"/>
  <c r="F175" i="57"/>
  <c r="T174" i="57"/>
  <c r="F174" i="57"/>
  <c r="T173" i="57"/>
  <c r="F173" i="57"/>
  <c r="T172" i="57"/>
  <c r="F172" i="57"/>
  <c r="T171" i="57"/>
  <c r="F171" i="57"/>
  <c r="T170" i="57"/>
  <c r="F170" i="57"/>
  <c r="T169" i="57"/>
  <c r="F169" i="57"/>
  <c r="T168" i="57"/>
  <c r="F168" i="57"/>
  <c r="T167" i="57"/>
  <c r="F167" i="57"/>
  <c r="T166" i="57"/>
  <c r="F166" i="57"/>
  <c r="T165" i="57"/>
  <c r="F165" i="57"/>
  <c r="T164" i="57"/>
  <c r="F164" i="57"/>
  <c r="T163" i="57"/>
  <c r="F163" i="57"/>
  <c r="T162" i="57"/>
  <c r="F162" i="57"/>
  <c r="T161" i="57"/>
  <c r="F161" i="57"/>
  <c r="T160" i="57"/>
  <c r="F160" i="57"/>
  <c r="T159" i="57"/>
  <c r="F159" i="57"/>
  <c r="T158" i="57"/>
  <c r="F158" i="57"/>
  <c r="T157" i="57"/>
  <c r="F157" i="57"/>
  <c r="T156" i="57"/>
  <c r="F156" i="57"/>
  <c r="T155" i="57"/>
  <c r="F155" i="57"/>
  <c r="T154" i="57"/>
  <c r="F154" i="57"/>
  <c r="T153" i="57"/>
  <c r="F153" i="57"/>
  <c r="T152" i="57"/>
  <c r="F152" i="57"/>
  <c r="T151" i="57"/>
  <c r="F151" i="57"/>
  <c r="T150" i="57"/>
  <c r="F150" i="57"/>
  <c r="T149" i="57"/>
  <c r="F149" i="57"/>
  <c r="T148" i="57"/>
  <c r="F148" i="57"/>
  <c r="T147" i="57"/>
  <c r="F147" i="57"/>
  <c r="T146" i="57"/>
  <c r="F146" i="57"/>
  <c r="T145" i="57"/>
  <c r="F145" i="57"/>
  <c r="T144" i="57"/>
  <c r="F144" i="57"/>
  <c r="T143" i="57"/>
  <c r="F143" i="57"/>
  <c r="T142" i="57"/>
  <c r="F142" i="57"/>
  <c r="T141" i="57"/>
  <c r="F141" i="57"/>
  <c r="T140" i="57"/>
  <c r="F140" i="57"/>
  <c r="T139" i="57"/>
  <c r="F139" i="57"/>
  <c r="T138" i="57"/>
  <c r="F138" i="57"/>
  <c r="T137" i="57"/>
  <c r="F137" i="57"/>
  <c r="T136" i="57"/>
  <c r="F136" i="57"/>
  <c r="T135" i="57"/>
  <c r="F135" i="57"/>
  <c r="T134" i="57"/>
  <c r="F134" i="57"/>
  <c r="T133" i="57"/>
  <c r="F133" i="57"/>
  <c r="T132" i="57"/>
  <c r="F132" i="57"/>
  <c r="T131" i="57"/>
  <c r="F131" i="57"/>
  <c r="T130" i="57"/>
  <c r="F130" i="57"/>
  <c r="T129" i="57"/>
  <c r="F129" i="57"/>
  <c r="T128" i="57"/>
  <c r="F128" i="57"/>
  <c r="T127" i="57"/>
  <c r="F127" i="57"/>
  <c r="T126" i="57"/>
  <c r="F126" i="57"/>
  <c r="T125" i="57"/>
  <c r="F125" i="57"/>
  <c r="T124" i="57"/>
  <c r="F124" i="57"/>
  <c r="T123" i="57"/>
  <c r="F123" i="57"/>
  <c r="T122" i="57"/>
  <c r="F122" i="57"/>
  <c r="T121" i="57"/>
  <c r="F121" i="57"/>
  <c r="T120" i="57"/>
  <c r="F120" i="57"/>
  <c r="T119" i="57"/>
  <c r="F119" i="57"/>
  <c r="T118" i="57"/>
  <c r="F118" i="57"/>
  <c r="T117" i="57"/>
  <c r="F117" i="57"/>
  <c r="T116" i="57"/>
  <c r="F116" i="57"/>
  <c r="T115" i="57"/>
  <c r="F115" i="57"/>
  <c r="T114" i="57"/>
  <c r="F114" i="57"/>
  <c r="T113" i="57"/>
  <c r="F113" i="57"/>
  <c r="T112" i="57"/>
  <c r="F112" i="57"/>
  <c r="T111" i="57"/>
  <c r="F111" i="57"/>
  <c r="T110" i="57"/>
  <c r="F110" i="57"/>
  <c r="T109" i="57"/>
  <c r="F109" i="57"/>
  <c r="T108" i="57"/>
  <c r="F108" i="57"/>
  <c r="T107" i="57"/>
  <c r="F107" i="57"/>
  <c r="T106" i="57"/>
  <c r="F106" i="57"/>
  <c r="T105" i="57"/>
  <c r="F105" i="57"/>
  <c r="T104" i="57"/>
  <c r="F104" i="57"/>
  <c r="T103" i="57"/>
  <c r="F103" i="57"/>
  <c r="T102" i="57"/>
  <c r="F102" i="57"/>
  <c r="T101" i="57"/>
  <c r="F101" i="57"/>
  <c r="T100" i="57"/>
  <c r="F100" i="57"/>
  <c r="T99" i="57"/>
  <c r="F99" i="57"/>
  <c r="T98" i="57"/>
  <c r="F98" i="57"/>
  <c r="T97" i="57"/>
  <c r="F97" i="57"/>
  <c r="T96" i="57"/>
  <c r="F96" i="57"/>
  <c r="T95" i="57"/>
  <c r="F95" i="57"/>
  <c r="T94" i="57"/>
  <c r="F94" i="57"/>
  <c r="T93" i="57"/>
  <c r="F93" i="57"/>
  <c r="T92" i="57"/>
  <c r="F92" i="57"/>
  <c r="T91" i="57"/>
  <c r="F91" i="57"/>
  <c r="T90" i="57"/>
  <c r="F90" i="57"/>
  <c r="T89" i="57"/>
  <c r="F89" i="57"/>
  <c r="T88" i="57"/>
  <c r="F88" i="57"/>
  <c r="T87" i="57"/>
  <c r="F87" i="57"/>
  <c r="T86" i="57"/>
  <c r="F86" i="57"/>
  <c r="T85" i="57"/>
  <c r="F85" i="57"/>
  <c r="T84" i="57"/>
  <c r="F84" i="57"/>
  <c r="T83" i="57"/>
  <c r="F83" i="57"/>
  <c r="T82" i="57"/>
  <c r="F82" i="57"/>
  <c r="T81" i="57"/>
  <c r="F81" i="57"/>
  <c r="T80" i="57"/>
  <c r="F80" i="57"/>
  <c r="T79" i="57"/>
  <c r="F79" i="57"/>
  <c r="T78" i="57"/>
  <c r="F78" i="57"/>
  <c r="T77" i="57"/>
  <c r="F77" i="57"/>
  <c r="T76" i="57"/>
  <c r="F76" i="57"/>
  <c r="T75" i="57"/>
  <c r="F75" i="57"/>
  <c r="T74" i="57"/>
  <c r="F74" i="57"/>
  <c r="T73" i="57"/>
  <c r="F73" i="57"/>
  <c r="T72" i="57"/>
  <c r="F72" i="57"/>
  <c r="T71" i="57"/>
  <c r="F71" i="57"/>
  <c r="T70" i="57"/>
  <c r="F70" i="57"/>
  <c r="T69" i="57"/>
  <c r="F69" i="57"/>
  <c r="T68" i="57"/>
  <c r="F68" i="57"/>
  <c r="T67" i="57"/>
  <c r="F67" i="57"/>
  <c r="T66" i="57"/>
  <c r="F66" i="57"/>
  <c r="T65" i="57"/>
  <c r="F65" i="57"/>
  <c r="T64" i="57"/>
  <c r="F64" i="57"/>
  <c r="T63" i="57"/>
  <c r="F63" i="57"/>
  <c r="T62" i="57"/>
  <c r="F62" i="57"/>
  <c r="T61" i="57"/>
  <c r="F61" i="57"/>
  <c r="T60" i="57"/>
  <c r="F60" i="57"/>
  <c r="T59" i="57"/>
  <c r="F59" i="57"/>
  <c r="T58" i="57"/>
  <c r="F58" i="57"/>
  <c r="T57" i="57"/>
  <c r="F57" i="57"/>
  <c r="T56" i="57"/>
  <c r="F56" i="57"/>
  <c r="T55" i="57"/>
  <c r="F55" i="57"/>
  <c r="T54" i="57"/>
  <c r="F54" i="57"/>
  <c r="T53" i="57"/>
  <c r="F53" i="57"/>
  <c r="T52" i="57"/>
  <c r="F52" i="57"/>
  <c r="T51" i="57"/>
  <c r="F51" i="57"/>
  <c r="T50" i="57"/>
  <c r="F50" i="57"/>
  <c r="T49" i="57"/>
  <c r="F49" i="57"/>
  <c r="T48" i="57"/>
  <c r="F48" i="57"/>
  <c r="T47" i="57"/>
  <c r="F47" i="57"/>
  <c r="T46" i="57"/>
  <c r="F46" i="57"/>
  <c r="T45" i="57"/>
  <c r="F45" i="57"/>
  <c r="T44" i="57"/>
  <c r="F44" i="57"/>
  <c r="T43" i="57"/>
  <c r="F43" i="57"/>
  <c r="T42" i="57"/>
  <c r="F42" i="57"/>
  <c r="T41" i="57"/>
  <c r="F41" i="57"/>
  <c r="T40" i="57"/>
  <c r="F40" i="57"/>
  <c r="T39" i="57"/>
  <c r="F39" i="57"/>
  <c r="T38" i="57"/>
  <c r="F38" i="57"/>
  <c r="T37" i="57"/>
  <c r="F37" i="57"/>
  <c r="T36" i="57"/>
  <c r="F36" i="57"/>
  <c r="T35" i="57"/>
  <c r="F35" i="57"/>
  <c r="T34" i="57"/>
  <c r="F34" i="57"/>
  <c r="T33" i="57"/>
  <c r="F33" i="57"/>
  <c r="T32" i="57"/>
  <c r="F32" i="57"/>
  <c r="T31" i="57"/>
  <c r="F31" i="57"/>
  <c r="T30" i="57"/>
  <c r="F30" i="57"/>
  <c r="T29" i="57"/>
  <c r="F29" i="57"/>
  <c r="T28" i="57"/>
  <c r="F28" i="57"/>
  <c r="T27" i="57"/>
  <c r="F27" i="57"/>
  <c r="T26" i="57"/>
  <c r="F26" i="57"/>
  <c r="T25" i="57"/>
  <c r="F25" i="57"/>
  <c r="T24" i="57"/>
  <c r="F24" i="57"/>
  <c r="T23" i="57"/>
  <c r="F23" i="57"/>
  <c r="T22" i="57"/>
  <c r="F22" i="57"/>
  <c r="T21" i="57"/>
  <c r="F21" i="57"/>
  <c r="T20" i="57"/>
  <c r="F20" i="57"/>
  <c r="T19" i="57"/>
  <c r="F19" i="57"/>
  <c r="T18" i="57"/>
  <c r="F18" i="57"/>
  <c r="T17" i="57"/>
  <c r="F17" i="57"/>
  <c r="T16" i="57"/>
  <c r="F16" i="57"/>
  <c r="T15" i="57"/>
  <c r="F15" i="57"/>
  <c r="T14" i="57"/>
  <c r="F14" i="57"/>
  <c r="T13" i="57"/>
  <c r="F13" i="57"/>
  <c r="T12" i="57"/>
  <c r="F12" i="57"/>
  <c r="T11" i="57"/>
  <c r="F11" i="57"/>
  <c r="T10" i="57"/>
  <c r="F10" i="57"/>
  <c r="T9" i="57"/>
  <c r="F9" i="57"/>
  <c r="T8" i="57"/>
  <c r="F8" i="57"/>
  <c r="T7" i="57"/>
  <c r="F7" i="57"/>
  <c r="T6" i="57"/>
  <c r="F6" i="57"/>
  <c r="T5" i="57"/>
  <c r="F5" i="57"/>
  <c r="M4" i="42" a="1"/>
  <c r="AJ35" i="42"/>
  <c r="M35" i="42" a="1"/>
  <c r="AJ36" i="42"/>
  <c r="Q4" i="57" l="1" a="1"/>
  <c r="M35" i="42"/>
  <c r="M4" i="42"/>
  <c r="AG35" i="42"/>
  <c r="AG39" i="42" s="1"/>
  <c r="AG23" i="42"/>
  <c r="AI24" i="42"/>
  <c r="AI36" i="42"/>
  <c r="AJ23" i="42"/>
  <c r="AI35" i="42"/>
  <c r="AI23" i="42"/>
  <c r="AJ24" i="42"/>
  <c r="S447" i="57" l="1"/>
  <c r="U447" i="57" s="1"/>
  <c r="S560" i="57"/>
  <c r="U560" i="57" s="1"/>
  <c r="S576" i="57"/>
  <c r="U576" i="57" s="1"/>
  <c r="S616" i="57"/>
  <c r="U616" i="57" s="1"/>
  <c r="S552" i="57"/>
  <c r="U552" i="57" s="1"/>
  <c r="S351" i="57"/>
  <c r="U351" i="57" s="1"/>
  <c r="S556" i="57"/>
  <c r="U556" i="57" s="1"/>
  <c r="S367" i="57"/>
  <c r="U367" i="57" s="1"/>
  <c r="S580" i="57"/>
  <c r="U580" i="57" s="1"/>
  <c r="S463" i="57"/>
  <c r="U463" i="57" s="1"/>
  <c r="S224" i="57"/>
  <c r="U224" i="57" s="1"/>
  <c r="S623" i="57"/>
  <c r="U623" i="57" s="1"/>
  <c r="S607" i="57"/>
  <c r="U607" i="57" s="1"/>
  <c r="S591" i="57"/>
  <c r="U591" i="57" s="1"/>
  <c r="S575" i="57"/>
  <c r="U575" i="57" s="1"/>
  <c r="S559" i="57"/>
  <c r="U559" i="57" s="1"/>
  <c r="S542" i="57"/>
  <c r="U542" i="57" s="1"/>
  <c r="S507" i="57"/>
  <c r="U507" i="57" s="1"/>
  <c r="S443" i="57"/>
  <c r="U443" i="57" s="1"/>
  <c r="S379" i="57"/>
  <c r="U379" i="57" s="1"/>
  <c r="S305" i="57"/>
  <c r="U305" i="57" s="1"/>
  <c r="S180" i="57"/>
  <c r="U180" i="57" s="1"/>
  <c r="S614" i="57"/>
  <c r="U614" i="57" s="1"/>
  <c r="S598" i="57"/>
  <c r="U598" i="57" s="1"/>
  <c r="S582" i="57"/>
  <c r="U582" i="57" s="1"/>
  <c r="S566" i="57"/>
  <c r="U566" i="57" s="1"/>
  <c r="S550" i="57"/>
  <c r="U550" i="57" s="1"/>
  <c r="S530" i="57"/>
  <c r="U530" i="57" s="1"/>
  <c r="S471" i="57"/>
  <c r="U471" i="57" s="1"/>
  <c r="S407" i="57"/>
  <c r="U407" i="57" s="1"/>
  <c r="S343" i="57"/>
  <c r="U343" i="57" s="1"/>
  <c r="S240" i="57"/>
  <c r="U240" i="57" s="1"/>
  <c r="S311" i="57"/>
  <c r="U311" i="57" s="1"/>
  <c r="S5" i="57"/>
  <c r="U5" i="57" s="1"/>
  <c r="S21" i="57"/>
  <c r="U21" i="57" s="1"/>
  <c r="S37" i="57"/>
  <c r="U37" i="57" s="1"/>
  <c r="S53" i="57"/>
  <c r="U53" i="57" s="1"/>
  <c r="S69" i="57"/>
  <c r="U69" i="57" s="1"/>
  <c r="S85" i="57"/>
  <c r="U85" i="57" s="1"/>
  <c r="S101" i="57"/>
  <c r="U101" i="57" s="1"/>
  <c r="S117" i="57"/>
  <c r="U117" i="57" s="1"/>
  <c r="S133" i="57"/>
  <c r="U133" i="57" s="1"/>
  <c r="S149" i="57"/>
  <c r="U149" i="57" s="1"/>
  <c r="S165" i="57"/>
  <c r="U165" i="57" s="1"/>
  <c r="S181" i="57"/>
  <c r="U181" i="57" s="1"/>
  <c r="S14" i="57"/>
  <c r="U14" i="57" s="1"/>
  <c r="S30" i="57"/>
  <c r="U30" i="57" s="1"/>
  <c r="S46" i="57"/>
  <c r="U46" i="57" s="1"/>
  <c r="S62" i="57"/>
  <c r="U62" i="57" s="1"/>
  <c r="S78" i="57"/>
  <c r="U78" i="57" s="1"/>
  <c r="S94" i="57"/>
  <c r="U94" i="57" s="1"/>
  <c r="S110" i="57"/>
  <c r="U110" i="57" s="1"/>
  <c r="S126" i="57"/>
  <c r="U126" i="57" s="1"/>
  <c r="S142" i="57"/>
  <c r="U142" i="57" s="1"/>
  <c r="S158" i="57"/>
  <c r="U158" i="57" s="1"/>
  <c r="S174" i="57"/>
  <c r="U174" i="57" s="1"/>
  <c r="S190" i="57"/>
  <c r="U190" i="57" s="1"/>
  <c r="S206" i="57"/>
  <c r="U206" i="57" s="1"/>
  <c r="S222" i="57"/>
  <c r="U222" i="57" s="1"/>
  <c r="S238" i="57"/>
  <c r="U238" i="57" s="1"/>
  <c r="S254" i="57"/>
  <c r="U254" i="57" s="1"/>
  <c r="S270" i="57"/>
  <c r="U270" i="57" s="1"/>
  <c r="S286" i="57"/>
  <c r="U286" i="57" s="1"/>
  <c r="S302" i="57"/>
  <c r="U302" i="57" s="1"/>
  <c r="S318" i="57"/>
  <c r="U318" i="57" s="1"/>
  <c r="S334" i="57"/>
  <c r="U334" i="57" s="1"/>
  <c r="S11" i="57"/>
  <c r="U11" i="57" s="1"/>
  <c r="S27" i="57"/>
  <c r="U27" i="57" s="1"/>
  <c r="S43" i="57"/>
  <c r="U43" i="57" s="1"/>
  <c r="S59" i="57"/>
  <c r="U59" i="57" s="1"/>
  <c r="S75" i="57"/>
  <c r="U75" i="57" s="1"/>
  <c r="S91" i="57"/>
  <c r="U91" i="57" s="1"/>
  <c r="S107" i="57"/>
  <c r="U107" i="57" s="1"/>
  <c r="S123" i="57"/>
  <c r="U123" i="57" s="1"/>
  <c r="S139" i="57"/>
  <c r="U139" i="57" s="1"/>
  <c r="S155" i="57"/>
  <c r="U155" i="57" s="1"/>
  <c r="S171" i="57"/>
  <c r="U171" i="57" s="1"/>
  <c r="S187" i="57"/>
  <c r="U187" i="57" s="1"/>
  <c r="S203" i="57"/>
  <c r="U203" i="57" s="1"/>
  <c r="S219" i="57"/>
  <c r="U219" i="57" s="1"/>
  <c r="S235" i="57"/>
  <c r="U235" i="57" s="1"/>
  <c r="S251" i="57"/>
  <c r="U251" i="57" s="1"/>
  <c r="S267" i="57"/>
  <c r="U267" i="57" s="1"/>
  <c r="S283" i="57"/>
  <c r="U283" i="57" s="1"/>
  <c r="S24" i="57"/>
  <c r="U24" i="57" s="1"/>
  <c r="S624" i="57"/>
  <c r="U624" i="57" s="1"/>
  <c r="S543" i="57"/>
  <c r="U543" i="57" s="1"/>
  <c r="S604" i="57"/>
  <c r="U604" i="57" s="1"/>
  <c r="S600" i="57"/>
  <c r="U600" i="57" s="1"/>
  <c r="S533" i="57"/>
  <c r="U533" i="57" s="1"/>
  <c r="S383" i="57"/>
  <c r="U383" i="57" s="1"/>
  <c r="S538" i="57"/>
  <c r="U538" i="57" s="1"/>
  <c r="S564" i="57"/>
  <c r="U564" i="57" s="1"/>
  <c r="S399" i="57"/>
  <c r="U399" i="57" s="1"/>
  <c r="S192" i="57"/>
  <c r="U192" i="57" s="1"/>
  <c r="S619" i="57"/>
  <c r="U619" i="57" s="1"/>
  <c r="S603" i="57"/>
  <c r="U603" i="57" s="1"/>
  <c r="S587" i="57"/>
  <c r="U587" i="57" s="1"/>
  <c r="S571" i="57"/>
  <c r="U571" i="57" s="1"/>
  <c r="S555" i="57"/>
  <c r="U555" i="57" s="1"/>
  <c r="S537" i="57"/>
  <c r="U537" i="57" s="1"/>
  <c r="S491" i="57"/>
  <c r="U491" i="57" s="1"/>
  <c r="S427" i="57"/>
  <c r="U427" i="57" s="1"/>
  <c r="S363" i="57"/>
  <c r="U363" i="57" s="1"/>
  <c r="S280" i="57"/>
  <c r="U280" i="57" s="1"/>
  <c r="S116" i="57"/>
  <c r="U116" i="57" s="1"/>
  <c r="S610" i="57"/>
  <c r="U610" i="57" s="1"/>
  <c r="S594" i="57"/>
  <c r="U594" i="57" s="1"/>
  <c r="S578" i="57"/>
  <c r="U578" i="57" s="1"/>
  <c r="S562" i="57"/>
  <c r="U562" i="57" s="1"/>
  <c r="S546" i="57"/>
  <c r="U546" i="57" s="1"/>
  <c r="S519" i="57"/>
  <c r="U519" i="57" s="1"/>
  <c r="S455" i="57"/>
  <c r="U455" i="57" s="1"/>
  <c r="S391" i="57"/>
  <c r="U391" i="57" s="1"/>
  <c r="S321" i="57"/>
  <c r="U321" i="57" s="1"/>
  <c r="S208" i="57"/>
  <c r="U208" i="57" s="1"/>
  <c r="S256" i="57"/>
  <c r="U256" i="57" s="1"/>
  <c r="S9" i="57"/>
  <c r="U9" i="57" s="1"/>
  <c r="S25" i="57"/>
  <c r="U25" i="57" s="1"/>
  <c r="S41" i="57"/>
  <c r="U41" i="57" s="1"/>
  <c r="S57" i="57"/>
  <c r="U57" i="57" s="1"/>
  <c r="S73" i="57"/>
  <c r="U73" i="57" s="1"/>
  <c r="S89" i="57"/>
  <c r="U89" i="57" s="1"/>
  <c r="S105" i="57"/>
  <c r="U105" i="57" s="1"/>
  <c r="S121" i="57"/>
  <c r="U121" i="57" s="1"/>
  <c r="S137" i="57"/>
  <c r="U137" i="57" s="1"/>
  <c r="S153" i="57"/>
  <c r="U153" i="57" s="1"/>
  <c r="S169" i="57"/>
  <c r="U169" i="57" s="1"/>
  <c r="S185" i="57"/>
  <c r="U185" i="57" s="1"/>
  <c r="S18" i="57"/>
  <c r="U18" i="57" s="1"/>
  <c r="S34" i="57"/>
  <c r="U34" i="57" s="1"/>
  <c r="S50" i="57"/>
  <c r="U50" i="57" s="1"/>
  <c r="S66" i="57"/>
  <c r="U66" i="57" s="1"/>
  <c r="S82" i="57"/>
  <c r="U82" i="57" s="1"/>
  <c r="S98" i="57"/>
  <c r="U98" i="57" s="1"/>
  <c r="S114" i="57"/>
  <c r="U114" i="57" s="1"/>
  <c r="S130" i="57"/>
  <c r="U130" i="57" s="1"/>
  <c r="S146" i="57"/>
  <c r="U146" i="57" s="1"/>
  <c r="S162" i="57"/>
  <c r="U162" i="57" s="1"/>
  <c r="S178" i="57"/>
  <c r="U178" i="57" s="1"/>
  <c r="S194" i="57"/>
  <c r="U194" i="57" s="1"/>
  <c r="S210" i="57"/>
  <c r="U210" i="57" s="1"/>
  <c r="S226" i="57"/>
  <c r="U226" i="57" s="1"/>
  <c r="S242" i="57"/>
  <c r="U242" i="57" s="1"/>
  <c r="S258" i="57"/>
  <c r="U258" i="57" s="1"/>
  <c r="S274" i="57"/>
  <c r="U274" i="57" s="1"/>
  <c r="S290" i="57"/>
  <c r="U290" i="57" s="1"/>
  <c r="S306" i="57"/>
  <c r="U306" i="57" s="1"/>
  <c r="S322" i="57"/>
  <c r="U322" i="57" s="1"/>
  <c r="S338" i="57"/>
  <c r="U338" i="57" s="1"/>
  <c r="S15" i="57"/>
  <c r="U15" i="57" s="1"/>
  <c r="S608" i="57"/>
  <c r="U608" i="57" s="1"/>
  <c r="S592" i="57"/>
  <c r="U592" i="57" s="1"/>
  <c r="S572" i="57"/>
  <c r="U572" i="57" s="1"/>
  <c r="S584" i="57"/>
  <c r="U584" i="57" s="1"/>
  <c r="S479" i="57"/>
  <c r="U479" i="57" s="1"/>
  <c r="S620" i="57"/>
  <c r="U620" i="57" s="1"/>
  <c r="S495" i="57"/>
  <c r="U495" i="57" s="1"/>
  <c r="S612" i="57"/>
  <c r="U612" i="57" s="1"/>
  <c r="S548" i="57"/>
  <c r="U548" i="57" s="1"/>
  <c r="S332" i="57"/>
  <c r="U332" i="57" s="1"/>
  <c r="S68" i="57"/>
  <c r="U68" i="57" s="1"/>
  <c r="S615" i="57"/>
  <c r="U615" i="57" s="1"/>
  <c r="S599" i="57"/>
  <c r="U599" i="57" s="1"/>
  <c r="S583" i="57"/>
  <c r="U583" i="57" s="1"/>
  <c r="S567" i="57"/>
  <c r="U567" i="57" s="1"/>
  <c r="S551" i="57"/>
  <c r="U551" i="57" s="1"/>
  <c r="S531" i="57"/>
  <c r="U531" i="57" s="1"/>
  <c r="S475" i="57"/>
  <c r="U475" i="57" s="1"/>
  <c r="S411" i="57"/>
  <c r="U411" i="57" s="1"/>
  <c r="S347" i="57"/>
  <c r="U347" i="57" s="1"/>
  <c r="S248" i="57"/>
  <c r="U248" i="57" s="1"/>
  <c r="S52" i="57"/>
  <c r="U52" i="57" s="1"/>
  <c r="S606" i="57"/>
  <c r="U606" i="57" s="1"/>
  <c r="S590" i="57"/>
  <c r="U590" i="57" s="1"/>
  <c r="S574" i="57"/>
  <c r="U574" i="57" s="1"/>
  <c r="S558" i="57"/>
  <c r="U558" i="57" s="1"/>
  <c r="S541" i="57"/>
  <c r="U541" i="57" s="1"/>
  <c r="S503" i="57"/>
  <c r="U503" i="57" s="1"/>
  <c r="S439" i="57"/>
  <c r="U439" i="57" s="1"/>
  <c r="S375" i="57"/>
  <c r="U375" i="57" s="1"/>
  <c r="S300" i="57"/>
  <c r="U300" i="57" s="1"/>
  <c r="S164" i="57"/>
  <c r="U164" i="57" s="1"/>
  <c r="S132" i="57"/>
  <c r="U132" i="57" s="1"/>
  <c r="S13" i="57"/>
  <c r="U13" i="57" s="1"/>
  <c r="S29" i="57"/>
  <c r="U29" i="57" s="1"/>
  <c r="S45" i="57"/>
  <c r="U45" i="57" s="1"/>
  <c r="S61" i="57"/>
  <c r="U61" i="57" s="1"/>
  <c r="S77" i="57"/>
  <c r="U77" i="57" s="1"/>
  <c r="S93" i="57"/>
  <c r="U93" i="57" s="1"/>
  <c r="S109" i="57"/>
  <c r="U109" i="57" s="1"/>
  <c r="S125" i="57"/>
  <c r="U125" i="57" s="1"/>
  <c r="S141" i="57"/>
  <c r="U141" i="57" s="1"/>
  <c r="S157" i="57"/>
  <c r="U157" i="57" s="1"/>
  <c r="S173" i="57"/>
  <c r="U173" i="57" s="1"/>
  <c r="S6" i="57"/>
  <c r="U6" i="57" s="1"/>
  <c r="S22" i="57"/>
  <c r="U22" i="57" s="1"/>
  <c r="S38" i="57"/>
  <c r="U38" i="57" s="1"/>
  <c r="S54" i="57"/>
  <c r="U54" i="57" s="1"/>
  <c r="S70" i="57"/>
  <c r="U70" i="57" s="1"/>
  <c r="S86" i="57"/>
  <c r="U86" i="57" s="1"/>
  <c r="S102" i="57"/>
  <c r="U102" i="57" s="1"/>
  <c r="S118" i="57"/>
  <c r="U118" i="57" s="1"/>
  <c r="S134" i="57"/>
  <c r="U134" i="57" s="1"/>
  <c r="S150" i="57"/>
  <c r="U150" i="57" s="1"/>
  <c r="S166" i="57"/>
  <c r="U166" i="57" s="1"/>
  <c r="S182" i="57"/>
  <c r="U182" i="57" s="1"/>
  <c r="S198" i="57"/>
  <c r="U198" i="57" s="1"/>
  <c r="S214" i="57"/>
  <c r="U214" i="57" s="1"/>
  <c r="S230" i="57"/>
  <c r="U230" i="57" s="1"/>
  <c r="S246" i="57"/>
  <c r="U246" i="57" s="1"/>
  <c r="S262" i="57"/>
  <c r="U262" i="57" s="1"/>
  <c r="S278" i="57"/>
  <c r="U278" i="57" s="1"/>
  <c r="S294" i="57"/>
  <c r="U294" i="57" s="1"/>
  <c r="S310" i="57"/>
  <c r="U310" i="57" s="1"/>
  <c r="S326" i="57"/>
  <c r="U326" i="57" s="1"/>
  <c r="S342" i="57"/>
  <c r="U342" i="57" s="1"/>
  <c r="S19" i="57"/>
  <c r="U19" i="57" s="1"/>
  <c r="S622" i="57"/>
  <c r="U622" i="57" s="1"/>
  <c r="S511" i="57"/>
  <c r="U511" i="57" s="1"/>
  <c r="S36" i="57"/>
  <c r="U36" i="57" s="1"/>
  <c r="S568" i="57"/>
  <c r="U568" i="57" s="1"/>
  <c r="S415" i="57"/>
  <c r="U415" i="57" s="1"/>
  <c r="S588" i="57"/>
  <c r="U588" i="57" s="1"/>
  <c r="S431" i="57"/>
  <c r="U431" i="57" s="1"/>
  <c r="S596" i="57"/>
  <c r="U596" i="57" s="1"/>
  <c r="S527" i="57"/>
  <c r="U527" i="57" s="1"/>
  <c r="S288" i="57"/>
  <c r="U288" i="57" s="1"/>
  <c r="S627" i="57"/>
  <c r="U627" i="57" s="1"/>
  <c r="S611" i="57"/>
  <c r="U611" i="57" s="1"/>
  <c r="S595" i="57"/>
  <c r="U595" i="57" s="1"/>
  <c r="S579" i="57"/>
  <c r="U579" i="57" s="1"/>
  <c r="S563" i="57"/>
  <c r="U563" i="57" s="1"/>
  <c r="S547" i="57"/>
  <c r="U547" i="57" s="1"/>
  <c r="S523" i="57"/>
  <c r="U523" i="57" s="1"/>
  <c r="S459" i="57"/>
  <c r="U459" i="57" s="1"/>
  <c r="S395" i="57"/>
  <c r="U395" i="57" s="1"/>
  <c r="S327" i="57"/>
  <c r="U327" i="57" s="1"/>
  <c r="S216" i="57"/>
  <c r="U216" i="57" s="1"/>
  <c r="S618" i="57"/>
  <c r="U618" i="57" s="1"/>
  <c r="S602" i="57"/>
  <c r="U602" i="57" s="1"/>
  <c r="S586" i="57"/>
  <c r="U586" i="57" s="1"/>
  <c r="S570" i="57"/>
  <c r="U570" i="57" s="1"/>
  <c r="S554" i="57"/>
  <c r="U554" i="57" s="1"/>
  <c r="S535" i="57"/>
  <c r="U535" i="57" s="1"/>
  <c r="S487" i="57"/>
  <c r="U487" i="57" s="1"/>
  <c r="S423" i="57"/>
  <c r="U423" i="57" s="1"/>
  <c r="S359" i="57"/>
  <c r="U359" i="57" s="1"/>
  <c r="S272" i="57"/>
  <c r="U272" i="57" s="1"/>
  <c r="S100" i="57"/>
  <c r="U100" i="57" s="1"/>
  <c r="S626" i="57"/>
  <c r="U626" i="57" s="1"/>
  <c r="S17" i="57"/>
  <c r="U17" i="57" s="1"/>
  <c r="S33" i="57"/>
  <c r="U33" i="57" s="1"/>
  <c r="S49" i="57"/>
  <c r="U49" i="57" s="1"/>
  <c r="S65" i="57"/>
  <c r="U65" i="57" s="1"/>
  <c r="S81" i="57"/>
  <c r="U81" i="57" s="1"/>
  <c r="S97" i="57"/>
  <c r="U97" i="57" s="1"/>
  <c r="S113" i="57"/>
  <c r="U113" i="57" s="1"/>
  <c r="S129" i="57"/>
  <c r="U129" i="57" s="1"/>
  <c r="S145" i="57"/>
  <c r="U145" i="57" s="1"/>
  <c r="S161" i="57"/>
  <c r="U161" i="57" s="1"/>
  <c r="S177" i="57"/>
  <c r="U177" i="57" s="1"/>
  <c r="S10" i="57"/>
  <c r="U10" i="57" s="1"/>
  <c r="S26" i="57"/>
  <c r="U26" i="57" s="1"/>
  <c r="S42" i="57"/>
  <c r="U42" i="57" s="1"/>
  <c r="S58" i="57"/>
  <c r="U58" i="57" s="1"/>
  <c r="S74" i="57"/>
  <c r="U74" i="57" s="1"/>
  <c r="S90" i="57"/>
  <c r="U90" i="57" s="1"/>
  <c r="S106" i="57"/>
  <c r="U106" i="57" s="1"/>
  <c r="S122" i="57"/>
  <c r="U122" i="57" s="1"/>
  <c r="S138" i="57"/>
  <c r="U138" i="57" s="1"/>
  <c r="S154" i="57"/>
  <c r="U154" i="57" s="1"/>
  <c r="S170" i="57"/>
  <c r="U170" i="57" s="1"/>
  <c r="S186" i="57"/>
  <c r="U186" i="57" s="1"/>
  <c r="S202" i="57"/>
  <c r="U202" i="57" s="1"/>
  <c r="S218" i="57"/>
  <c r="U218" i="57" s="1"/>
  <c r="S234" i="57"/>
  <c r="U234" i="57" s="1"/>
  <c r="S250" i="57"/>
  <c r="U250" i="57" s="1"/>
  <c r="S266" i="57"/>
  <c r="U266" i="57" s="1"/>
  <c r="S282" i="57"/>
  <c r="U282" i="57" s="1"/>
  <c r="S298" i="57"/>
  <c r="U298" i="57" s="1"/>
  <c r="S314" i="57"/>
  <c r="U314" i="57" s="1"/>
  <c r="S330" i="57"/>
  <c r="U330" i="57" s="1"/>
  <c r="S7" i="57"/>
  <c r="U7" i="57" s="1"/>
  <c r="S23" i="57"/>
  <c r="U23" i="57" s="1"/>
  <c r="S39" i="57"/>
  <c r="U39" i="57" s="1"/>
  <c r="S55" i="57"/>
  <c r="U55" i="57" s="1"/>
  <c r="S71" i="57"/>
  <c r="U71" i="57" s="1"/>
  <c r="S87" i="57"/>
  <c r="U87" i="57" s="1"/>
  <c r="S103" i="57"/>
  <c r="U103" i="57" s="1"/>
  <c r="S119" i="57"/>
  <c r="U119" i="57" s="1"/>
  <c r="S135" i="57"/>
  <c r="U135" i="57" s="1"/>
  <c r="S151" i="57"/>
  <c r="U151" i="57" s="1"/>
  <c r="S167" i="57"/>
  <c r="U167" i="57" s="1"/>
  <c r="S183" i="57"/>
  <c r="U183" i="57" s="1"/>
  <c r="S199" i="57"/>
  <c r="U199" i="57" s="1"/>
  <c r="S215" i="57"/>
  <c r="U215" i="57" s="1"/>
  <c r="S231" i="57"/>
  <c r="U231" i="57" s="1"/>
  <c r="S247" i="57"/>
  <c r="U247" i="57" s="1"/>
  <c r="S263" i="57"/>
  <c r="U263" i="57" s="1"/>
  <c r="S279" i="57"/>
  <c r="U279" i="57" s="1"/>
  <c r="S8" i="57"/>
  <c r="U8" i="57" s="1"/>
  <c r="S72" i="57"/>
  <c r="U72" i="57" s="1"/>
  <c r="S31" i="57"/>
  <c r="U31" i="57" s="1"/>
  <c r="S63" i="57"/>
  <c r="U63" i="57" s="1"/>
  <c r="S95" i="57"/>
  <c r="U95" i="57" s="1"/>
  <c r="S127" i="57"/>
  <c r="U127" i="57" s="1"/>
  <c r="S159" i="57"/>
  <c r="U159" i="57" s="1"/>
  <c r="S191" i="57"/>
  <c r="U191" i="57" s="1"/>
  <c r="S223" i="57"/>
  <c r="U223" i="57" s="1"/>
  <c r="S255" i="57"/>
  <c r="U255" i="57" s="1"/>
  <c r="S287" i="57"/>
  <c r="U287" i="57" s="1"/>
  <c r="S88" i="57"/>
  <c r="U88" i="57" s="1"/>
  <c r="S152" i="57"/>
  <c r="U152" i="57" s="1"/>
  <c r="S201" i="57"/>
  <c r="U201" i="57" s="1"/>
  <c r="S233" i="57"/>
  <c r="U233" i="57" s="1"/>
  <c r="S265" i="57"/>
  <c r="U265" i="57" s="1"/>
  <c r="S296" i="57"/>
  <c r="U296" i="57" s="1"/>
  <c r="S317" i="57"/>
  <c r="U317" i="57" s="1"/>
  <c r="S339" i="57"/>
  <c r="U339" i="57" s="1"/>
  <c r="S356" i="57"/>
  <c r="U356" i="57" s="1"/>
  <c r="S372" i="57"/>
  <c r="U372" i="57" s="1"/>
  <c r="S388" i="57"/>
  <c r="U388" i="57" s="1"/>
  <c r="S404" i="57"/>
  <c r="U404" i="57" s="1"/>
  <c r="S420" i="57"/>
  <c r="U420" i="57" s="1"/>
  <c r="S436" i="57"/>
  <c r="U436" i="57" s="1"/>
  <c r="S452" i="57"/>
  <c r="U452" i="57" s="1"/>
  <c r="S468" i="57"/>
  <c r="U468" i="57" s="1"/>
  <c r="S484" i="57"/>
  <c r="U484" i="57" s="1"/>
  <c r="S500" i="57"/>
  <c r="U500" i="57" s="1"/>
  <c r="S516" i="57"/>
  <c r="U516" i="57" s="1"/>
  <c r="S532" i="57"/>
  <c r="U532" i="57" s="1"/>
  <c r="S12" i="57"/>
  <c r="U12" i="57" s="1"/>
  <c r="S76" i="57"/>
  <c r="U76" i="57" s="1"/>
  <c r="S140" i="57"/>
  <c r="U140" i="57" s="1"/>
  <c r="S196" i="57"/>
  <c r="U196" i="57" s="1"/>
  <c r="S228" i="57"/>
  <c r="U228" i="57" s="1"/>
  <c r="S260" i="57"/>
  <c r="U260" i="57" s="1"/>
  <c r="S292" i="57"/>
  <c r="U292" i="57" s="1"/>
  <c r="S313" i="57"/>
  <c r="U313" i="57" s="1"/>
  <c r="S335" i="57"/>
  <c r="U335" i="57" s="1"/>
  <c r="S353" i="57"/>
  <c r="U353" i="57" s="1"/>
  <c r="S369" i="57"/>
  <c r="U369" i="57" s="1"/>
  <c r="S385" i="57"/>
  <c r="U385" i="57" s="1"/>
  <c r="S401" i="57"/>
  <c r="U401" i="57" s="1"/>
  <c r="S417" i="57"/>
  <c r="U417" i="57" s="1"/>
  <c r="S433" i="57"/>
  <c r="U433" i="57" s="1"/>
  <c r="S449" i="57"/>
  <c r="U449" i="57" s="1"/>
  <c r="S465" i="57"/>
  <c r="U465" i="57" s="1"/>
  <c r="S481" i="57"/>
  <c r="U481" i="57" s="1"/>
  <c r="S497" i="57"/>
  <c r="U497" i="57" s="1"/>
  <c r="S513" i="57"/>
  <c r="U513" i="57" s="1"/>
  <c r="S16" i="57"/>
  <c r="U16" i="57" s="1"/>
  <c r="S80" i="57"/>
  <c r="U80" i="57" s="1"/>
  <c r="S144" i="57"/>
  <c r="U144" i="57" s="1"/>
  <c r="S197" i="57"/>
  <c r="U197" i="57" s="1"/>
  <c r="S229" i="57"/>
  <c r="U229" i="57" s="1"/>
  <c r="S261" i="57"/>
  <c r="U261" i="57" s="1"/>
  <c r="S293" i="57"/>
  <c r="U293" i="57" s="1"/>
  <c r="S315" i="57"/>
  <c r="U315" i="57" s="1"/>
  <c r="S336" i="57"/>
  <c r="U336" i="57" s="1"/>
  <c r="S354" i="57"/>
  <c r="U354" i="57" s="1"/>
  <c r="S370" i="57"/>
  <c r="U370" i="57" s="1"/>
  <c r="S386" i="57"/>
  <c r="U386" i="57" s="1"/>
  <c r="S402" i="57"/>
  <c r="U402" i="57" s="1"/>
  <c r="S418" i="57"/>
  <c r="U418" i="57" s="1"/>
  <c r="S434" i="57"/>
  <c r="U434" i="57" s="1"/>
  <c r="S450" i="57"/>
  <c r="U450" i="57" s="1"/>
  <c r="S466" i="57"/>
  <c r="U466" i="57" s="1"/>
  <c r="S482" i="57"/>
  <c r="U482" i="57" s="1"/>
  <c r="S498" i="57"/>
  <c r="U498" i="57" s="1"/>
  <c r="S514" i="57"/>
  <c r="U514" i="57" s="1"/>
  <c r="S625" i="57"/>
  <c r="U625" i="57" s="1"/>
  <c r="S609" i="57"/>
  <c r="U609" i="57" s="1"/>
  <c r="S593" i="57"/>
  <c r="U593" i="57" s="1"/>
  <c r="S577" i="57"/>
  <c r="U577" i="57" s="1"/>
  <c r="S561" i="57"/>
  <c r="U561" i="57" s="1"/>
  <c r="S545" i="57"/>
  <c r="U545" i="57" s="1"/>
  <c r="S515" i="57"/>
  <c r="U515" i="57" s="1"/>
  <c r="S451" i="57"/>
  <c r="U451" i="57" s="1"/>
  <c r="S387" i="57"/>
  <c r="U387" i="57" s="1"/>
  <c r="S316" i="57"/>
  <c r="U316" i="57" s="1"/>
  <c r="S200" i="57"/>
  <c r="U200" i="57" s="1"/>
  <c r="S35" i="57"/>
  <c r="U35" i="57" s="1"/>
  <c r="S67" i="57"/>
  <c r="U67" i="57" s="1"/>
  <c r="S99" i="57"/>
  <c r="U99" i="57" s="1"/>
  <c r="S131" i="57"/>
  <c r="U131" i="57" s="1"/>
  <c r="S163" i="57"/>
  <c r="U163" i="57" s="1"/>
  <c r="S195" i="57"/>
  <c r="U195" i="57" s="1"/>
  <c r="S227" i="57"/>
  <c r="U227" i="57" s="1"/>
  <c r="S259" i="57"/>
  <c r="U259" i="57" s="1"/>
  <c r="S291" i="57"/>
  <c r="U291" i="57" s="1"/>
  <c r="S104" i="57"/>
  <c r="U104" i="57" s="1"/>
  <c r="S168" i="57"/>
  <c r="U168" i="57" s="1"/>
  <c r="S209" i="57"/>
  <c r="U209" i="57" s="1"/>
  <c r="S241" i="57"/>
  <c r="U241" i="57" s="1"/>
  <c r="S273" i="57"/>
  <c r="U273" i="57" s="1"/>
  <c r="S301" i="57"/>
  <c r="U301" i="57" s="1"/>
  <c r="S323" i="57"/>
  <c r="U323" i="57" s="1"/>
  <c r="S344" i="57"/>
  <c r="U344" i="57" s="1"/>
  <c r="S360" i="57"/>
  <c r="U360" i="57" s="1"/>
  <c r="S376" i="57"/>
  <c r="U376" i="57" s="1"/>
  <c r="S392" i="57"/>
  <c r="U392" i="57" s="1"/>
  <c r="S408" i="57"/>
  <c r="U408" i="57" s="1"/>
  <c r="S424" i="57"/>
  <c r="U424" i="57" s="1"/>
  <c r="S440" i="57"/>
  <c r="U440" i="57" s="1"/>
  <c r="S456" i="57"/>
  <c r="U456" i="57" s="1"/>
  <c r="S472" i="57"/>
  <c r="U472" i="57" s="1"/>
  <c r="S488" i="57"/>
  <c r="U488" i="57" s="1"/>
  <c r="S504" i="57"/>
  <c r="U504" i="57" s="1"/>
  <c r="S520" i="57"/>
  <c r="U520" i="57" s="1"/>
  <c r="S536" i="57"/>
  <c r="U536" i="57" s="1"/>
  <c r="S28" i="57"/>
  <c r="U28" i="57" s="1"/>
  <c r="S92" i="57"/>
  <c r="U92" i="57" s="1"/>
  <c r="S156" i="57"/>
  <c r="U156" i="57" s="1"/>
  <c r="S204" i="57"/>
  <c r="U204" i="57" s="1"/>
  <c r="S236" i="57"/>
  <c r="U236" i="57" s="1"/>
  <c r="S268" i="57"/>
  <c r="U268" i="57" s="1"/>
  <c r="S297" i="57"/>
  <c r="U297" i="57" s="1"/>
  <c r="S319" i="57"/>
  <c r="U319" i="57" s="1"/>
  <c r="S340" i="57"/>
  <c r="U340" i="57" s="1"/>
  <c r="S357" i="57"/>
  <c r="U357" i="57" s="1"/>
  <c r="S373" i="57"/>
  <c r="U373" i="57" s="1"/>
  <c r="S389" i="57"/>
  <c r="U389" i="57" s="1"/>
  <c r="S405" i="57"/>
  <c r="U405" i="57" s="1"/>
  <c r="S421" i="57"/>
  <c r="U421" i="57" s="1"/>
  <c r="S437" i="57"/>
  <c r="U437" i="57" s="1"/>
  <c r="S453" i="57"/>
  <c r="U453" i="57" s="1"/>
  <c r="S469" i="57"/>
  <c r="U469" i="57" s="1"/>
  <c r="S485" i="57"/>
  <c r="U485" i="57" s="1"/>
  <c r="S501" i="57"/>
  <c r="U501" i="57" s="1"/>
  <c r="S517" i="57"/>
  <c r="U517" i="57" s="1"/>
  <c r="S32" i="57"/>
  <c r="U32" i="57" s="1"/>
  <c r="S96" i="57"/>
  <c r="U96" i="57" s="1"/>
  <c r="S160" i="57"/>
  <c r="U160" i="57" s="1"/>
  <c r="S205" i="57"/>
  <c r="U205" i="57" s="1"/>
  <c r="S237" i="57"/>
  <c r="U237" i="57" s="1"/>
  <c r="S269" i="57"/>
  <c r="U269" i="57" s="1"/>
  <c r="S299" i="57"/>
  <c r="U299" i="57" s="1"/>
  <c r="S320" i="57"/>
  <c r="U320" i="57" s="1"/>
  <c r="S341" i="57"/>
  <c r="U341" i="57" s="1"/>
  <c r="S358" i="57"/>
  <c r="U358" i="57" s="1"/>
  <c r="S374" i="57"/>
  <c r="U374" i="57" s="1"/>
  <c r="S390" i="57"/>
  <c r="U390" i="57" s="1"/>
  <c r="S406" i="57"/>
  <c r="U406" i="57" s="1"/>
  <c r="S422" i="57"/>
  <c r="U422" i="57" s="1"/>
  <c r="S438" i="57"/>
  <c r="U438" i="57" s="1"/>
  <c r="S454" i="57"/>
  <c r="U454" i="57" s="1"/>
  <c r="S470" i="57"/>
  <c r="U470" i="57" s="1"/>
  <c r="S486" i="57"/>
  <c r="U486" i="57" s="1"/>
  <c r="S502" i="57"/>
  <c r="U502" i="57" s="1"/>
  <c r="S518" i="57"/>
  <c r="U518" i="57" s="1"/>
  <c r="S621" i="57"/>
  <c r="U621" i="57" s="1"/>
  <c r="S605" i="57"/>
  <c r="U605" i="57" s="1"/>
  <c r="S589" i="57"/>
  <c r="U589" i="57" s="1"/>
  <c r="S573" i="57"/>
  <c r="U573" i="57" s="1"/>
  <c r="S557" i="57"/>
  <c r="U557" i="57" s="1"/>
  <c r="S539" i="57"/>
  <c r="U539" i="57" s="1"/>
  <c r="S499" i="57"/>
  <c r="U499" i="57" s="1"/>
  <c r="S435" i="57"/>
  <c r="U435" i="57" s="1"/>
  <c r="S371" i="57"/>
  <c r="U371" i="57" s="1"/>
  <c r="S295" i="57"/>
  <c r="U295" i="57" s="1"/>
  <c r="S148" i="57"/>
  <c r="U148" i="57" s="1"/>
  <c r="S47" i="57"/>
  <c r="U47" i="57" s="1"/>
  <c r="S79" i="57"/>
  <c r="U79" i="57" s="1"/>
  <c r="S111" i="57"/>
  <c r="U111" i="57" s="1"/>
  <c r="S143" i="57"/>
  <c r="U143" i="57" s="1"/>
  <c r="S175" i="57"/>
  <c r="U175" i="57" s="1"/>
  <c r="S207" i="57"/>
  <c r="U207" i="57" s="1"/>
  <c r="S239" i="57"/>
  <c r="U239" i="57" s="1"/>
  <c r="S271" i="57"/>
  <c r="U271" i="57" s="1"/>
  <c r="S40" i="57"/>
  <c r="U40" i="57" s="1"/>
  <c r="S120" i="57"/>
  <c r="U120" i="57" s="1"/>
  <c r="S184" i="57"/>
  <c r="U184" i="57" s="1"/>
  <c r="S217" i="57"/>
  <c r="U217" i="57" s="1"/>
  <c r="S249" i="57"/>
  <c r="U249" i="57" s="1"/>
  <c r="S281" i="57"/>
  <c r="U281" i="57" s="1"/>
  <c r="S307" i="57"/>
  <c r="U307" i="57" s="1"/>
  <c r="S328" i="57"/>
  <c r="U328" i="57" s="1"/>
  <c r="S348" i="57"/>
  <c r="U348" i="57" s="1"/>
  <c r="S364" i="57"/>
  <c r="U364" i="57" s="1"/>
  <c r="S380" i="57"/>
  <c r="U380" i="57" s="1"/>
  <c r="S396" i="57"/>
  <c r="U396" i="57" s="1"/>
  <c r="S412" i="57"/>
  <c r="U412" i="57" s="1"/>
  <c r="S428" i="57"/>
  <c r="U428" i="57" s="1"/>
  <c r="S444" i="57"/>
  <c r="U444" i="57" s="1"/>
  <c r="S460" i="57"/>
  <c r="U460" i="57" s="1"/>
  <c r="S476" i="57"/>
  <c r="U476" i="57" s="1"/>
  <c r="S492" i="57"/>
  <c r="U492" i="57" s="1"/>
  <c r="S508" i="57"/>
  <c r="U508" i="57" s="1"/>
  <c r="S524" i="57"/>
  <c r="U524" i="57" s="1"/>
  <c r="S540" i="57"/>
  <c r="U540" i="57" s="1"/>
  <c r="S44" i="57"/>
  <c r="U44" i="57" s="1"/>
  <c r="S108" i="57"/>
  <c r="U108" i="57" s="1"/>
  <c r="S172" i="57"/>
  <c r="U172" i="57" s="1"/>
  <c r="S212" i="57"/>
  <c r="U212" i="57" s="1"/>
  <c r="S244" i="57"/>
  <c r="U244" i="57" s="1"/>
  <c r="S276" i="57"/>
  <c r="U276" i="57" s="1"/>
  <c r="S303" i="57"/>
  <c r="U303" i="57" s="1"/>
  <c r="S324" i="57"/>
  <c r="U324" i="57" s="1"/>
  <c r="S345" i="57"/>
  <c r="U345" i="57" s="1"/>
  <c r="S361" i="57"/>
  <c r="U361" i="57" s="1"/>
  <c r="S377" i="57"/>
  <c r="U377" i="57" s="1"/>
  <c r="S393" i="57"/>
  <c r="U393" i="57" s="1"/>
  <c r="S409" i="57"/>
  <c r="U409" i="57" s="1"/>
  <c r="S425" i="57"/>
  <c r="U425" i="57" s="1"/>
  <c r="S441" i="57"/>
  <c r="U441" i="57" s="1"/>
  <c r="S457" i="57"/>
  <c r="U457" i="57" s="1"/>
  <c r="S473" i="57"/>
  <c r="U473" i="57" s="1"/>
  <c r="S489" i="57"/>
  <c r="U489" i="57" s="1"/>
  <c r="S505" i="57"/>
  <c r="U505" i="57" s="1"/>
  <c r="S521" i="57"/>
  <c r="U521" i="57" s="1"/>
  <c r="S48" i="57"/>
  <c r="U48" i="57" s="1"/>
  <c r="S112" i="57"/>
  <c r="U112" i="57" s="1"/>
  <c r="S176" i="57"/>
  <c r="U176" i="57" s="1"/>
  <c r="S213" i="57"/>
  <c r="U213" i="57" s="1"/>
  <c r="S245" i="57"/>
  <c r="U245" i="57" s="1"/>
  <c r="S277" i="57"/>
  <c r="U277" i="57" s="1"/>
  <c r="S304" i="57"/>
  <c r="U304" i="57" s="1"/>
  <c r="S325" i="57"/>
  <c r="U325" i="57" s="1"/>
  <c r="S346" i="57"/>
  <c r="U346" i="57" s="1"/>
  <c r="S362" i="57"/>
  <c r="U362" i="57" s="1"/>
  <c r="S378" i="57"/>
  <c r="U378" i="57" s="1"/>
  <c r="S394" i="57"/>
  <c r="U394" i="57" s="1"/>
  <c r="S410" i="57"/>
  <c r="U410" i="57" s="1"/>
  <c r="S426" i="57"/>
  <c r="U426" i="57" s="1"/>
  <c r="S442" i="57"/>
  <c r="U442" i="57" s="1"/>
  <c r="S458" i="57"/>
  <c r="U458" i="57" s="1"/>
  <c r="S474" i="57"/>
  <c r="U474" i="57" s="1"/>
  <c r="S490" i="57"/>
  <c r="U490" i="57" s="1"/>
  <c r="S506" i="57"/>
  <c r="U506" i="57" s="1"/>
  <c r="S522" i="57"/>
  <c r="U522" i="57" s="1"/>
  <c r="S617" i="57"/>
  <c r="U617" i="57" s="1"/>
  <c r="S601" i="57"/>
  <c r="U601" i="57" s="1"/>
  <c r="S585" i="57"/>
  <c r="U585" i="57" s="1"/>
  <c r="S569" i="57"/>
  <c r="U569" i="57" s="1"/>
  <c r="S553" i="57"/>
  <c r="U553" i="57" s="1"/>
  <c r="S534" i="57"/>
  <c r="U534" i="57" s="1"/>
  <c r="S483" i="57"/>
  <c r="U483" i="57" s="1"/>
  <c r="S419" i="57"/>
  <c r="U419" i="57" s="1"/>
  <c r="S355" i="57"/>
  <c r="U355" i="57" s="1"/>
  <c r="S264" i="57"/>
  <c r="U264" i="57" s="1"/>
  <c r="S84" i="57"/>
  <c r="U84" i="57" s="1"/>
  <c r="S51" i="57"/>
  <c r="U51" i="57" s="1"/>
  <c r="S83" i="57"/>
  <c r="U83" i="57" s="1"/>
  <c r="S115" i="57"/>
  <c r="U115" i="57" s="1"/>
  <c r="S147" i="57"/>
  <c r="U147" i="57" s="1"/>
  <c r="S179" i="57"/>
  <c r="U179" i="57" s="1"/>
  <c r="S211" i="57"/>
  <c r="U211" i="57" s="1"/>
  <c r="S243" i="57"/>
  <c r="U243" i="57" s="1"/>
  <c r="S275" i="57"/>
  <c r="U275" i="57" s="1"/>
  <c r="S56" i="57"/>
  <c r="U56" i="57" s="1"/>
  <c r="S136" i="57"/>
  <c r="U136" i="57" s="1"/>
  <c r="S193" i="57"/>
  <c r="U193" i="57" s="1"/>
  <c r="S225" i="57"/>
  <c r="U225" i="57" s="1"/>
  <c r="S257" i="57"/>
  <c r="U257" i="57" s="1"/>
  <c r="S289" i="57"/>
  <c r="U289" i="57" s="1"/>
  <c r="S312" i="57"/>
  <c r="U312" i="57" s="1"/>
  <c r="S333" i="57"/>
  <c r="U333" i="57" s="1"/>
  <c r="S352" i="57"/>
  <c r="U352" i="57" s="1"/>
  <c r="S368" i="57"/>
  <c r="U368" i="57" s="1"/>
  <c r="S384" i="57"/>
  <c r="U384" i="57" s="1"/>
  <c r="S400" i="57"/>
  <c r="U400" i="57" s="1"/>
  <c r="S416" i="57"/>
  <c r="U416" i="57" s="1"/>
  <c r="S432" i="57"/>
  <c r="U432" i="57" s="1"/>
  <c r="S448" i="57"/>
  <c r="U448" i="57" s="1"/>
  <c r="S464" i="57"/>
  <c r="U464" i="57" s="1"/>
  <c r="S480" i="57"/>
  <c r="U480" i="57" s="1"/>
  <c r="S496" i="57"/>
  <c r="U496" i="57" s="1"/>
  <c r="S512" i="57"/>
  <c r="U512" i="57" s="1"/>
  <c r="S528" i="57"/>
  <c r="U528" i="57" s="1"/>
  <c r="S544" i="57"/>
  <c r="U544" i="57" s="1"/>
  <c r="S60" i="57"/>
  <c r="U60" i="57" s="1"/>
  <c r="S124" i="57"/>
  <c r="U124" i="57" s="1"/>
  <c r="S188" i="57"/>
  <c r="U188" i="57" s="1"/>
  <c r="S220" i="57"/>
  <c r="U220" i="57" s="1"/>
  <c r="S252" i="57"/>
  <c r="U252" i="57" s="1"/>
  <c r="S284" i="57"/>
  <c r="U284" i="57" s="1"/>
  <c r="S308" i="57"/>
  <c r="U308" i="57" s="1"/>
  <c r="S329" i="57"/>
  <c r="U329" i="57" s="1"/>
  <c r="S349" i="57"/>
  <c r="U349" i="57" s="1"/>
  <c r="S365" i="57"/>
  <c r="U365" i="57" s="1"/>
  <c r="S381" i="57"/>
  <c r="U381" i="57" s="1"/>
  <c r="S397" i="57"/>
  <c r="U397" i="57" s="1"/>
  <c r="S413" i="57"/>
  <c r="U413" i="57" s="1"/>
  <c r="S429" i="57"/>
  <c r="U429" i="57" s="1"/>
  <c r="S445" i="57"/>
  <c r="U445" i="57" s="1"/>
  <c r="S461" i="57"/>
  <c r="U461" i="57" s="1"/>
  <c r="S477" i="57"/>
  <c r="U477" i="57" s="1"/>
  <c r="S493" i="57"/>
  <c r="U493" i="57" s="1"/>
  <c r="S509" i="57"/>
  <c r="U509" i="57" s="1"/>
  <c r="S525" i="57"/>
  <c r="U525" i="57" s="1"/>
  <c r="S64" i="57"/>
  <c r="U64" i="57" s="1"/>
  <c r="S128" i="57"/>
  <c r="U128" i="57" s="1"/>
  <c r="S189" i="57"/>
  <c r="U189" i="57" s="1"/>
  <c r="S221" i="57"/>
  <c r="U221" i="57" s="1"/>
  <c r="S253" i="57"/>
  <c r="U253" i="57" s="1"/>
  <c r="S285" i="57"/>
  <c r="U285" i="57" s="1"/>
  <c r="S309" i="57"/>
  <c r="U309" i="57" s="1"/>
  <c r="S331" i="57"/>
  <c r="U331" i="57" s="1"/>
  <c r="S350" i="57"/>
  <c r="U350" i="57" s="1"/>
  <c r="S366" i="57"/>
  <c r="U366" i="57" s="1"/>
  <c r="S382" i="57"/>
  <c r="U382" i="57" s="1"/>
  <c r="S398" i="57"/>
  <c r="U398" i="57" s="1"/>
  <c r="S414" i="57"/>
  <c r="U414" i="57" s="1"/>
  <c r="S430" i="57"/>
  <c r="U430" i="57" s="1"/>
  <c r="S446" i="57"/>
  <c r="U446" i="57" s="1"/>
  <c r="S462" i="57"/>
  <c r="U462" i="57" s="1"/>
  <c r="S478" i="57"/>
  <c r="U478" i="57" s="1"/>
  <c r="S494" i="57"/>
  <c r="U494" i="57" s="1"/>
  <c r="S510" i="57"/>
  <c r="U510" i="57" s="1"/>
  <c r="S526" i="57"/>
  <c r="U526" i="57" s="1"/>
  <c r="S613" i="57"/>
  <c r="U613" i="57" s="1"/>
  <c r="S597" i="57"/>
  <c r="U597" i="57" s="1"/>
  <c r="S581" i="57"/>
  <c r="U581" i="57" s="1"/>
  <c r="S565" i="57"/>
  <c r="U565" i="57" s="1"/>
  <c r="S549" i="57"/>
  <c r="U549" i="57" s="1"/>
  <c r="S529" i="57"/>
  <c r="U529" i="57" s="1"/>
  <c r="S467" i="57"/>
  <c r="U467" i="57" s="1"/>
  <c r="S403" i="57"/>
  <c r="U403" i="57" s="1"/>
  <c r="S337" i="57"/>
  <c r="U337" i="57" s="1"/>
  <c r="S232" i="57"/>
  <c r="U232" i="57" s="1"/>
  <c r="S20" i="57"/>
  <c r="U20" i="57" s="1"/>
  <c r="Q4" i="57"/>
  <c r="S4" i="57" s="1"/>
  <c r="U4" i="57" s="1"/>
  <c r="AE41" i="42"/>
  <c r="AE60" i="42"/>
  <c r="AE59" i="42"/>
  <c r="AE40" i="42"/>
  <c r="AE22" i="42"/>
  <c r="AE21" i="42"/>
  <c r="AE5" i="42"/>
  <c r="AE4" i="42"/>
  <c r="AH28" i="42"/>
  <c r="AG27" i="42"/>
  <c r="W6" i="57" l="1"/>
  <c r="K5" i="57" s="1"/>
  <c r="AH41" i="42"/>
  <c r="AH40" i="42"/>
  <c r="AH29" i="42"/>
  <c r="AI40" i="42" l="1"/>
  <c r="AJ40" i="42" s="1"/>
  <c r="AI41" i="42"/>
  <c r="AJ41" i="42" s="1"/>
  <c r="AI29" i="42"/>
  <c r="AJ29" i="42" s="1"/>
  <c r="AI28" i="42"/>
  <c r="AJ28" i="42" s="1"/>
  <c r="AD59" i="42" l="1"/>
  <c r="AD40" i="42"/>
  <c r="AD21" i="42"/>
  <c r="AD4" i="42"/>
  <c r="AH5" i="42" l="1"/>
  <c r="I4" i="42" s="1"/>
  <c r="X40" i="42" a="1"/>
  <c r="X21" i="42" a="1"/>
  <c r="X59" i="42" a="1"/>
  <c r="X4" i="42" a="1"/>
  <c r="AI11" i="42"/>
  <c r="T4" i="42" l="1"/>
  <c r="X40" i="42"/>
  <c r="X59" i="42"/>
  <c r="X4" i="42"/>
  <c r="X21" i="42"/>
  <c r="AG11" i="42" l="1"/>
  <c r="AG15" i="42" s="1"/>
  <c r="AH6" i="42"/>
  <c r="I5" i="42" s="1"/>
  <c r="AL4" i="42" a="1"/>
  <c r="AL4" i="42" s="1"/>
  <c r="AI12" i="42"/>
  <c r="AJ12" i="42"/>
  <c r="AJ11" i="42"/>
  <c r="T36" i="42" l="1"/>
  <c r="T35" i="42"/>
  <c r="T5" i="42"/>
  <c r="AH17" i="42"/>
  <c r="AH16" i="42"/>
  <c r="AI5" i="42"/>
  <c r="AI6" i="42"/>
  <c r="AI17" i="42" l="1"/>
  <c r="AJ17" i="42" s="1"/>
  <c r="AI16" i="42"/>
  <c r="AJ16" i="42" s="1"/>
  <c r="AJ5" i="42"/>
  <c r="H4" i="42" s="1"/>
  <c r="S4" i="42" l="1"/>
  <c r="S35" i="42"/>
  <c r="AD25" i="42" l="1"/>
  <c r="AD8" i="42"/>
  <c r="S8" i="42"/>
  <c r="AD44" i="42"/>
  <c r="AD63" i="42"/>
  <c r="S39" i="42"/>
  <c r="J16" i="7" l="1"/>
  <c r="AI5" i="23" l="1"/>
  <c r="AI4" i="23"/>
  <c r="AJ5" i="23" l="1"/>
  <c r="AJ4" i="23"/>
  <c r="AI57" i="23" l="1"/>
  <c r="AG57" i="23" s="1"/>
  <c r="AI63" i="23"/>
  <c r="AI62" i="23"/>
  <c r="AI61" i="23"/>
  <c r="AI60" i="23"/>
  <c r="AI59" i="23"/>
  <c r="AI58" i="23"/>
  <c r="AG61" i="23" l="1"/>
  <c r="AG58" i="23"/>
  <c r="AG62" i="23"/>
  <c r="AG59" i="23"/>
  <c r="AG63" i="23"/>
  <c r="AG60" i="23"/>
  <c r="AI49" i="23" l="1"/>
  <c r="AJ49" i="23" s="1"/>
  <c r="AI47" i="23"/>
  <c r="AJ47" i="23" s="1"/>
  <c r="AI45" i="23"/>
  <c r="AJ45" i="23" s="1"/>
  <c r="AI43" i="23"/>
  <c r="AJ43" i="23" s="1"/>
  <c r="AI41" i="23"/>
  <c r="AJ41" i="23" s="1"/>
  <c r="AI39" i="23"/>
  <c r="AJ39" i="23" s="1"/>
  <c r="AI37" i="23"/>
  <c r="AJ37" i="23" s="1"/>
  <c r="AI35" i="23"/>
  <c r="AJ35" i="23" s="1"/>
  <c r="AI33" i="23"/>
  <c r="AJ33" i="23" s="1"/>
  <c r="AI31" i="23"/>
  <c r="AJ31" i="23" s="1"/>
  <c r="AI29" i="23"/>
  <c r="AJ29" i="23" s="1"/>
  <c r="AI27" i="23"/>
  <c r="AJ27" i="23" s="1"/>
  <c r="AI25" i="23"/>
  <c r="AJ25" i="23" s="1"/>
  <c r="AI23" i="23"/>
  <c r="AJ23" i="23" s="1"/>
  <c r="AI21" i="23"/>
  <c r="AJ21" i="23" s="1"/>
  <c r="AI19" i="23"/>
  <c r="AJ19" i="23" s="1"/>
  <c r="AI17" i="23"/>
  <c r="AJ17" i="23" s="1"/>
  <c r="AI15" i="23"/>
  <c r="AJ15" i="23" s="1"/>
  <c r="AI13" i="23"/>
  <c r="AJ13" i="23" s="1"/>
  <c r="AI11" i="23"/>
  <c r="AJ11" i="23" s="1"/>
  <c r="AI9" i="23"/>
  <c r="AJ9" i="23" s="1"/>
  <c r="AI7" i="23"/>
  <c r="AJ7" i="23" s="1"/>
  <c r="AI50" i="23"/>
  <c r="AJ50" i="23" s="1"/>
  <c r="AI48" i="23"/>
  <c r="AJ48" i="23" s="1"/>
  <c r="AI46" i="23"/>
  <c r="AJ46" i="23" s="1"/>
  <c r="AI44" i="23"/>
  <c r="AJ44" i="23" s="1"/>
  <c r="AI42" i="23"/>
  <c r="AJ42" i="23" s="1"/>
  <c r="AI40" i="23"/>
  <c r="AJ40" i="23" s="1"/>
  <c r="AI38" i="23"/>
  <c r="AJ38" i="23" s="1"/>
  <c r="AI36" i="23"/>
  <c r="AJ36" i="23" s="1"/>
  <c r="AI34" i="23"/>
  <c r="AJ34" i="23" s="1"/>
  <c r="AI32" i="23"/>
  <c r="AJ32" i="23" s="1"/>
  <c r="AI30" i="23"/>
  <c r="AJ30" i="23" s="1"/>
  <c r="AI28" i="23"/>
  <c r="AJ28" i="23" s="1"/>
  <c r="AI26" i="23"/>
  <c r="AJ26" i="23" s="1"/>
  <c r="AI24" i="23"/>
  <c r="AJ24" i="23" s="1"/>
  <c r="AI22" i="23"/>
  <c r="AJ22" i="23" s="1"/>
  <c r="AI20" i="23"/>
  <c r="AJ20" i="23" s="1"/>
  <c r="AI18" i="23"/>
  <c r="AJ18" i="23" s="1"/>
  <c r="AI16" i="23"/>
  <c r="AJ16" i="23" s="1"/>
  <c r="AI14" i="23"/>
  <c r="AJ14" i="23" s="1"/>
  <c r="AI12" i="23"/>
  <c r="AJ12" i="23" s="1"/>
  <c r="AI10" i="23"/>
  <c r="AJ10" i="23" s="1"/>
  <c r="AI8" i="23"/>
  <c r="AJ8" i="23" s="1"/>
  <c r="AI6" i="23"/>
  <c r="AJ6" i="23" s="1"/>
  <c r="AJ52" i="23" l="1"/>
  <c r="BH3" i="18" l="1"/>
  <c r="BG3" i="18"/>
  <c r="BE3" i="18"/>
  <c r="BD3" i="18"/>
  <c r="BB3" i="18"/>
  <c r="BA3" i="18"/>
  <c r="AW3" i="18"/>
  <c r="AV3" i="18"/>
  <c r="AP3" i="18"/>
  <c r="AO3" i="18"/>
  <c r="AM3" i="18"/>
  <c r="AL3" i="18"/>
  <c r="AJ3" i="18"/>
  <c r="AI3" i="18"/>
  <c r="BK37" i="18"/>
  <c r="BL37" i="18"/>
  <c r="BK39" i="18"/>
  <c r="BL39" i="18"/>
  <c r="BK41" i="18"/>
  <c r="BL41" i="18"/>
  <c r="BK43" i="18"/>
  <c r="BL43" i="18"/>
  <c r="BK45" i="18"/>
  <c r="BL45" i="18"/>
  <c r="BK47" i="18"/>
  <c r="BL47" i="18"/>
  <c r="BK49" i="18"/>
  <c r="BL49" i="18"/>
  <c r="BK51" i="18"/>
  <c r="BL51" i="18"/>
  <c r="BK53" i="18"/>
  <c r="BL53" i="18"/>
  <c r="BK55" i="18"/>
  <c r="BL55" i="18"/>
  <c r="BK57" i="18"/>
  <c r="BL57" i="18"/>
  <c r="BK59" i="18"/>
  <c r="BL59" i="18"/>
  <c r="BK61" i="18"/>
  <c r="BL61" i="18"/>
  <c r="BK63" i="18"/>
  <c r="BL63" i="18"/>
  <c r="BK65" i="18"/>
  <c r="BL65" i="18"/>
  <c r="BK67" i="18"/>
  <c r="BL67" i="18"/>
  <c r="BK69" i="18"/>
  <c r="BL69" i="18"/>
  <c r="BK71" i="18"/>
  <c r="BL71" i="18"/>
  <c r="BK73" i="18"/>
  <c r="BL73" i="18"/>
  <c r="BK75" i="18"/>
  <c r="BL75" i="18"/>
  <c r="BK77" i="18"/>
  <c r="BL77" i="18"/>
  <c r="BK79" i="18"/>
  <c r="BL79" i="18"/>
  <c r="BK81" i="18"/>
  <c r="BL81" i="18"/>
  <c r="BK82" i="18"/>
  <c r="BL82" i="18"/>
  <c r="BK84" i="18"/>
  <c r="BL84" i="18"/>
  <c r="BK86" i="18"/>
  <c r="BL86" i="18"/>
  <c r="BK88" i="18"/>
  <c r="BL88" i="18"/>
  <c r="BK90" i="18"/>
  <c r="BL90" i="18"/>
  <c r="BK92" i="18"/>
  <c r="BL92" i="18"/>
  <c r="BK94" i="18"/>
  <c r="BL94" i="18"/>
  <c r="BK96" i="18"/>
  <c r="BL96" i="18"/>
  <c r="BK98" i="18"/>
  <c r="BL98" i="18"/>
  <c r="BK100" i="18"/>
  <c r="BL100" i="18"/>
  <c r="BK102" i="18"/>
  <c r="BL102" i="18"/>
  <c r="BK104" i="18"/>
  <c r="BL104" i="18"/>
  <c r="BK106" i="18"/>
  <c r="BL106" i="18"/>
  <c r="BK108" i="18"/>
  <c r="BL108" i="18"/>
  <c r="BK110" i="18"/>
  <c r="BL110" i="18"/>
  <c r="BK112" i="18"/>
  <c r="BL112" i="18"/>
  <c r="BK114" i="18"/>
  <c r="BL114" i="18"/>
  <c r="BK116" i="18"/>
  <c r="BL116" i="18"/>
  <c r="BK118" i="18"/>
  <c r="BL118" i="18"/>
  <c r="BK120" i="18"/>
  <c r="BL120" i="18"/>
  <c r="BK122" i="18"/>
  <c r="BL122" i="18"/>
  <c r="BK124" i="18"/>
  <c r="BL124" i="18"/>
  <c r="BK126" i="18"/>
  <c r="BL126" i="18"/>
  <c r="BK128" i="18"/>
  <c r="BL128" i="18"/>
  <c r="BK130" i="18"/>
  <c r="BL130" i="18"/>
  <c r="BK132" i="18"/>
  <c r="BL132" i="18"/>
  <c r="BK134" i="18"/>
  <c r="BL134" i="18"/>
  <c r="BK136" i="18"/>
  <c r="BL136" i="18"/>
  <c r="BK138" i="18"/>
  <c r="BL138" i="18"/>
  <c r="BK140" i="18"/>
  <c r="BL140" i="18"/>
  <c r="BK142" i="18"/>
  <c r="BL142" i="18"/>
  <c r="BK144" i="18"/>
  <c r="BL144" i="18"/>
  <c r="BK146" i="18"/>
  <c r="BL146" i="18"/>
  <c r="BK148" i="18"/>
  <c r="BL148" i="18"/>
  <c r="BK150" i="18"/>
  <c r="BL150" i="18"/>
  <c r="BK152" i="18"/>
  <c r="BL152" i="18"/>
  <c r="BK154" i="18"/>
  <c r="BL154" i="18"/>
  <c r="BK155" i="18"/>
  <c r="BL155" i="18"/>
  <c r="BK157" i="18"/>
  <c r="BL157" i="18"/>
  <c r="BK159" i="18"/>
  <c r="BL159" i="18"/>
  <c r="BK161" i="18"/>
  <c r="BL161" i="18"/>
  <c r="BK163" i="18"/>
  <c r="BL163" i="18"/>
  <c r="BK165" i="18"/>
  <c r="BL165" i="18"/>
  <c r="BK167" i="18"/>
  <c r="BL167" i="18"/>
  <c r="BK169" i="18"/>
  <c r="BL169" i="18"/>
  <c r="BK171" i="18"/>
  <c r="BL171" i="18"/>
  <c r="BK173" i="18"/>
  <c r="BL173" i="18"/>
  <c r="BK175" i="18"/>
  <c r="BL175" i="18"/>
  <c r="BK177" i="18"/>
  <c r="BL177" i="18"/>
  <c r="BK179" i="18"/>
  <c r="BL179" i="18"/>
  <c r="BK181" i="18"/>
  <c r="BL181" i="18"/>
  <c r="BK183" i="18"/>
  <c r="BL183" i="18"/>
  <c r="BK185" i="18"/>
  <c r="BL185" i="18"/>
  <c r="BK187" i="18"/>
  <c r="BL187" i="18"/>
  <c r="BK189" i="18"/>
  <c r="BL189" i="18"/>
  <c r="BK191" i="18"/>
  <c r="BL191" i="18"/>
  <c r="BK193" i="18"/>
  <c r="BL193" i="18"/>
  <c r="BK195" i="18"/>
  <c r="BL195" i="18"/>
  <c r="BK197" i="18"/>
  <c r="BL197" i="18"/>
  <c r="BK199" i="18"/>
  <c r="BL199" i="18"/>
  <c r="BK201" i="18"/>
  <c r="BL201" i="18"/>
  <c r="BK203" i="18"/>
  <c r="BL203" i="18"/>
  <c r="BK9" i="18"/>
  <c r="BL9" i="18"/>
  <c r="BK11" i="18"/>
  <c r="BL11" i="18"/>
  <c r="BK13" i="18"/>
  <c r="BL13" i="18"/>
  <c r="BK15" i="18"/>
  <c r="BL15" i="18"/>
  <c r="BK17" i="18"/>
  <c r="BL17" i="18"/>
  <c r="BK19" i="18"/>
  <c r="BL19" i="18"/>
  <c r="BK21" i="18"/>
  <c r="BL21" i="18"/>
  <c r="BK23" i="18"/>
  <c r="BL23" i="18"/>
  <c r="BK25" i="18"/>
  <c r="BL25" i="18"/>
  <c r="BK27" i="18"/>
  <c r="BL27" i="18"/>
  <c r="BK29" i="18"/>
  <c r="BL29" i="18"/>
  <c r="BK31" i="18"/>
  <c r="BL31" i="18"/>
  <c r="BK33" i="18"/>
  <c r="BL33" i="18"/>
  <c r="BK35" i="18"/>
  <c r="BL35" i="18"/>
  <c r="BL7" i="18"/>
  <c r="BK7" i="18"/>
  <c r="BL5" i="18"/>
  <c r="BK5" i="18"/>
  <c r="BK3" i="18"/>
  <c r="BL3" i="18"/>
  <c r="AS2" i="18" l="1"/>
  <c r="AX5" i="18"/>
  <c r="AX6" i="18"/>
  <c r="AX7" i="18"/>
  <c r="AX8" i="18"/>
  <c r="AX9" i="18"/>
  <c r="AX10" i="18"/>
  <c r="AX11" i="18"/>
  <c r="AX12" i="18"/>
  <c r="AX13" i="18"/>
  <c r="AX14" i="18"/>
  <c r="AX15" i="18"/>
  <c r="AX16" i="18"/>
  <c r="AX17" i="18"/>
  <c r="AX18" i="18"/>
  <c r="AX19" i="18"/>
  <c r="AX20" i="18"/>
  <c r="AX21" i="18"/>
  <c r="AX22" i="18"/>
  <c r="AX23" i="18"/>
  <c r="AX24" i="18"/>
  <c r="AX25" i="18"/>
  <c r="AX26" i="18"/>
  <c r="AX27" i="18"/>
  <c r="AX28" i="18"/>
  <c r="AX29" i="18"/>
  <c r="AX30" i="18"/>
  <c r="AX31" i="18"/>
  <c r="AX32" i="18"/>
  <c r="AX33" i="18"/>
  <c r="AX34" i="18"/>
  <c r="AX35" i="18"/>
  <c r="AX36" i="18"/>
  <c r="AX37" i="18"/>
  <c r="AX38" i="18"/>
  <c r="AX39" i="18"/>
  <c r="AX40" i="18"/>
  <c r="AX41" i="18"/>
  <c r="AX42" i="18"/>
  <c r="AX43" i="18"/>
  <c r="AX44" i="18"/>
  <c r="AX45" i="18"/>
  <c r="AX46" i="18"/>
  <c r="AX47" i="18"/>
  <c r="AX48" i="18"/>
  <c r="AX49" i="18"/>
  <c r="AX50" i="18"/>
  <c r="AX51" i="18"/>
  <c r="AX52" i="18"/>
  <c r="AX53" i="18"/>
  <c r="AX54" i="18"/>
  <c r="AX55" i="18"/>
  <c r="AX56" i="18"/>
  <c r="AX57" i="18"/>
  <c r="AX58" i="18"/>
  <c r="AX59" i="18"/>
  <c r="AX60" i="18"/>
  <c r="AX61" i="18"/>
  <c r="AX62" i="18"/>
  <c r="AX63" i="18"/>
  <c r="AX64" i="18"/>
  <c r="AX65" i="18"/>
  <c r="AX66" i="18"/>
  <c r="AX67" i="18"/>
  <c r="AX68" i="18"/>
  <c r="AX69" i="18"/>
  <c r="AX70" i="18"/>
  <c r="AX71" i="18"/>
  <c r="AX72" i="18"/>
  <c r="AX73" i="18"/>
  <c r="AX74" i="18"/>
  <c r="AX75" i="18"/>
  <c r="AX76" i="18"/>
  <c r="AX77" i="18"/>
  <c r="AX78" i="18"/>
  <c r="AX79" i="18"/>
  <c r="AX80" i="18"/>
  <c r="AX81" i="18"/>
  <c r="AX82" i="18"/>
  <c r="AX83" i="18"/>
  <c r="AX84" i="18"/>
  <c r="AX85" i="18"/>
  <c r="AX86" i="18"/>
  <c r="AX87" i="18"/>
  <c r="AX88" i="18"/>
  <c r="AX89" i="18"/>
  <c r="AX90" i="18"/>
  <c r="AX91" i="18"/>
  <c r="AX92" i="18"/>
  <c r="AX93" i="18"/>
  <c r="AX94" i="18"/>
  <c r="AX95" i="18"/>
  <c r="AX96" i="18"/>
  <c r="AX97" i="18"/>
  <c r="AX98" i="18"/>
  <c r="AX99" i="18"/>
  <c r="AX100" i="18"/>
  <c r="AX101" i="18"/>
  <c r="AX102" i="18"/>
  <c r="AX103" i="18"/>
  <c r="AX4" i="18"/>
  <c r="N5" i="18" a="1"/>
  <c r="N5" i="18" s="1"/>
  <c r="O5" i="18" a="1"/>
  <c r="O5" i="18" s="1"/>
  <c r="P5" i="18" a="1"/>
  <c r="P5" i="18" s="1"/>
  <c r="Q5" i="18" a="1"/>
  <c r="Q5" i="18" s="1"/>
  <c r="R5" i="18" a="1"/>
  <c r="R5" i="18" s="1"/>
  <c r="S5" i="18" a="1"/>
  <c r="S5" i="18" s="1"/>
  <c r="T5" i="18" a="1"/>
  <c r="T5" i="18" s="1"/>
  <c r="N6" i="18" a="1"/>
  <c r="N6" i="18" s="1"/>
  <c r="O6" i="18" a="1"/>
  <c r="O6" i="18" s="1"/>
  <c r="AJ6" i="18" s="1"/>
  <c r="P6" i="18" a="1"/>
  <c r="P6" i="18" s="1"/>
  <c r="Q6" i="18" a="1"/>
  <c r="Q6" i="18" s="1"/>
  <c r="R6" i="18" a="1"/>
  <c r="R6" i="18" s="1"/>
  <c r="S6" i="18" a="1"/>
  <c r="S6" i="18" s="1"/>
  <c r="T6" i="18" a="1"/>
  <c r="T6" i="18" s="1"/>
  <c r="N7" i="18" a="1"/>
  <c r="N7" i="18" s="1"/>
  <c r="O7" i="18" a="1"/>
  <c r="O7" i="18" s="1"/>
  <c r="P7" i="18" a="1"/>
  <c r="P7" i="18" s="1"/>
  <c r="Q7" i="18" a="1"/>
  <c r="Q7" i="18" s="1"/>
  <c r="R7" i="18" a="1"/>
  <c r="R7" i="18" s="1"/>
  <c r="S7" i="18" a="1"/>
  <c r="S7" i="18" s="1"/>
  <c r="T7" i="18" a="1"/>
  <c r="T7" i="18" s="1"/>
  <c r="N8" i="18" a="1"/>
  <c r="N8" i="18" s="1"/>
  <c r="O8" i="18" a="1"/>
  <c r="O8" i="18" s="1"/>
  <c r="AJ8" i="18" s="1"/>
  <c r="P8" i="18" a="1"/>
  <c r="P8" i="18" s="1"/>
  <c r="Q8" i="18" a="1"/>
  <c r="Q8" i="18" s="1"/>
  <c r="R8" i="18" a="1"/>
  <c r="R8" i="18" s="1"/>
  <c r="S8" i="18" a="1"/>
  <c r="S8" i="18" s="1"/>
  <c r="T8" i="18" a="1"/>
  <c r="T8" i="18" s="1"/>
  <c r="N9" i="18" a="1"/>
  <c r="N9" i="18" s="1"/>
  <c r="O9" i="18" a="1"/>
  <c r="O9" i="18" s="1"/>
  <c r="P9" i="18" a="1"/>
  <c r="P9" i="18" s="1"/>
  <c r="Q9" i="18" a="1"/>
  <c r="Q9" i="18" s="1"/>
  <c r="R9" i="18" a="1"/>
  <c r="R9" i="18" s="1"/>
  <c r="S9" i="18" a="1"/>
  <c r="S9" i="18" s="1"/>
  <c r="T9" i="18" a="1"/>
  <c r="T9" i="18" s="1"/>
  <c r="N10" i="18" a="1"/>
  <c r="N10" i="18" s="1"/>
  <c r="O10" i="18" a="1"/>
  <c r="O10" i="18" s="1"/>
  <c r="P10" i="18" a="1"/>
  <c r="P10" i="18" s="1"/>
  <c r="Q10" i="18" a="1"/>
  <c r="Q10" i="18" s="1"/>
  <c r="R10" i="18" a="1"/>
  <c r="R10" i="18" s="1"/>
  <c r="S10" i="18" a="1"/>
  <c r="S10" i="18" s="1"/>
  <c r="T10" i="18" a="1"/>
  <c r="T10" i="18" s="1"/>
  <c r="N11" i="18" a="1"/>
  <c r="N11" i="18" s="1"/>
  <c r="O11" i="18" a="1"/>
  <c r="O11" i="18" s="1"/>
  <c r="P11" i="18" a="1"/>
  <c r="P11" i="18" s="1"/>
  <c r="Q11" i="18" a="1"/>
  <c r="Q11" i="18" s="1"/>
  <c r="R11" i="18" a="1"/>
  <c r="R11" i="18" s="1"/>
  <c r="S11" i="18" a="1"/>
  <c r="S11" i="18" s="1"/>
  <c r="T11" i="18" a="1"/>
  <c r="T11" i="18" s="1"/>
  <c r="N12" i="18" a="1"/>
  <c r="N12" i="18" s="1"/>
  <c r="O12" i="18" a="1"/>
  <c r="O12" i="18" s="1"/>
  <c r="P12" i="18" a="1"/>
  <c r="P12" i="18" s="1"/>
  <c r="Q12" i="18" a="1"/>
  <c r="Q12" i="18" s="1"/>
  <c r="R12" i="18" a="1"/>
  <c r="R12" i="18" s="1"/>
  <c r="S12" i="18" a="1"/>
  <c r="S12" i="18" s="1"/>
  <c r="T12" i="18" a="1"/>
  <c r="T12" i="18" s="1"/>
  <c r="N13" i="18" a="1"/>
  <c r="N13" i="18" s="1"/>
  <c r="O13" i="18" a="1"/>
  <c r="O13" i="18" s="1"/>
  <c r="P13" i="18" a="1"/>
  <c r="P13" i="18" s="1"/>
  <c r="Q13" i="18" a="1"/>
  <c r="Q13" i="18" s="1"/>
  <c r="R13" i="18" a="1"/>
  <c r="R13" i="18" s="1"/>
  <c r="S13" i="18" a="1"/>
  <c r="S13" i="18" s="1"/>
  <c r="T13" i="18" a="1"/>
  <c r="T13" i="18" s="1"/>
  <c r="N14" i="18" a="1"/>
  <c r="N14" i="18" s="1"/>
  <c r="O14" i="18" a="1"/>
  <c r="O14" i="18" s="1"/>
  <c r="P14" i="18" a="1"/>
  <c r="P14" i="18" s="1"/>
  <c r="Q14" i="18" a="1"/>
  <c r="Q14" i="18" s="1"/>
  <c r="R14" i="18" a="1"/>
  <c r="R14" i="18" s="1"/>
  <c r="S14" i="18" a="1"/>
  <c r="S14" i="18" s="1"/>
  <c r="T14" i="18" a="1"/>
  <c r="T14" i="18" s="1"/>
  <c r="N15" i="18" a="1"/>
  <c r="N15" i="18" s="1"/>
  <c r="O15" i="18" a="1"/>
  <c r="O15" i="18" s="1"/>
  <c r="P15" i="18" a="1"/>
  <c r="P15" i="18" s="1"/>
  <c r="Q15" i="18" a="1"/>
  <c r="Q15" i="18" s="1"/>
  <c r="R15" i="18" a="1"/>
  <c r="R15" i="18" s="1"/>
  <c r="S15" i="18" a="1"/>
  <c r="S15" i="18" s="1"/>
  <c r="T15" i="18" a="1"/>
  <c r="T15" i="18" s="1"/>
  <c r="N16" i="18" a="1"/>
  <c r="N16" i="18" s="1"/>
  <c r="O16" i="18" a="1"/>
  <c r="O16" i="18" s="1"/>
  <c r="P16" i="18" a="1"/>
  <c r="P16" i="18" s="1"/>
  <c r="Q16" i="18" a="1"/>
  <c r="Q16" i="18" s="1"/>
  <c r="R16" i="18" a="1"/>
  <c r="R16" i="18" s="1"/>
  <c r="S16" i="18" a="1"/>
  <c r="S16" i="18" s="1"/>
  <c r="T16" i="18" a="1"/>
  <c r="T16" i="18" s="1"/>
  <c r="N17" i="18" a="1"/>
  <c r="N17" i="18" s="1"/>
  <c r="O17" i="18" a="1"/>
  <c r="O17" i="18" s="1"/>
  <c r="P17" i="18" a="1"/>
  <c r="P17" i="18" s="1"/>
  <c r="Q17" i="18" a="1"/>
  <c r="Q17" i="18" s="1"/>
  <c r="R17" i="18" a="1"/>
  <c r="R17" i="18" s="1"/>
  <c r="S17" i="18" a="1"/>
  <c r="S17" i="18" s="1"/>
  <c r="T17" i="18" a="1"/>
  <c r="T17" i="18" s="1"/>
  <c r="N18" i="18" a="1"/>
  <c r="N18" i="18" s="1"/>
  <c r="O18" i="18" a="1"/>
  <c r="O18" i="18" s="1"/>
  <c r="P18" i="18" a="1"/>
  <c r="P18" i="18" s="1"/>
  <c r="Q18" i="18" a="1"/>
  <c r="Q18" i="18" s="1"/>
  <c r="R18" i="18" a="1"/>
  <c r="R18" i="18" s="1"/>
  <c r="S18" i="18" a="1"/>
  <c r="S18" i="18" s="1"/>
  <c r="T18" i="18" a="1"/>
  <c r="T18" i="18" s="1"/>
  <c r="N19" i="18" a="1"/>
  <c r="N19" i="18" s="1"/>
  <c r="O19" i="18" a="1"/>
  <c r="O19" i="18" s="1"/>
  <c r="P19" i="18" a="1"/>
  <c r="P19" i="18" s="1"/>
  <c r="Q19" i="18" a="1"/>
  <c r="Q19" i="18" s="1"/>
  <c r="R19" i="18" a="1"/>
  <c r="R19" i="18" s="1"/>
  <c r="S19" i="18" a="1"/>
  <c r="S19" i="18" s="1"/>
  <c r="T19" i="18" a="1"/>
  <c r="T19" i="18" s="1"/>
  <c r="N20" i="18" a="1"/>
  <c r="N20" i="18" s="1"/>
  <c r="O20" i="18" a="1"/>
  <c r="O20" i="18" s="1"/>
  <c r="P20" i="18" a="1"/>
  <c r="P20" i="18" s="1"/>
  <c r="Q20" i="18" a="1"/>
  <c r="Q20" i="18" s="1"/>
  <c r="R20" i="18" a="1"/>
  <c r="R20" i="18" s="1"/>
  <c r="S20" i="18" a="1"/>
  <c r="S20" i="18" s="1"/>
  <c r="T20" i="18" a="1"/>
  <c r="T20" i="18" s="1"/>
  <c r="N21" i="18" a="1"/>
  <c r="N21" i="18" s="1"/>
  <c r="O21" i="18" a="1"/>
  <c r="O21" i="18" s="1"/>
  <c r="P21" i="18" a="1"/>
  <c r="P21" i="18" s="1"/>
  <c r="Q21" i="18" a="1"/>
  <c r="Q21" i="18" s="1"/>
  <c r="R21" i="18" a="1"/>
  <c r="R21" i="18" s="1"/>
  <c r="S21" i="18" a="1"/>
  <c r="S21" i="18" s="1"/>
  <c r="T21" i="18" a="1"/>
  <c r="T21" i="18" s="1"/>
  <c r="N22" i="18" a="1"/>
  <c r="N22" i="18" s="1"/>
  <c r="O22" i="18" a="1"/>
  <c r="O22" i="18" s="1"/>
  <c r="P22" i="18" a="1"/>
  <c r="P22" i="18" s="1"/>
  <c r="Q22" i="18" a="1"/>
  <c r="Q22" i="18" s="1"/>
  <c r="R22" i="18" a="1"/>
  <c r="R22" i="18" s="1"/>
  <c r="S22" i="18" a="1"/>
  <c r="S22" i="18" s="1"/>
  <c r="T22" i="18" a="1"/>
  <c r="T22" i="18" s="1"/>
  <c r="N23" i="18" a="1"/>
  <c r="N23" i="18" s="1"/>
  <c r="O23" i="18" a="1"/>
  <c r="O23" i="18" s="1"/>
  <c r="P23" i="18" a="1"/>
  <c r="P23" i="18" s="1"/>
  <c r="Q23" i="18" a="1"/>
  <c r="Q23" i="18" s="1"/>
  <c r="R23" i="18" a="1"/>
  <c r="R23" i="18" s="1"/>
  <c r="S23" i="18" a="1"/>
  <c r="S23" i="18" s="1"/>
  <c r="T23" i="18" a="1"/>
  <c r="T23" i="18" s="1"/>
  <c r="N24" i="18" a="1"/>
  <c r="N24" i="18" s="1"/>
  <c r="O24" i="18" a="1"/>
  <c r="O24" i="18" s="1"/>
  <c r="AJ24" i="18" s="1"/>
  <c r="P24" i="18" a="1"/>
  <c r="P24" i="18" s="1"/>
  <c r="Q24" i="18" a="1"/>
  <c r="Q24" i="18" s="1"/>
  <c r="R24" i="18" a="1"/>
  <c r="R24" i="18" s="1"/>
  <c r="S24" i="18" a="1"/>
  <c r="S24" i="18" s="1"/>
  <c r="T24" i="18" a="1"/>
  <c r="T24" i="18" s="1"/>
  <c r="N25" i="18" a="1"/>
  <c r="N25" i="18" s="1"/>
  <c r="O25" i="18" a="1"/>
  <c r="O25" i="18" s="1"/>
  <c r="P25" i="18" a="1"/>
  <c r="P25" i="18" s="1"/>
  <c r="Q25" i="18" a="1"/>
  <c r="Q25" i="18" s="1"/>
  <c r="R25" i="18" a="1"/>
  <c r="R25" i="18" s="1"/>
  <c r="S25" i="18" a="1"/>
  <c r="S25" i="18" s="1"/>
  <c r="T25" i="18" a="1"/>
  <c r="T25" i="18" s="1"/>
  <c r="N26" i="18" a="1"/>
  <c r="N26" i="18" s="1"/>
  <c r="O26" i="18" a="1"/>
  <c r="O26" i="18" s="1"/>
  <c r="P26" i="18" a="1"/>
  <c r="P26" i="18" s="1"/>
  <c r="Q26" i="18" a="1"/>
  <c r="Q26" i="18" s="1"/>
  <c r="R26" i="18" a="1"/>
  <c r="R26" i="18" s="1"/>
  <c r="S26" i="18" a="1"/>
  <c r="S26" i="18" s="1"/>
  <c r="T26" i="18" a="1"/>
  <c r="T26" i="18" s="1"/>
  <c r="N27" i="18" a="1"/>
  <c r="N27" i="18" s="1"/>
  <c r="O27" i="18" a="1"/>
  <c r="O27" i="18" s="1"/>
  <c r="P27" i="18" a="1"/>
  <c r="P27" i="18" s="1"/>
  <c r="Q27" i="18" a="1"/>
  <c r="Q27" i="18" s="1"/>
  <c r="R27" i="18" a="1"/>
  <c r="R27" i="18" s="1"/>
  <c r="S27" i="18" a="1"/>
  <c r="S27" i="18" s="1"/>
  <c r="T27" i="18" a="1"/>
  <c r="T27" i="18" s="1"/>
  <c r="N28" i="18" a="1"/>
  <c r="N28" i="18" s="1"/>
  <c r="O28" i="18" a="1"/>
  <c r="O28" i="18" s="1"/>
  <c r="P28" i="18" a="1"/>
  <c r="P28" i="18" s="1"/>
  <c r="Q28" i="18" a="1"/>
  <c r="Q28" i="18" s="1"/>
  <c r="R28" i="18" a="1"/>
  <c r="R28" i="18" s="1"/>
  <c r="S28" i="18" a="1"/>
  <c r="S28" i="18" s="1"/>
  <c r="T28" i="18" a="1"/>
  <c r="T28" i="18" s="1"/>
  <c r="N29" i="18" a="1"/>
  <c r="N29" i="18" s="1"/>
  <c r="O29" i="18" a="1"/>
  <c r="O29" i="18" s="1"/>
  <c r="P29" i="18" a="1"/>
  <c r="P29" i="18" s="1"/>
  <c r="Q29" i="18" a="1"/>
  <c r="Q29" i="18" s="1"/>
  <c r="R29" i="18" a="1"/>
  <c r="R29" i="18" s="1"/>
  <c r="S29" i="18" a="1"/>
  <c r="S29" i="18" s="1"/>
  <c r="T29" i="18" a="1"/>
  <c r="T29" i="18" s="1"/>
  <c r="N30" i="18" a="1"/>
  <c r="N30" i="18" s="1"/>
  <c r="O30" i="18" a="1"/>
  <c r="O30" i="18" s="1"/>
  <c r="P30" i="18" a="1"/>
  <c r="P30" i="18" s="1"/>
  <c r="Q30" i="18" a="1"/>
  <c r="Q30" i="18" s="1"/>
  <c r="R30" i="18" a="1"/>
  <c r="R30" i="18" s="1"/>
  <c r="S30" i="18" a="1"/>
  <c r="S30" i="18" s="1"/>
  <c r="T30" i="18" a="1"/>
  <c r="T30" i="18" s="1"/>
  <c r="N31" i="18" a="1"/>
  <c r="N31" i="18" s="1"/>
  <c r="O31" i="18" a="1"/>
  <c r="O31" i="18" s="1"/>
  <c r="P31" i="18" a="1"/>
  <c r="P31" i="18" s="1"/>
  <c r="Q31" i="18" a="1"/>
  <c r="Q31" i="18" s="1"/>
  <c r="R31" i="18" a="1"/>
  <c r="R31" i="18" s="1"/>
  <c r="S31" i="18" a="1"/>
  <c r="S31" i="18" s="1"/>
  <c r="T31" i="18" a="1"/>
  <c r="T31" i="18" s="1"/>
  <c r="N32" i="18" a="1"/>
  <c r="N32" i="18" s="1"/>
  <c r="O32" i="18" a="1"/>
  <c r="O32" i="18" s="1"/>
  <c r="P32" i="18" a="1"/>
  <c r="P32" i="18" s="1"/>
  <c r="Q32" i="18" a="1"/>
  <c r="Q32" i="18" s="1"/>
  <c r="R32" i="18" a="1"/>
  <c r="R32" i="18" s="1"/>
  <c r="S32" i="18" a="1"/>
  <c r="S32" i="18" s="1"/>
  <c r="T32" i="18" a="1"/>
  <c r="T32" i="18" s="1"/>
  <c r="N33" i="18" a="1"/>
  <c r="N33" i="18" s="1"/>
  <c r="O33" i="18" a="1"/>
  <c r="O33" i="18" s="1"/>
  <c r="P33" i="18" a="1"/>
  <c r="P33" i="18" s="1"/>
  <c r="Q33" i="18" a="1"/>
  <c r="Q33" i="18" s="1"/>
  <c r="R33" i="18" a="1"/>
  <c r="R33" i="18" s="1"/>
  <c r="S33" i="18" a="1"/>
  <c r="S33" i="18" s="1"/>
  <c r="T33" i="18" a="1"/>
  <c r="T33" i="18" s="1"/>
  <c r="N34" i="18" a="1"/>
  <c r="N34" i="18" s="1"/>
  <c r="O34" i="18" a="1"/>
  <c r="O34" i="18" s="1"/>
  <c r="P34" i="18" a="1"/>
  <c r="P34" i="18" s="1"/>
  <c r="Q34" i="18" a="1"/>
  <c r="Q34" i="18" s="1"/>
  <c r="R34" i="18" a="1"/>
  <c r="R34" i="18" s="1"/>
  <c r="S34" i="18" a="1"/>
  <c r="S34" i="18" s="1"/>
  <c r="T34" i="18" a="1"/>
  <c r="T34" i="18" s="1"/>
  <c r="N35" i="18" a="1"/>
  <c r="N35" i="18" s="1"/>
  <c r="O35" i="18" a="1"/>
  <c r="O35" i="18" s="1"/>
  <c r="P35" i="18" a="1"/>
  <c r="P35" i="18" s="1"/>
  <c r="Q35" i="18" a="1"/>
  <c r="Q35" i="18" s="1"/>
  <c r="R35" i="18" a="1"/>
  <c r="R35" i="18" s="1"/>
  <c r="S35" i="18" a="1"/>
  <c r="S35" i="18" s="1"/>
  <c r="T35" i="18" a="1"/>
  <c r="T35" i="18" s="1"/>
  <c r="N36" i="18" a="1"/>
  <c r="N36" i="18" s="1"/>
  <c r="O36" i="18" a="1"/>
  <c r="O36" i="18" s="1"/>
  <c r="P36" i="18" a="1"/>
  <c r="P36" i="18" s="1"/>
  <c r="Q36" i="18" a="1"/>
  <c r="Q36" i="18" s="1"/>
  <c r="R36" i="18" a="1"/>
  <c r="R36" i="18" s="1"/>
  <c r="S36" i="18" a="1"/>
  <c r="S36" i="18" s="1"/>
  <c r="T36" i="18" a="1"/>
  <c r="T36" i="18" s="1"/>
  <c r="N37" i="18" a="1"/>
  <c r="N37" i="18" s="1"/>
  <c r="O37" i="18" a="1"/>
  <c r="O37" i="18" s="1"/>
  <c r="P37" i="18" a="1"/>
  <c r="P37" i="18" s="1"/>
  <c r="Q37" i="18" a="1"/>
  <c r="Q37" i="18" s="1"/>
  <c r="R37" i="18" a="1"/>
  <c r="R37" i="18" s="1"/>
  <c r="S37" i="18" a="1"/>
  <c r="S37" i="18" s="1"/>
  <c r="T37" i="18" a="1"/>
  <c r="T37" i="18" s="1"/>
  <c r="N38" i="18" a="1"/>
  <c r="N38" i="18" s="1"/>
  <c r="O38" i="18" a="1"/>
  <c r="O38" i="18" s="1"/>
  <c r="P38" i="18" a="1"/>
  <c r="P38" i="18" s="1"/>
  <c r="Q38" i="18" a="1"/>
  <c r="Q38" i="18" s="1"/>
  <c r="R38" i="18" a="1"/>
  <c r="R38" i="18" s="1"/>
  <c r="S38" i="18" a="1"/>
  <c r="S38" i="18" s="1"/>
  <c r="T38" i="18" a="1"/>
  <c r="T38" i="18" s="1"/>
  <c r="N39" i="18" a="1"/>
  <c r="N39" i="18" s="1"/>
  <c r="O39" i="18" a="1"/>
  <c r="O39" i="18" s="1"/>
  <c r="P39" i="18" a="1"/>
  <c r="P39" i="18" s="1"/>
  <c r="Q39" i="18" a="1"/>
  <c r="Q39" i="18" s="1"/>
  <c r="R39" i="18" a="1"/>
  <c r="R39" i="18" s="1"/>
  <c r="S39" i="18" a="1"/>
  <c r="S39" i="18" s="1"/>
  <c r="T39" i="18" a="1"/>
  <c r="T39" i="18" s="1"/>
  <c r="N40" i="18" a="1"/>
  <c r="N40" i="18" s="1"/>
  <c r="O40" i="18" a="1"/>
  <c r="O40" i="18" s="1"/>
  <c r="P40" i="18" a="1"/>
  <c r="P40" i="18" s="1"/>
  <c r="Q40" i="18" a="1"/>
  <c r="Q40" i="18" s="1"/>
  <c r="R40" i="18" a="1"/>
  <c r="R40" i="18" s="1"/>
  <c r="S40" i="18" a="1"/>
  <c r="S40" i="18" s="1"/>
  <c r="T40" i="18" a="1"/>
  <c r="T40" i="18" s="1"/>
  <c r="N41" i="18" a="1"/>
  <c r="N41" i="18" s="1"/>
  <c r="O41" i="18" a="1"/>
  <c r="O41" i="18" s="1"/>
  <c r="P41" i="18" a="1"/>
  <c r="P41" i="18" s="1"/>
  <c r="Q41" i="18" a="1"/>
  <c r="Q41" i="18" s="1"/>
  <c r="R41" i="18" a="1"/>
  <c r="R41" i="18" s="1"/>
  <c r="S41" i="18" a="1"/>
  <c r="S41" i="18" s="1"/>
  <c r="T41" i="18" a="1"/>
  <c r="T41" i="18" s="1"/>
  <c r="N42" i="18" a="1"/>
  <c r="N42" i="18" s="1"/>
  <c r="O42" i="18" a="1"/>
  <c r="O42" i="18" s="1"/>
  <c r="P42" i="18" a="1"/>
  <c r="P42" i="18" s="1"/>
  <c r="Q42" i="18" a="1"/>
  <c r="Q42" i="18" s="1"/>
  <c r="R42" i="18" a="1"/>
  <c r="R42" i="18" s="1"/>
  <c r="S42" i="18" a="1"/>
  <c r="S42" i="18" s="1"/>
  <c r="T42" i="18" a="1"/>
  <c r="T42" i="18" s="1"/>
  <c r="N43" i="18" a="1"/>
  <c r="N43" i="18" s="1"/>
  <c r="O43" i="18" a="1"/>
  <c r="O43" i="18" s="1"/>
  <c r="P43" i="18" a="1"/>
  <c r="P43" i="18" s="1"/>
  <c r="Q43" i="18" a="1"/>
  <c r="Q43" i="18" s="1"/>
  <c r="R43" i="18" a="1"/>
  <c r="R43" i="18" s="1"/>
  <c r="S43" i="18" a="1"/>
  <c r="S43" i="18" s="1"/>
  <c r="T43" i="18" a="1"/>
  <c r="T43" i="18" s="1"/>
  <c r="N44" i="18" a="1"/>
  <c r="N44" i="18" s="1"/>
  <c r="O44" i="18" a="1"/>
  <c r="O44" i="18" s="1"/>
  <c r="P44" i="18" a="1"/>
  <c r="P44" i="18" s="1"/>
  <c r="Q44" i="18" a="1"/>
  <c r="Q44" i="18" s="1"/>
  <c r="R44" i="18" a="1"/>
  <c r="R44" i="18" s="1"/>
  <c r="S44" i="18" a="1"/>
  <c r="S44" i="18" s="1"/>
  <c r="T44" i="18" a="1"/>
  <c r="T44" i="18" s="1"/>
  <c r="N45" i="18" a="1"/>
  <c r="N45" i="18" s="1"/>
  <c r="O45" i="18" a="1"/>
  <c r="O45" i="18" s="1"/>
  <c r="P45" i="18" a="1"/>
  <c r="P45" i="18" s="1"/>
  <c r="Q45" i="18" a="1"/>
  <c r="Q45" i="18" s="1"/>
  <c r="R45" i="18" a="1"/>
  <c r="R45" i="18" s="1"/>
  <c r="S45" i="18" a="1"/>
  <c r="S45" i="18" s="1"/>
  <c r="T45" i="18" a="1"/>
  <c r="T45" i="18" s="1"/>
  <c r="N46" i="18" a="1"/>
  <c r="N46" i="18" s="1"/>
  <c r="O46" i="18" a="1"/>
  <c r="O46" i="18" s="1"/>
  <c r="P46" i="18" a="1"/>
  <c r="P46" i="18" s="1"/>
  <c r="Q46" i="18" a="1"/>
  <c r="Q46" i="18" s="1"/>
  <c r="R46" i="18" a="1"/>
  <c r="R46" i="18" s="1"/>
  <c r="S46" i="18" a="1"/>
  <c r="S46" i="18" s="1"/>
  <c r="T46" i="18" a="1"/>
  <c r="T46" i="18" s="1"/>
  <c r="N47" i="18" a="1"/>
  <c r="N47" i="18" s="1"/>
  <c r="O47" i="18" a="1"/>
  <c r="O47" i="18" s="1"/>
  <c r="P47" i="18" a="1"/>
  <c r="P47" i="18" s="1"/>
  <c r="Q47" i="18" a="1"/>
  <c r="Q47" i="18" s="1"/>
  <c r="R47" i="18" a="1"/>
  <c r="R47" i="18" s="1"/>
  <c r="S47" i="18" a="1"/>
  <c r="S47" i="18" s="1"/>
  <c r="T47" i="18" a="1"/>
  <c r="T47" i="18" s="1"/>
  <c r="N48" i="18" a="1"/>
  <c r="N48" i="18" s="1"/>
  <c r="O48" i="18" a="1"/>
  <c r="O48" i="18" s="1"/>
  <c r="AJ48" i="18" s="1"/>
  <c r="P48" i="18" a="1"/>
  <c r="P48" i="18" s="1"/>
  <c r="Q48" i="18" a="1"/>
  <c r="Q48" i="18" s="1"/>
  <c r="R48" i="18" a="1"/>
  <c r="R48" i="18" s="1"/>
  <c r="S48" i="18" a="1"/>
  <c r="S48" i="18" s="1"/>
  <c r="T48" i="18" a="1"/>
  <c r="T48" i="18" s="1"/>
  <c r="N49" i="18" a="1"/>
  <c r="N49" i="18" s="1"/>
  <c r="O49" i="18" a="1"/>
  <c r="O49" i="18" s="1"/>
  <c r="P49" i="18" a="1"/>
  <c r="P49" i="18" s="1"/>
  <c r="Q49" i="18" a="1"/>
  <c r="Q49" i="18" s="1"/>
  <c r="R49" i="18" a="1"/>
  <c r="R49" i="18" s="1"/>
  <c r="S49" i="18" a="1"/>
  <c r="S49" i="18" s="1"/>
  <c r="T49" i="18" a="1"/>
  <c r="T49" i="18" s="1"/>
  <c r="N50" i="18" a="1"/>
  <c r="N50" i="18" s="1"/>
  <c r="O50" i="18" a="1"/>
  <c r="O50" i="18" s="1"/>
  <c r="AJ50" i="18" s="1"/>
  <c r="P50" i="18" a="1"/>
  <c r="P50" i="18" s="1"/>
  <c r="Q50" i="18" a="1"/>
  <c r="Q50" i="18" s="1"/>
  <c r="R50" i="18" a="1"/>
  <c r="R50" i="18" s="1"/>
  <c r="S50" i="18" a="1"/>
  <c r="S50" i="18" s="1"/>
  <c r="T50" i="18" a="1"/>
  <c r="T50" i="18" s="1"/>
  <c r="N51" i="18" a="1"/>
  <c r="N51" i="18" s="1"/>
  <c r="O51" i="18" a="1"/>
  <c r="O51" i="18" s="1"/>
  <c r="P51" i="18" a="1"/>
  <c r="P51" i="18" s="1"/>
  <c r="Q51" i="18" a="1"/>
  <c r="Q51" i="18" s="1"/>
  <c r="R51" i="18" a="1"/>
  <c r="R51" i="18" s="1"/>
  <c r="S51" i="18" a="1"/>
  <c r="S51" i="18" s="1"/>
  <c r="T51" i="18" a="1"/>
  <c r="T51" i="18" s="1"/>
  <c r="N52" i="18" a="1"/>
  <c r="N52" i="18" s="1"/>
  <c r="O52" i="18" a="1"/>
  <c r="O52" i="18" s="1"/>
  <c r="P52" i="18" a="1"/>
  <c r="P52" i="18" s="1"/>
  <c r="Q52" i="18" a="1"/>
  <c r="Q52" i="18" s="1"/>
  <c r="R52" i="18" a="1"/>
  <c r="R52" i="18" s="1"/>
  <c r="S52" i="18" a="1"/>
  <c r="S52" i="18" s="1"/>
  <c r="T52" i="18" a="1"/>
  <c r="T52" i="18" s="1"/>
  <c r="N53" i="18" a="1"/>
  <c r="N53" i="18" s="1"/>
  <c r="O53" i="18" a="1"/>
  <c r="O53" i="18" s="1"/>
  <c r="P53" i="18" a="1"/>
  <c r="P53" i="18" s="1"/>
  <c r="Q53" i="18" a="1"/>
  <c r="Q53" i="18" s="1"/>
  <c r="R53" i="18" a="1"/>
  <c r="R53" i="18" s="1"/>
  <c r="S53" i="18" a="1"/>
  <c r="S53" i="18" s="1"/>
  <c r="T53" i="18" a="1"/>
  <c r="T53" i="18" s="1"/>
  <c r="N54" i="18" a="1"/>
  <c r="N54" i="18" s="1"/>
  <c r="O54" i="18" a="1"/>
  <c r="O54" i="18" s="1"/>
  <c r="P54" i="18" a="1"/>
  <c r="P54" i="18" s="1"/>
  <c r="Q54" i="18" a="1"/>
  <c r="Q54" i="18" s="1"/>
  <c r="R54" i="18" a="1"/>
  <c r="R54" i="18" s="1"/>
  <c r="S54" i="18" a="1"/>
  <c r="S54" i="18" s="1"/>
  <c r="T54" i="18" a="1"/>
  <c r="T54" i="18" s="1"/>
  <c r="N55" i="18" a="1"/>
  <c r="N55" i="18" s="1"/>
  <c r="O55" i="18" a="1"/>
  <c r="O55" i="18" s="1"/>
  <c r="AJ55" i="18" s="1"/>
  <c r="P55" i="18" a="1"/>
  <c r="P55" i="18" s="1"/>
  <c r="Q55" i="18" a="1"/>
  <c r="Q55" i="18" s="1"/>
  <c r="R55" i="18" a="1"/>
  <c r="R55" i="18" s="1"/>
  <c r="S55" i="18" a="1"/>
  <c r="S55" i="18" s="1"/>
  <c r="T55" i="18" a="1"/>
  <c r="T55" i="18" s="1"/>
  <c r="N56" i="18" a="1"/>
  <c r="N56" i="18" s="1"/>
  <c r="O56" i="18" a="1"/>
  <c r="O56" i="18" s="1"/>
  <c r="AJ56" i="18" s="1"/>
  <c r="P56" i="18" a="1"/>
  <c r="P56" i="18" s="1"/>
  <c r="Q56" i="18" a="1"/>
  <c r="Q56" i="18" s="1"/>
  <c r="R56" i="18" a="1"/>
  <c r="R56" i="18" s="1"/>
  <c r="S56" i="18" a="1"/>
  <c r="S56" i="18" s="1"/>
  <c r="T56" i="18" a="1"/>
  <c r="T56" i="18" s="1"/>
  <c r="N57" i="18" a="1"/>
  <c r="N57" i="18" s="1"/>
  <c r="O57" i="18" a="1"/>
  <c r="O57" i="18" s="1"/>
  <c r="P57" i="18" a="1"/>
  <c r="P57" i="18" s="1"/>
  <c r="Q57" i="18" a="1"/>
  <c r="Q57" i="18" s="1"/>
  <c r="R57" i="18" a="1"/>
  <c r="R57" i="18" s="1"/>
  <c r="S57" i="18" a="1"/>
  <c r="S57" i="18" s="1"/>
  <c r="T57" i="18" a="1"/>
  <c r="T57" i="18" s="1"/>
  <c r="N58" i="18" a="1"/>
  <c r="N58" i="18" s="1"/>
  <c r="O58" i="18" a="1"/>
  <c r="O58" i="18" s="1"/>
  <c r="P58" i="18" a="1"/>
  <c r="P58" i="18" s="1"/>
  <c r="Q58" i="18" a="1"/>
  <c r="Q58" i="18" s="1"/>
  <c r="R58" i="18" a="1"/>
  <c r="R58" i="18" s="1"/>
  <c r="S58" i="18" a="1"/>
  <c r="S58" i="18" s="1"/>
  <c r="T58" i="18" a="1"/>
  <c r="T58" i="18" s="1"/>
  <c r="N59" i="18" a="1"/>
  <c r="N59" i="18" s="1"/>
  <c r="O59" i="18" a="1"/>
  <c r="O59" i="18" s="1"/>
  <c r="P59" i="18" a="1"/>
  <c r="P59" i="18" s="1"/>
  <c r="Q59" i="18" a="1"/>
  <c r="Q59" i="18" s="1"/>
  <c r="R59" i="18" a="1"/>
  <c r="R59" i="18" s="1"/>
  <c r="S59" i="18" a="1"/>
  <c r="S59" i="18" s="1"/>
  <c r="T59" i="18" a="1"/>
  <c r="T59" i="18" s="1"/>
  <c r="N60" i="18" a="1"/>
  <c r="N60" i="18" s="1"/>
  <c r="O60" i="18" a="1"/>
  <c r="O60" i="18" s="1"/>
  <c r="AJ60" i="18" s="1"/>
  <c r="P60" i="18" a="1"/>
  <c r="P60" i="18" s="1"/>
  <c r="Q60" i="18" a="1"/>
  <c r="Q60" i="18" s="1"/>
  <c r="R60" i="18" a="1"/>
  <c r="R60" i="18" s="1"/>
  <c r="S60" i="18" a="1"/>
  <c r="S60" i="18" s="1"/>
  <c r="T60" i="18" a="1"/>
  <c r="T60" i="18" s="1"/>
  <c r="N61" i="18" a="1"/>
  <c r="N61" i="18" s="1"/>
  <c r="O61" i="18" a="1"/>
  <c r="O61" i="18" s="1"/>
  <c r="P61" i="18" a="1"/>
  <c r="P61" i="18" s="1"/>
  <c r="Q61" i="18" a="1"/>
  <c r="Q61" i="18" s="1"/>
  <c r="R61" i="18" a="1"/>
  <c r="R61" i="18" s="1"/>
  <c r="S61" i="18" a="1"/>
  <c r="S61" i="18" s="1"/>
  <c r="T61" i="18" a="1"/>
  <c r="T61" i="18" s="1"/>
  <c r="N62" i="18" a="1"/>
  <c r="N62" i="18" s="1"/>
  <c r="O62" i="18" a="1"/>
  <c r="O62" i="18" s="1"/>
  <c r="P62" i="18" a="1"/>
  <c r="P62" i="18" s="1"/>
  <c r="Q62" i="18" a="1"/>
  <c r="Q62" i="18" s="1"/>
  <c r="R62" i="18" a="1"/>
  <c r="R62" i="18" s="1"/>
  <c r="S62" i="18" a="1"/>
  <c r="S62" i="18" s="1"/>
  <c r="T62" i="18" a="1"/>
  <c r="T62" i="18" s="1"/>
  <c r="N63" i="18" a="1"/>
  <c r="N63" i="18" s="1"/>
  <c r="O63" i="18" a="1"/>
  <c r="O63" i="18" s="1"/>
  <c r="P63" i="18" a="1"/>
  <c r="P63" i="18" s="1"/>
  <c r="Q63" i="18" a="1"/>
  <c r="Q63" i="18" s="1"/>
  <c r="R63" i="18" a="1"/>
  <c r="R63" i="18" s="1"/>
  <c r="S63" i="18" a="1"/>
  <c r="S63" i="18" s="1"/>
  <c r="T63" i="18" a="1"/>
  <c r="T63" i="18" s="1"/>
  <c r="N64" i="18" a="1"/>
  <c r="N64" i="18" s="1"/>
  <c r="O64" i="18" a="1"/>
  <c r="O64" i="18" s="1"/>
  <c r="AJ64" i="18" s="1"/>
  <c r="P64" i="18" a="1"/>
  <c r="P64" i="18" s="1"/>
  <c r="Q64" i="18" a="1"/>
  <c r="Q64" i="18" s="1"/>
  <c r="R64" i="18" a="1"/>
  <c r="R64" i="18" s="1"/>
  <c r="S64" i="18" a="1"/>
  <c r="S64" i="18" s="1"/>
  <c r="T64" i="18" a="1"/>
  <c r="T64" i="18" s="1"/>
  <c r="N65" i="18" a="1"/>
  <c r="N65" i="18" s="1"/>
  <c r="O65" i="18" a="1"/>
  <c r="O65" i="18" s="1"/>
  <c r="P65" i="18" a="1"/>
  <c r="P65" i="18" s="1"/>
  <c r="Q65" i="18" a="1"/>
  <c r="Q65" i="18" s="1"/>
  <c r="R65" i="18" a="1"/>
  <c r="R65" i="18" s="1"/>
  <c r="S65" i="18" a="1"/>
  <c r="S65" i="18" s="1"/>
  <c r="T65" i="18" a="1"/>
  <c r="T65" i="18" s="1"/>
  <c r="N66" i="18" a="1"/>
  <c r="N66" i="18" s="1"/>
  <c r="O66" i="18" a="1"/>
  <c r="O66" i="18" s="1"/>
  <c r="P66" i="18" a="1"/>
  <c r="P66" i="18" s="1"/>
  <c r="Q66" i="18" a="1"/>
  <c r="Q66" i="18" s="1"/>
  <c r="R66" i="18" a="1"/>
  <c r="R66" i="18" s="1"/>
  <c r="S66" i="18" a="1"/>
  <c r="S66" i="18" s="1"/>
  <c r="T66" i="18" a="1"/>
  <c r="T66" i="18" s="1"/>
  <c r="N67" i="18" a="1"/>
  <c r="N67" i="18" s="1"/>
  <c r="O67" i="18" a="1"/>
  <c r="O67" i="18" s="1"/>
  <c r="P67" i="18" a="1"/>
  <c r="P67" i="18" s="1"/>
  <c r="Q67" i="18" a="1"/>
  <c r="Q67" i="18" s="1"/>
  <c r="R67" i="18" a="1"/>
  <c r="R67" i="18" s="1"/>
  <c r="S67" i="18" a="1"/>
  <c r="S67" i="18" s="1"/>
  <c r="T67" i="18" a="1"/>
  <c r="T67" i="18" s="1"/>
  <c r="N68" i="18" a="1"/>
  <c r="N68" i="18" s="1"/>
  <c r="O68" i="18" a="1"/>
  <c r="O68" i="18" s="1"/>
  <c r="P68" i="18" a="1"/>
  <c r="P68" i="18" s="1"/>
  <c r="Q68" i="18" a="1"/>
  <c r="Q68" i="18" s="1"/>
  <c r="R68" i="18" a="1"/>
  <c r="R68" i="18" s="1"/>
  <c r="S68" i="18" a="1"/>
  <c r="S68" i="18" s="1"/>
  <c r="T68" i="18" a="1"/>
  <c r="T68" i="18" s="1"/>
  <c r="N69" i="18" a="1"/>
  <c r="N69" i="18" s="1"/>
  <c r="O69" i="18" a="1"/>
  <c r="O69" i="18" s="1"/>
  <c r="P69" i="18" a="1"/>
  <c r="P69" i="18" s="1"/>
  <c r="Q69" i="18" a="1"/>
  <c r="Q69" i="18" s="1"/>
  <c r="R69" i="18" a="1"/>
  <c r="R69" i="18" s="1"/>
  <c r="S69" i="18" a="1"/>
  <c r="S69" i="18" s="1"/>
  <c r="T69" i="18" a="1"/>
  <c r="T69" i="18" s="1"/>
  <c r="N70" i="18" a="1"/>
  <c r="N70" i="18" s="1"/>
  <c r="O70" i="18" a="1"/>
  <c r="O70" i="18" s="1"/>
  <c r="P70" i="18" a="1"/>
  <c r="P70" i="18" s="1"/>
  <c r="Q70" i="18" a="1"/>
  <c r="Q70" i="18" s="1"/>
  <c r="R70" i="18" a="1"/>
  <c r="R70" i="18" s="1"/>
  <c r="S70" i="18" a="1"/>
  <c r="S70" i="18" s="1"/>
  <c r="T70" i="18" a="1"/>
  <c r="T70" i="18" s="1"/>
  <c r="N71" i="18" a="1"/>
  <c r="N71" i="18" s="1"/>
  <c r="O71" i="18" a="1"/>
  <c r="O71" i="18" s="1"/>
  <c r="AJ71" i="18" s="1"/>
  <c r="P71" i="18" a="1"/>
  <c r="P71" i="18" s="1"/>
  <c r="Q71" i="18" a="1"/>
  <c r="Q71" i="18" s="1"/>
  <c r="R71" i="18" a="1"/>
  <c r="R71" i="18" s="1"/>
  <c r="S71" i="18" a="1"/>
  <c r="S71" i="18" s="1"/>
  <c r="T71" i="18" a="1"/>
  <c r="T71" i="18" s="1"/>
  <c r="N72" i="18" a="1"/>
  <c r="N72" i="18" s="1"/>
  <c r="O72" i="18" a="1"/>
  <c r="O72" i="18" s="1"/>
  <c r="P72" i="18" a="1"/>
  <c r="P72" i="18" s="1"/>
  <c r="Q72" i="18" a="1"/>
  <c r="Q72" i="18" s="1"/>
  <c r="R72" i="18" a="1"/>
  <c r="R72" i="18" s="1"/>
  <c r="S72" i="18" a="1"/>
  <c r="S72" i="18" s="1"/>
  <c r="T72" i="18" a="1"/>
  <c r="T72" i="18" s="1"/>
  <c r="N73" i="18" a="1"/>
  <c r="N73" i="18" s="1"/>
  <c r="O73" i="18" a="1"/>
  <c r="O73" i="18" s="1"/>
  <c r="P73" i="18" a="1"/>
  <c r="P73" i="18" s="1"/>
  <c r="Q73" i="18" a="1"/>
  <c r="Q73" i="18" s="1"/>
  <c r="R73" i="18" a="1"/>
  <c r="R73" i="18" s="1"/>
  <c r="S73" i="18" a="1"/>
  <c r="S73" i="18" s="1"/>
  <c r="T73" i="18" a="1"/>
  <c r="T73" i="18" s="1"/>
  <c r="N74" i="18" a="1"/>
  <c r="N74" i="18" s="1"/>
  <c r="O74" i="18" a="1"/>
  <c r="O74" i="18" s="1"/>
  <c r="P74" i="18" a="1"/>
  <c r="P74" i="18" s="1"/>
  <c r="Q74" i="18" a="1"/>
  <c r="Q74" i="18" s="1"/>
  <c r="R74" i="18" a="1"/>
  <c r="R74" i="18" s="1"/>
  <c r="S74" i="18" a="1"/>
  <c r="S74" i="18" s="1"/>
  <c r="T74" i="18" a="1"/>
  <c r="T74" i="18" s="1"/>
  <c r="N75" i="18" a="1"/>
  <c r="N75" i="18" s="1"/>
  <c r="O75" i="18" a="1"/>
  <c r="O75" i="18" s="1"/>
  <c r="P75" i="18" a="1"/>
  <c r="P75" i="18" s="1"/>
  <c r="Q75" i="18" a="1"/>
  <c r="Q75" i="18" s="1"/>
  <c r="R75" i="18" a="1"/>
  <c r="R75" i="18" s="1"/>
  <c r="S75" i="18" a="1"/>
  <c r="S75" i="18" s="1"/>
  <c r="T75" i="18" a="1"/>
  <c r="T75" i="18" s="1"/>
  <c r="N76" i="18" a="1"/>
  <c r="N76" i="18" s="1"/>
  <c r="O76" i="18" a="1"/>
  <c r="O76" i="18" s="1"/>
  <c r="AJ76" i="18" s="1"/>
  <c r="P76" i="18" a="1"/>
  <c r="P76" i="18" s="1"/>
  <c r="Q76" i="18" a="1"/>
  <c r="Q76" i="18" s="1"/>
  <c r="R76" i="18" a="1"/>
  <c r="R76" i="18" s="1"/>
  <c r="S76" i="18" a="1"/>
  <c r="S76" i="18" s="1"/>
  <c r="T76" i="18" a="1"/>
  <c r="T76" i="18" s="1"/>
  <c r="N77" i="18" a="1"/>
  <c r="N77" i="18" s="1"/>
  <c r="O77" i="18" a="1"/>
  <c r="O77" i="18" s="1"/>
  <c r="P77" i="18" a="1"/>
  <c r="P77" i="18" s="1"/>
  <c r="Q77" i="18" a="1"/>
  <c r="Q77" i="18" s="1"/>
  <c r="R77" i="18" a="1"/>
  <c r="R77" i="18" s="1"/>
  <c r="S77" i="18" a="1"/>
  <c r="S77" i="18" s="1"/>
  <c r="T77" i="18" a="1"/>
  <c r="T77" i="18" s="1"/>
  <c r="N78" i="18" a="1"/>
  <c r="N78" i="18" s="1"/>
  <c r="O78" i="18" a="1"/>
  <c r="O78" i="18" s="1"/>
  <c r="P78" i="18" a="1"/>
  <c r="P78" i="18" s="1"/>
  <c r="Q78" i="18" a="1"/>
  <c r="Q78" i="18" s="1"/>
  <c r="R78" i="18" a="1"/>
  <c r="R78" i="18" s="1"/>
  <c r="S78" i="18" a="1"/>
  <c r="S78" i="18" s="1"/>
  <c r="T78" i="18" a="1"/>
  <c r="T78" i="18" s="1"/>
  <c r="N79" i="18" a="1"/>
  <c r="N79" i="18" s="1"/>
  <c r="O79" i="18" a="1"/>
  <c r="O79" i="18" s="1"/>
  <c r="P79" i="18" a="1"/>
  <c r="P79" i="18" s="1"/>
  <c r="Q79" i="18" a="1"/>
  <c r="Q79" i="18" s="1"/>
  <c r="R79" i="18" a="1"/>
  <c r="R79" i="18" s="1"/>
  <c r="S79" i="18" a="1"/>
  <c r="S79" i="18" s="1"/>
  <c r="T79" i="18" a="1"/>
  <c r="T79" i="18" s="1"/>
  <c r="N80" i="18" a="1"/>
  <c r="N80" i="18" s="1"/>
  <c r="O80" i="18" a="1"/>
  <c r="O80" i="18" s="1"/>
  <c r="P80" i="18" a="1"/>
  <c r="P80" i="18" s="1"/>
  <c r="Q80" i="18" a="1"/>
  <c r="Q80" i="18" s="1"/>
  <c r="R80" i="18" a="1"/>
  <c r="R80" i="18" s="1"/>
  <c r="S80" i="18" a="1"/>
  <c r="S80" i="18" s="1"/>
  <c r="T80" i="18" a="1"/>
  <c r="T80" i="18" s="1"/>
  <c r="N81" i="18" a="1"/>
  <c r="N81" i="18" s="1"/>
  <c r="O81" i="18" a="1"/>
  <c r="O81" i="18" s="1"/>
  <c r="P81" i="18" a="1"/>
  <c r="P81" i="18" s="1"/>
  <c r="Q81" i="18" a="1"/>
  <c r="Q81" i="18" s="1"/>
  <c r="R81" i="18" a="1"/>
  <c r="R81" i="18" s="1"/>
  <c r="S81" i="18" a="1"/>
  <c r="S81" i="18" s="1"/>
  <c r="T81" i="18" a="1"/>
  <c r="T81" i="18" s="1"/>
  <c r="N82" i="18" a="1"/>
  <c r="N82" i="18" s="1"/>
  <c r="O82" i="18" a="1"/>
  <c r="O82" i="18" s="1"/>
  <c r="P82" i="18" a="1"/>
  <c r="P82" i="18" s="1"/>
  <c r="Q82" i="18" a="1"/>
  <c r="Q82" i="18" s="1"/>
  <c r="R82" i="18" a="1"/>
  <c r="R82" i="18" s="1"/>
  <c r="S82" i="18" a="1"/>
  <c r="S82" i="18" s="1"/>
  <c r="T82" i="18" a="1"/>
  <c r="T82" i="18" s="1"/>
  <c r="N83" i="18" a="1"/>
  <c r="N83" i="18" s="1"/>
  <c r="O83" i="18" a="1"/>
  <c r="O83" i="18" s="1"/>
  <c r="P83" i="18" a="1"/>
  <c r="P83" i="18" s="1"/>
  <c r="Q83" i="18" a="1"/>
  <c r="Q83" i="18" s="1"/>
  <c r="R83" i="18" a="1"/>
  <c r="R83" i="18" s="1"/>
  <c r="S83" i="18" a="1"/>
  <c r="S83" i="18" s="1"/>
  <c r="T83" i="18" a="1"/>
  <c r="T83" i="18" s="1"/>
  <c r="N84" i="18" a="1"/>
  <c r="N84" i="18" s="1"/>
  <c r="O84" i="18" a="1"/>
  <c r="O84" i="18" s="1"/>
  <c r="P84" i="18" a="1"/>
  <c r="P84" i="18" s="1"/>
  <c r="Q84" i="18" a="1"/>
  <c r="Q84" i="18" s="1"/>
  <c r="R84" i="18" a="1"/>
  <c r="R84" i="18" s="1"/>
  <c r="S84" i="18" a="1"/>
  <c r="S84" i="18" s="1"/>
  <c r="T84" i="18" a="1"/>
  <c r="T84" i="18" s="1"/>
  <c r="N85" i="18" a="1"/>
  <c r="N85" i="18" s="1"/>
  <c r="O85" i="18" a="1"/>
  <c r="O85" i="18" s="1"/>
  <c r="P85" i="18" a="1"/>
  <c r="P85" i="18" s="1"/>
  <c r="Q85" i="18" a="1"/>
  <c r="Q85" i="18" s="1"/>
  <c r="R85" i="18" a="1"/>
  <c r="R85" i="18" s="1"/>
  <c r="S85" i="18" a="1"/>
  <c r="S85" i="18" s="1"/>
  <c r="T85" i="18" a="1"/>
  <c r="T85" i="18" s="1"/>
  <c r="N86" i="18" a="1"/>
  <c r="N86" i="18" s="1"/>
  <c r="O86" i="18" a="1"/>
  <c r="O86" i="18" s="1"/>
  <c r="P86" i="18" a="1"/>
  <c r="P86" i="18" s="1"/>
  <c r="Q86" i="18" a="1"/>
  <c r="Q86" i="18" s="1"/>
  <c r="R86" i="18" a="1"/>
  <c r="R86" i="18" s="1"/>
  <c r="S86" i="18" a="1"/>
  <c r="S86" i="18" s="1"/>
  <c r="T86" i="18" a="1"/>
  <c r="T86" i="18" s="1"/>
  <c r="N87" i="18" a="1"/>
  <c r="N87" i="18" s="1"/>
  <c r="O87" i="18" a="1"/>
  <c r="O87" i="18" s="1"/>
  <c r="P87" i="18" a="1"/>
  <c r="P87" i="18" s="1"/>
  <c r="Q87" i="18" a="1"/>
  <c r="Q87" i="18" s="1"/>
  <c r="R87" i="18" a="1"/>
  <c r="R87" i="18" s="1"/>
  <c r="S87" i="18" a="1"/>
  <c r="S87" i="18" s="1"/>
  <c r="T87" i="18" a="1"/>
  <c r="T87" i="18" s="1"/>
  <c r="N88" i="18" a="1"/>
  <c r="N88" i="18" s="1"/>
  <c r="O88" i="18" a="1"/>
  <c r="O88" i="18" s="1"/>
  <c r="P88" i="18" a="1"/>
  <c r="P88" i="18" s="1"/>
  <c r="Q88" i="18" a="1"/>
  <c r="Q88" i="18" s="1"/>
  <c r="R88" i="18" a="1"/>
  <c r="R88" i="18" s="1"/>
  <c r="S88" i="18" a="1"/>
  <c r="S88" i="18" s="1"/>
  <c r="T88" i="18" a="1"/>
  <c r="T88" i="18" s="1"/>
  <c r="N89" i="18" a="1"/>
  <c r="N89" i="18" s="1"/>
  <c r="O89" i="18" a="1"/>
  <c r="O89" i="18" s="1"/>
  <c r="P89" i="18" a="1"/>
  <c r="P89" i="18" s="1"/>
  <c r="Q89" i="18" a="1"/>
  <c r="Q89" i="18" s="1"/>
  <c r="R89" i="18" a="1"/>
  <c r="R89" i="18" s="1"/>
  <c r="S89" i="18" a="1"/>
  <c r="S89" i="18" s="1"/>
  <c r="T89" i="18" a="1"/>
  <c r="T89" i="18" s="1"/>
  <c r="N90" i="18" a="1"/>
  <c r="N90" i="18" s="1"/>
  <c r="O90" i="18" a="1"/>
  <c r="O90" i="18" s="1"/>
  <c r="P90" i="18" a="1"/>
  <c r="P90" i="18" s="1"/>
  <c r="Q90" i="18" a="1"/>
  <c r="Q90" i="18" s="1"/>
  <c r="R90" i="18" a="1"/>
  <c r="R90" i="18" s="1"/>
  <c r="S90" i="18" a="1"/>
  <c r="S90" i="18" s="1"/>
  <c r="T90" i="18" a="1"/>
  <c r="T90" i="18" s="1"/>
  <c r="N91" i="18" a="1"/>
  <c r="N91" i="18" s="1"/>
  <c r="O91" i="18" a="1"/>
  <c r="O91" i="18" s="1"/>
  <c r="P91" i="18" a="1"/>
  <c r="P91" i="18" s="1"/>
  <c r="Q91" i="18" a="1"/>
  <c r="Q91" i="18" s="1"/>
  <c r="R91" i="18" a="1"/>
  <c r="R91" i="18" s="1"/>
  <c r="S91" i="18" a="1"/>
  <c r="S91" i="18" s="1"/>
  <c r="T91" i="18" a="1"/>
  <c r="T91" i="18" s="1"/>
  <c r="N92" i="18" a="1"/>
  <c r="N92" i="18" s="1"/>
  <c r="O92" i="18" a="1"/>
  <c r="O92" i="18" s="1"/>
  <c r="P92" i="18" a="1"/>
  <c r="P92" i="18" s="1"/>
  <c r="Q92" i="18" a="1"/>
  <c r="Q92" i="18" s="1"/>
  <c r="R92" i="18" a="1"/>
  <c r="R92" i="18" s="1"/>
  <c r="S92" i="18" a="1"/>
  <c r="S92" i="18" s="1"/>
  <c r="T92" i="18" a="1"/>
  <c r="T92" i="18" s="1"/>
  <c r="N93" i="18" a="1"/>
  <c r="N93" i="18" s="1"/>
  <c r="O93" i="18" a="1"/>
  <c r="O93" i="18" s="1"/>
  <c r="P93" i="18" a="1"/>
  <c r="P93" i="18" s="1"/>
  <c r="Q93" i="18" a="1"/>
  <c r="Q93" i="18" s="1"/>
  <c r="R93" i="18" a="1"/>
  <c r="R93" i="18" s="1"/>
  <c r="S93" i="18" a="1"/>
  <c r="S93" i="18" s="1"/>
  <c r="T93" i="18" a="1"/>
  <c r="T93" i="18" s="1"/>
  <c r="N94" i="18" a="1"/>
  <c r="N94" i="18" s="1"/>
  <c r="O94" i="18" a="1"/>
  <c r="O94" i="18" s="1"/>
  <c r="P94" i="18" a="1"/>
  <c r="P94" i="18" s="1"/>
  <c r="Q94" i="18" a="1"/>
  <c r="Q94" i="18" s="1"/>
  <c r="R94" i="18" a="1"/>
  <c r="R94" i="18" s="1"/>
  <c r="S94" i="18" a="1"/>
  <c r="S94" i="18" s="1"/>
  <c r="T94" i="18" a="1"/>
  <c r="T94" i="18" s="1"/>
  <c r="N95" i="18" a="1"/>
  <c r="N95" i="18" s="1"/>
  <c r="O95" i="18" a="1"/>
  <c r="O95" i="18" s="1"/>
  <c r="P95" i="18" a="1"/>
  <c r="P95" i="18" s="1"/>
  <c r="Q95" i="18" a="1"/>
  <c r="Q95" i="18" s="1"/>
  <c r="R95" i="18" a="1"/>
  <c r="R95" i="18" s="1"/>
  <c r="S95" i="18" a="1"/>
  <c r="S95" i="18" s="1"/>
  <c r="T95" i="18" a="1"/>
  <c r="T95" i="18" s="1"/>
  <c r="N96" i="18" a="1"/>
  <c r="N96" i="18" s="1"/>
  <c r="O96" i="18" a="1"/>
  <c r="O96" i="18" s="1"/>
  <c r="P96" i="18" a="1"/>
  <c r="P96" i="18" s="1"/>
  <c r="Q96" i="18" a="1"/>
  <c r="Q96" i="18" s="1"/>
  <c r="R96" i="18" a="1"/>
  <c r="R96" i="18" s="1"/>
  <c r="S96" i="18" a="1"/>
  <c r="S96" i="18" s="1"/>
  <c r="T96" i="18" a="1"/>
  <c r="T96" i="18" s="1"/>
  <c r="N97" i="18" a="1"/>
  <c r="N97" i="18" s="1"/>
  <c r="O97" i="18" a="1"/>
  <c r="O97" i="18" s="1"/>
  <c r="P97" i="18" a="1"/>
  <c r="P97" i="18" s="1"/>
  <c r="Q97" i="18" a="1"/>
  <c r="Q97" i="18" s="1"/>
  <c r="R97" i="18" a="1"/>
  <c r="R97" i="18" s="1"/>
  <c r="S97" i="18" a="1"/>
  <c r="S97" i="18" s="1"/>
  <c r="T97" i="18" a="1"/>
  <c r="T97" i="18" s="1"/>
  <c r="N98" i="18" a="1"/>
  <c r="N98" i="18" s="1"/>
  <c r="O98" i="18" a="1"/>
  <c r="O98" i="18" s="1"/>
  <c r="AM98" i="18" s="1"/>
  <c r="P98" i="18" a="1"/>
  <c r="P98" i="18" s="1"/>
  <c r="Q98" i="18" a="1"/>
  <c r="Q98" i="18" s="1"/>
  <c r="R98" i="18" a="1"/>
  <c r="R98" i="18" s="1"/>
  <c r="S98" i="18" a="1"/>
  <c r="S98" i="18" s="1"/>
  <c r="T98" i="18" a="1"/>
  <c r="T98" i="18" s="1"/>
  <c r="N99" i="18" a="1"/>
  <c r="N99" i="18" s="1"/>
  <c r="O99" i="18" a="1"/>
  <c r="O99" i="18" s="1"/>
  <c r="P99" i="18" a="1"/>
  <c r="P99" i="18" s="1"/>
  <c r="Q99" i="18" a="1"/>
  <c r="Q99" i="18" s="1"/>
  <c r="R99" i="18" a="1"/>
  <c r="R99" i="18" s="1"/>
  <c r="S99" i="18" a="1"/>
  <c r="S99" i="18" s="1"/>
  <c r="T99" i="18" a="1"/>
  <c r="T99" i="18" s="1"/>
  <c r="N100" i="18" a="1"/>
  <c r="N100" i="18" s="1"/>
  <c r="O100" i="18" a="1"/>
  <c r="O100" i="18" s="1"/>
  <c r="P100" i="18" a="1"/>
  <c r="P100" i="18" s="1"/>
  <c r="Q100" i="18" a="1"/>
  <c r="Q100" i="18" s="1"/>
  <c r="R100" i="18" a="1"/>
  <c r="R100" i="18" s="1"/>
  <c r="S100" i="18" a="1"/>
  <c r="S100" i="18" s="1"/>
  <c r="T100" i="18" a="1"/>
  <c r="T100" i="18" s="1"/>
  <c r="N101" i="18" a="1"/>
  <c r="N101" i="18" s="1"/>
  <c r="O101" i="18" a="1"/>
  <c r="O101" i="18" s="1"/>
  <c r="P101" i="18" a="1"/>
  <c r="P101" i="18" s="1"/>
  <c r="Q101" i="18" a="1"/>
  <c r="Q101" i="18" s="1"/>
  <c r="R101" i="18" a="1"/>
  <c r="R101" i="18" s="1"/>
  <c r="S101" i="18" a="1"/>
  <c r="S101" i="18" s="1"/>
  <c r="T101" i="18" a="1"/>
  <c r="T101" i="18" s="1"/>
  <c r="N102" i="18" a="1"/>
  <c r="N102" i="18" s="1"/>
  <c r="O102" i="18" a="1"/>
  <c r="O102" i="18" s="1"/>
  <c r="P102" i="18" a="1"/>
  <c r="P102" i="18" s="1"/>
  <c r="Q102" i="18" a="1"/>
  <c r="Q102" i="18" s="1"/>
  <c r="R102" i="18" a="1"/>
  <c r="R102" i="18" s="1"/>
  <c r="S102" i="18" a="1"/>
  <c r="S102" i="18" s="1"/>
  <c r="T102" i="18" a="1"/>
  <c r="T102" i="18" s="1"/>
  <c r="N103" i="18" a="1"/>
  <c r="N103" i="18" s="1"/>
  <c r="O103" i="18" a="1"/>
  <c r="O103" i="18" s="1"/>
  <c r="P103" i="18" a="1"/>
  <c r="P103" i="18" s="1"/>
  <c r="Q103" i="18" a="1"/>
  <c r="Q103" i="18" s="1"/>
  <c r="R103" i="18" a="1"/>
  <c r="R103" i="18" s="1"/>
  <c r="S103" i="18" a="1"/>
  <c r="S103" i="18" s="1"/>
  <c r="T103" i="18" a="1"/>
  <c r="T103" i="18" s="1"/>
  <c r="O4" i="18" a="1"/>
  <c r="O4" i="18" s="1"/>
  <c r="P4" i="18" a="1"/>
  <c r="P4" i="18" s="1"/>
  <c r="Q4" i="18" a="1"/>
  <c r="Q4" i="18" s="1"/>
  <c r="R4" i="18" a="1"/>
  <c r="R4" i="18" s="1"/>
  <c r="S4" i="18" a="1"/>
  <c r="S4" i="18" s="1"/>
  <c r="T4" i="18" a="1"/>
  <c r="T4" i="18" s="1"/>
  <c r="N4" i="18" a="1"/>
  <c r="N4" i="18" s="1"/>
  <c r="M5" i="18" a="1"/>
  <c r="M5" i="18" s="1"/>
  <c r="M6" i="18" a="1"/>
  <c r="M6" i="18" s="1"/>
  <c r="M7" i="18" a="1"/>
  <c r="M7" i="18" s="1"/>
  <c r="M8" i="18" a="1"/>
  <c r="M8" i="18" s="1"/>
  <c r="M9" i="18" a="1"/>
  <c r="M9" i="18" s="1"/>
  <c r="M10" i="18" a="1"/>
  <c r="M10" i="18" s="1"/>
  <c r="M11" i="18" a="1"/>
  <c r="M11" i="18" s="1"/>
  <c r="M12" i="18" a="1"/>
  <c r="M12" i="18" s="1"/>
  <c r="M13" i="18" a="1"/>
  <c r="M13" i="18" s="1"/>
  <c r="M14" i="18" a="1"/>
  <c r="M14" i="18" s="1"/>
  <c r="M15" i="18" a="1"/>
  <c r="M15" i="18" s="1"/>
  <c r="M16" i="18" a="1"/>
  <c r="M16" i="18" s="1"/>
  <c r="M17" i="18" a="1"/>
  <c r="M17" i="18" s="1"/>
  <c r="M18" i="18" a="1"/>
  <c r="M18" i="18" s="1"/>
  <c r="M19" i="18" a="1"/>
  <c r="M19" i="18" s="1"/>
  <c r="M20" i="18" a="1"/>
  <c r="M20" i="18" s="1"/>
  <c r="M21" i="18" a="1"/>
  <c r="M21" i="18" s="1"/>
  <c r="M22" i="18" a="1"/>
  <c r="M22" i="18" s="1"/>
  <c r="M23" i="18" a="1"/>
  <c r="M23" i="18" s="1"/>
  <c r="M24" i="18" a="1"/>
  <c r="M24" i="18" s="1"/>
  <c r="M25" i="18" a="1"/>
  <c r="M25" i="18" s="1"/>
  <c r="M26" i="18" a="1"/>
  <c r="M26" i="18" s="1"/>
  <c r="M27" i="18" a="1"/>
  <c r="M27" i="18" s="1"/>
  <c r="M28" i="18" a="1"/>
  <c r="M28" i="18" s="1"/>
  <c r="M29" i="18" a="1"/>
  <c r="M29" i="18" s="1"/>
  <c r="M30" i="18" a="1"/>
  <c r="M30" i="18" s="1"/>
  <c r="M31" i="18" a="1"/>
  <c r="M31" i="18" s="1"/>
  <c r="M32" i="18" a="1"/>
  <c r="M32" i="18" s="1"/>
  <c r="M33" i="18" a="1"/>
  <c r="M33" i="18" s="1"/>
  <c r="M34" i="18" a="1"/>
  <c r="M34" i="18" s="1"/>
  <c r="M35" i="18" a="1"/>
  <c r="M35" i="18" s="1"/>
  <c r="M36" i="18" a="1"/>
  <c r="M36" i="18" s="1"/>
  <c r="M37" i="18" a="1"/>
  <c r="M37" i="18" s="1"/>
  <c r="M38" i="18" a="1"/>
  <c r="M38" i="18" s="1"/>
  <c r="M39" i="18" a="1"/>
  <c r="M39" i="18" s="1"/>
  <c r="M40" i="18" a="1"/>
  <c r="M40" i="18" s="1"/>
  <c r="M41" i="18" a="1"/>
  <c r="M41" i="18" s="1"/>
  <c r="M42" i="18" a="1"/>
  <c r="M42" i="18" s="1"/>
  <c r="M43" i="18" a="1"/>
  <c r="M43" i="18" s="1"/>
  <c r="M44" i="18" a="1"/>
  <c r="M44" i="18" s="1"/>
  <c r="M45" i="18" a="1"/>
  <c r="M45" i="18" s="1"/>
  <c r="M46" i="18" a="1"/>
  <c r="M46" i="18" s="1"/>
  <c r="M47" i="18" a="1"/>
  <c r="M47" i="18" s="1"/>
  <c r="M48" i="18" a="1"/>
  <c r="M48" i="18" s="1"/>
  <c r="M49" i="18" a="1"/>
  <c r="M49" i="18" s="1"/>
  <c r="M50" i="18" a="1"/>
  <c r="M50" i="18" s="1"/>
  <c r="M51" i="18" a="1"/>
  <c r="M51" i="18" s="1"/>
  <c r="M52" i="18" a="1"/>
  <c r="M52" i="18" s="1"/>
  <c r="M53" i="18" a="1"/>
  <c r="M53" i="18" s="1"/>
  <c r="M54" i="18" a="1"/>
  <c r="M54" i="18" s="1"/>
  <c r="M55" i="18" a="1"/>
  <c r="M55" i="18" s="1"/>
  <c r="M56" i="18" a="1"/>
  <c r="M56" i="18" s="1"/>
  <c r="M57" i="18" a="1"/>
  <c r="M57" i="18" s="1"/>
  <c r="M58" i="18" a="1"/>
  <c r="M58" i="18" s="1"/>
  <c r="M59" i="18" a="1"/>
  <c r="M59" i="18" s="1"/>
  <c r="M60" i="18" a="1"/>
  <c r="M60" i="18" s="1"/>
  <c r="M61" i="18" a="1"/>
  <c r="M61" i="18" s="1"/>
  <c r="M62" i="18" a="1"/>
  <c r="M62" i="18" s="1"/>
  <c r="M63" i="18" a="1"/>
  <c r="M63" i="18" s="1"/>
  <c r="M64" i="18" a="1"/>
  <c r="M64" i="18" s="1"/>
  <c r="M65" i="18" a="1"/>
  <c r="M65" i="18" s="1"/>
  <c r="M66" i="18" a="1"/>
  <c r="M66" i="18" s="1"/>
  <c r="M67" i="18" a="1"/>
  <c r="M67" i="18" s="1"/>
  <c r="M68" i="18" a="1"/>
  <c r="M68" i="18" s="1"/>
  <c r="M69" i="18" a="1"/>
  <c r="M69" i="18" s="1"/>
  <c r="M70" i="18" a="1"/>
  <c r="M70" i="18" s="1"/>
  <c r="M71" i="18" a="1"/>
  <c r="M71" i="18" s="1"/>
  <c r="M72" i="18" a="1"/>
  <c r="M72" i="18" s="1"/>
  <c r="M73" i="18" a="1"/>
  <c r="M73" i="18" s="1"/>
  <c r="M74" i="18" a="1"/>
  <c r="M74" i="18" s="1"/>
  <c r="M75" i="18" a="1"/>
  <c r="M75" i="18" s="1"/>
  <c r="M76" i="18" a="1"/>
  <c r="M76" i="18" s="1"/>
  <c r="M77" i="18" a="1"/>
  <c r="M77" i="18" s="1"/>
  <c r="M78" i="18" a="1"/>
  <c r="M78" i="18" s="1"/>
  <c r="M79" i="18" a="1"/>
  <c r="M79" i="18" s="1"/>
  <c r="M80" i="18" a="1"/>
  <c r="M80" i="18" s="1"/>
  <c r="M81" i="18" a="1"/>
  <c r="M81" i="18" s="1"/>
  <c r="M82" i="18" a="1"/>
  <c r="M82" i="18" s="1"/>
  <c r="M83" i="18" a="1"/>
  <c r="M83" i="18" s="1"/>
  <c r="M84" i="18" a="1"/>
  <c r="M84" i="18" s="1"/>
  <c r="M85" i="18" a="1"/>
  <c r="M85" i="18" s="1"/>
  <c r="M86" i="18" a="1"/>
  <c r="M86" i="18" s="1"/>
  <c r="M87" i="18" a="1"/>
  <c r="M87" i="18" s="1"/>
  <c r="M88" i="18" a="1"/>
  <c r="M88" i="18" s="1"/>
  <c r="M89" i="18" a="1"/>
  <c r="M89" i="18" s="1"/>
  <c r="M90" i="18" a="1"/>
  <c r="M90" i="18" s="1"/>
  <c r="M91" i="18" a="1"/>
  <c r="M91" i="18" s="1"/>
  <c r="M92" i="18" a="1"/>
  <c r="M92" i="18" s="1"/>
  <c r="M93" i="18" a="1"/>
  <c r="M93" i="18" s="1"/>
  <c r="M94" i="18" a="1"/>
  <c r="M94" i="18" s="1"/>
  <c r="M95" i="18" a="1"/>
  <c r="M95" i="18" s="1"/>
  <c r="M96" i="18" a="1"/>
  <c r="M96" i="18" s="1"/>
  <c r="M97" i="18" a="1"/>
  <c r="M97" i="18" s="1"/>
  <c r="M98" i="18" a="1"/>
  <c r="M98" i="18" s="1"/>
  <c r="M99" i="18" a="1"/>
  <c r="M99" i="18" s="1"/>
  <c r="M100" i="18" a="1"/>
  <c r="M100" i="18" s="1"/>
  <c r="M101" i="18" a="1"/>
  <c r="M101" i="18" s="1"/>
  <c r="M102" i="18" a="1"/>
  <c r="M102" i="18" s="1"/>
  <c r="M103" i="18" a="1"/>
  <c r="M103" i="18" s="1"/>
  <c r="M4" i="18" a="1"/>
  <c r="M4" i="18" s="1"/>
  <c r="AI4" i="18"/>
  <c r="AJ5" i="18"/>
  <c r="AJ7" i="18"/>
  <c r="AL8" i="18"/>
  <c r="AJ9" i="18"/>
  <c r="AJ11" i="18"/>
  <c r="AJ13" i="18"/>
  <c r="AM14" i="18"/>
  <c r="AL15" i="18"/>
  <c r="AJ17" i="18"/>
  <c r="AJ19" i="18"/>
  <c r="AL20" i="18"/>
  <c r="AJ21" i="18"/>
  <c r="AJ23" i="18"/>
  <c r="AL24" i="18"/>
  <c r="AJ25" i="18"/>
  <c r="AJ29" i="18"/>
  <c r="AJ31" i="18"/>
  <c r="AJ33" i="18"/>
  <c r="AM34" i="18"/>
  <c r="AL35" i="18"/>
  <c r="AL36" i="18"/>
  <c r="AJ37" i="18"/>
  <c r="AM38" i="18"/>
  <c r="AL40" i="18"/>
  <c r="AJ41" i="18"/>
  <c r="AJ42" i="18"/>
  <c r="AJ43" i="18"/>
  <c r="AM45" i="18"/>
  <c r="AL46" i="18"/>
  <c r="AL48" i="18"/>
  <c r="AJ49" i="18"/>
  <c r="AI51" i="18"/>
  <c r="AL53" i="18"/>
  <c r="AJ54" i="18"/>
  <c r="AL56" i="18"/>
  <c r="AJ57" i="18"/>
  <c r="AL60" i="18"/>
  <c r="AJ61" i="18"/>
  <c r="AM62" i="18"/>
  <c r="AL63" i="18"/>
  <c r="AL64" i="18"/>
  <c r="AJ65" i="18"/>
  <c r="AM66" i="18"/>
  <c r="AL69" i="18"/>
  <c r="AJ70" i="18"/>
  <c r="AL75" i="18"/>
  <c r="AL76" i="18"/>
  <c r="AJ77" i="18"/>
  <c r="AI79" i="18"/>
  <c r="AL82" i="18"/>
  <c r="AJ85" i="18"/>
  <c r="AJ89" i="18"/>
  <c r="AM93" i="18"/>
  <c r="AL94" i="18"/>
  <c r="AL96" i="18"/>
  <c r="AJ97" i="18"/>
  <c r="AI99" i="18"/>
  <c r="AL100" i="18"/>
  <c r="AJ101" i="18"/>
  <c r="AM102" i="18"/>
  <c r="AI5" i="18"/>
  <c r="AL6" i="18"/>
  <c r="AM6" i="18"/>
  <c r="AO6" i="18"/>
  <c r="AP6" i="18"/>
  <c r="AI9" i="18"/>
  <c r="AM9" i="18"/>
  <c r="AJ12" i="18"/>
  <c r="AI13" i="18"/>
  <c r="AO15" i="18"/>
  <c r="AI17" i="18"/>
  <c r="AI18" i="18"/>
  <c r="AJ18" i="18"/>
  <c r="AO18" i="18"/>
  <c r="AP18" i="18"/>
  <c r="AJ20" i="18"/>
  <c r="AI21" i="18"/>
  <c r="AI22" i="18"/>
  <c r="AO22" i="18"/>
  <c r="AI25" i="18"/>
  <c r="AO25" i="18"/>
  <c r="AI27" i="18"/>
  <c r="AO27" i="18"/>
  <c r="AI29" i="18"/>
  <c r="AI30" i="18"/>
  <c r="AI35" i="18"/>
  <c r="AJ36" i="18"/>
  <c r="AI37" i="18"/>
  <c r="AI39" i="18"/>
  <c r="AJ44" i="18"/>
  <c r="AP44" i="18"/>
  <c r="AI47" i="18"/>
  <c r="AI49" i="18"/>
  <c r="AO49" i="18"/>
  <c r="AL50" i="18"/>
  <c r="AP52" i="18"/>
  <c r="AI57" i="18"/>
  <c r="AO57" i="18"/>
  <c r="AI59" i="18"/>
  <c r="AI61" i="18"/>
  <c r="AI62" i="18"/>
  <c r="AI65" i="18"/>
  <c r="AI67" i="18"/>
  <c r="AJ72" i="18"/>
  <c r="AI74" i="18"/>
  <c r="AI77" i="18"/>
  <c r="AO77" i="18"/>
  <c r="AI78" i="18"/>
  <c r="AJ78" i="18"/>
  <c r="AO78" i="18"/>
  <c r="AP78" i="18"/>
  <c r="AI81" i="18"/>
  <c r="AJ81" i="18"/>
  <c r="AO81" i="18"/>
  <c r="AP81" i="18"/>
  <c r="AI83" i="18"/>
  <c r="AJ84" i="18"/>
  <c r="AI85" i="18"/>
  <c r="AI86" i="18"/>
  <c r="AO86" i="18"/>
  <c r="AJ88" i="18"/>
  <c r="AI89" i="18"/>
  <c r="AI90" i="18"/>
  <c r="AI91" i="18"/>
  <c r="AJ91" i="18"/>
  <c r="AO91" i="18"/>
  <c r="AP91" i="18"/>
  <c r="AI95" i="18"/>
  <c r="AI97" i="18"/>
  <c r="AI98" i="18"/>
  <c r="AO98" i="18"/>
  <c r="AP98" i="18"/>
  <c r="AI101" i="18"/>
  <c r="AI102" i="18"/>
  <c r="AI103" i="18"/>
  <c r="AV101" i="18" l="1"/>
  <c r="AI73" i="18"/>
  <c r="AL84" i="18"/>
  <c r="AL28" i="18"/>
  <c r="AL12" i="18"/>
  <c r="AI66" i="18"/>
  <c r="AL58" i="18"/>
  <c r="AI38" i="18"/>
  <c r="AI14" i="18"/>
  <c r="AI75" i="18"/>
  <c r="AI63" i="18"/>
  <c r="AI15" i="18"/>
  <c r="AL47" i="18"/>
  <c r="AV97" i="18"/>
  <c r="AV93" i="18"/>
  <c r="AV89" i="18"/>
  <c r="AV85" i="18"/>
  <c r="AV81" i="18"/>
  <c r="AV77" i="18"/>
  <c r="AV69" i="18"/>
  <c r="AV65" i="18"/>
  <c r="AV61" i="18"/>
  <c r="AV57" i="18"/>
  <c r="AV53" i="18"/>
  <c r="AV49" i="18"/>
  <c r="AV45" i="18"/>
  <c r="AV41" i="18"/>
  <c r="AV37" i="18"/>
  <c r="AV33" i="18"/>
  <c r="AV29" i="18"/>
  <c r="AV25" i="18"/>
  <c r="AV21" i="18"/>
  <c r="AV17" i="18"/>
  <c r="AV13" i="18"/>
  <c r="AV5" i="18"/>
  <c r="AV6" i="18"/>
  <c r="AV9" i="18"/>
  <c r="AM51" i="18"/>
  <c r="AM43" i="18"/>
  <c r="AI6" i="18"/>
  <c r="AV73" i="18"/>
  <c r="AW7" i="18"/>
  <c r="AR92" i="18"/>
  <c r="AR20" i="18"/>
  <c r="AR16" i="18"/>
  <c r="AR44" i="18"/>
  <c r="AV4" i="18"/>
  <c r="AV100" i="18"/>
  <c r="AV96" i="18"/>
  <c r="AV92" i="18"/>
  <c r="AV88" i="18"/>
  <c r="AV84" i="18"/>
  <c r="AV80" i="18"/>
  <c r="AV76" i="18"/>
  <c r="AV72" i="18"/>
  <c r="AV68" i="18"/>
  <c r="AV64" i="18"/>
  <c r="AV60" i="18"/>
  <c r="AV56" i="18"/>
  <c r="AV52" i="18"/>
  <c r="AV48" i="18"/>
  <c r="AV44" i="18"/>
  <c r="AV40" i="18"/>
  <c r="AV36" i="18"/>
  <c r="AV32" i="18"/>
  <c r="AV28" i="18"/>
  <c r="AV24" i="18"/>
  <c r="AV20" i="18"/>
  <c r="AV16" i="18"/>
  <c r="AV12" i="18"/>
  <c r="AV8" i="18"/>
  <c r="AL80" i="18"/>
  <c r="AV103" i="18"/>
  <c r="AV99" i="18"/>
  <c r="AV95" i="18"/>
  <c r="AV91" i="18"/>
  <c r="AV87" i="18"/>
  <c r="AV83" i="18"/>
  <c r="AV79" i="18"/>
  <c r="AV75" i="18"/>
  <c r="AV71" i="18"/>
  <c r="AV67" i="18"/>
  <c r="AV63" i="18"/>
  <c r="AV59" i="18"/>
  <c r="AV55" i="18"/>
  <c r="AV51" i="18"/>
  <c r="AV47" i="18"/>
  <c r="AV43" i="18"/>
  <c r="AV39" i="18"/>
  <c r="AV35" i="18"/>
  <c r="AV31" i="18"/>
  <c r="AV27" i="18"/>
  <c r="AV23" i="18"/>
  <c r="AV19" i="18"/>
  <c r="AV15" i="18"/>
  <c r="AV11" i="18"/>
  <c r="AV7" i="18"/>
  <c r="AM10" i="18"/>
  <c r="AV102" i="18"/>
  <c r="AV98" i="18"/>
  <c r="AV94" i="18"/>
  <c r="AV90" i="18"/>
  <c r="AV86" i="18"/>
  <c r="AV82" i="18"/>
  <c r="AV78" i="18"/>
  <c r="AV74" i="18"/>
  <c r="AV70" i="18"/>
  <c r="AV66" i="18"/>
  <c r="AV62" i="18"/>
  <c r="AV58" i="18"/>
  <c r="AV54" i="18"/>
  <c r="AV50" i="18"/>
  <c r="AV46" i="18"/>
  <c r="AV42" i="18"/>
  <c r="AV38" i="18"/>
  <c r="AV34" i="18"/>
  <c r="AV30" i="18"/>
  <c r="AV26" i="18"/>
  <c r="AV22" i="18"/>
  <c r="AV18" i="18"/>
  <c r="AV14" i="18"/>
  <c r="AV10" i="18"/>
  <c r="AW68" i="18"/>
  <c r="AM18" i="18"/>
  <c r="AM78" i="18"/>
  <c r="AW52" i="18"/>
  <c r="AR28" i="18"/>
  <c r="AW100" i="18"/>
  <c r="AW36" i="18"/>
  <c r="AW84" i="18"/>
  <c r="AW20" i="18"/>
  <c r="AM22" i="18"/>
  <c r="AM90" i="18"/>
  <c r="AM81" i="18"/>
  <c r="AW96" i="18"/>
  <c r="AW80" i="18"/>
  <c r="AW64" i="18"/>
  <c r="AW48" i="18"/>
  <c r="AW32" i="18"/>
  <c r="AW16" i="18"/>
  <c r="AM49" i="18"/>
  <c r="AM4" i="18"/>
  <c r="AM86" i="18"/>
  <c r="AW92" i="18"/>
  <c r="AW76" i="18"/>
  <c r="AW60" i="18"/>
  <c r="AW44" i="18"/>
  <c r="AW28" i="18"/>
  <c r="AW12" i="18"/>
  <c r="AM74" i="18"/>
  <c r="AM30" i="18"/>
  <c r="AW88" i="18"/>
  <c r="AW72" i="18"/>
  <c r="AW56" i="18"/>
  <c r="AW40" i="18"/>
  <c r="AW24" i="18"/>
  <c r="AW8" i="18"/>
  <c r="AR76" i="18"/>
  <c r="AW101" i="18"/>
  <c r="AW97" i="18"/>
  <c r="AW93" i="18"/>
  <c r="AW89" i="18"/>
  <c r="AW85" i="18"/>
  <c r="AW81" i="18"/>
  <c r="AW77" i="18"/>
  <c r="AW73" i="18"/>
  <c r="AW69" i="18"/>
  <c r="AW65" i="18"/>
  <c r="AW61" i="18"/>
  <c r="AW57" i="18"/>
  <c r="AW53" i="18"/>
  <c r="AW49" i="18"/>
  <c r="AW45" i="18"/>
  <c r="AW41" i="18"/>
  <c r="AW37" i="18"/>
  <c r="AW33" i="18"/>
  <c r="AW29" i="18"/>
  <c r="AW25" i="18"/>
  <c r="AW21" i="18"/>
  <c r="AW17" i="18"/>
  <c r="AW13" i="18"/>
  <c r="AW9" i="18"/>
  <c r="AW5" i="18"/>
  <c r="AR12" i="18"/>
  <c r="AR60" i="18"/>
  <c r="AW4" i="18"/>
  <c r="AW102" i="18"/>
  <c r="AW98" i="18"/>
  <c r="AW94" i="18"/>
  <c r="AW90" i="18"/>
  <c r="AW86" i="18"/>
  <c r="AW82" i="18"/>
  <c r="AW78" i="18"/>
  <c r="AW74" i="18"/>
  <c r="AW70" i="18"/>
  <c r="AW66" i="18"/>
  <c r="AW62" i="18"/>
  <c r="AW58" i="18"/>
  <c r="AW54" i="18"/>
  <c r="AW50" i="18"/>
  <c r="AW46" i="18"/>
  <c r="AW42" i="18"/>
  <c r="AW38" i="18"/>
  <c r="AW34" i="18"/>
  <c r="AW30" i="18"/>
  <c r="AW26" i="18"/>
  <c r="AW22" i="18"/>
  <c r="AW18" i="18"/>
  <c r="AW14" i="18"/>
  <c r="AW10" i="18"/>
  <c r="AW6" i="18"/>
  <c r="AW103" i="18"/>
  <c r="AW99" i="18"/>
  <c r="AW95" i="18"/>
  <c r="AW91" i="18"/>
  <c r="AW87" i="18"/>
  <c r="AW83" i="18"/>
  <c r="AW79" i="18"/>
  <c r="AW75" i="18"/>
  <c r="AW71" i="18"/>
  <c r="AW67" i="18"/>
  <c r="AW63" i="18"/>
  <c r="AW59" i="18"/>
  <c r="AW55" i="18"/>
  <c r="AW51" i="18"/>
  <c r="AW47" i="18"/>
  <c r="AW43" i="18"/>
  <c r="AW39" i="18"/>
  <c r="AW35" i="18"/>
  <c r="AW31" i="18"/>
  <c r="AW27" i="18"/>
  <c r="AW23" i="18"/>
  <c r="AW19" i="18"/>
  <c r="AW15" i="18"/>
  <c r="AW11" i="18"/>
  <c r="AL32" i="18"/>
  <c r="AL95" i="18"/>
  <c r="AR88" i="18"/>
  <c r="AR72" i="18"/>
  <c r="AR56" i="18"/>
  <c r="AR40" i="18"/>
  <c r="AL10" i="18"/>
  <c r="AR5" i="18"/>
  <c r="AR84" i="18"/>
  <c r="AR68" i="18"/>
  <c r="AR52" i="18"/>
  <c r="AR36" i="18"/>
  <c r="AR8" i="18"/>
  <c r="AL103" i="18"/>
  <c r="AR80" i="18"/>
  <c r="AR64" i="18"/>
  <c r="AR48" i="18"/>
  <c r="AR32" i="18"/>
  <c r="AJ87" i="18"/>
  <c r="AR24" i="18"/>
  <c r="AJ96" i="18"/>
  <c r="AR100" i="18"/>
  <c r="AJ73" i="18"/>
  <c r="AR96" i="18"/>
  <c r="AL88" i="18"/>
  <c r="AL81" i="18"/>
  <c r="AR103" i="18"/>
  <c r="AR99" i="18"/>
  <c r="AR95" i="18"/>
  <c r="AR91" i="18"/>
  <c r="AR87" i="18"/>
  <c r="AR83" i="18"/>
  <c r="AR79" i="18"/>
  <c r="AR75" i="18"/>
  <c r="AR71" i="18"/>
  <c r="AR67" i="18"/>
  <c r="AR63" i="18"/>
  <c r="AR59" i="18"/>
  <c r="AR55" i="18"/>
  <c r="AR51" i="18"/>
  <c r="AR47" i="18"/>
  <c r="AR43" i="18"/>
  <c r="AR39" i="18"/>
  <c r="AR35" i="18"/>
  <c r="AR31" i="18"/>
  <c r="AR27" i="18"/>
  <c r="AR23" i="18"/>
  <c r="AR19" i="18"/>
  <c r="AR15" i="18"/>
  <c r="AR11" i="18"/>
  <c r="AR7" i="18"/>
  <c r="AL91" i="18"/>
  <c r="AL83" i="18"/>
  <c r="AL67" i="18"/>
  <c r="AL59" i="18"/>
  <c r="AL51" i="18"/>
  <c r="AL39" i="18"/>
  <c r="AL27" i="18"/>
  <c r="AL26" i="18"/>
  <c r="AL18" i="18"/>
  <c r="AO9" i="18"/>
  <c r="AR102" i="18"/>
  <c r="AR98" i="18"/>
  <c r="AR94" i="18"/>
  <c r="AR90" i="18"/>
  <c r="AR86" i="18"/>
  <c r="AR82" i="18"/>
  <c r="AR78" i="18"/>
  <c r="AR74" i="18"/>
  <c r="AR70" i="18"/>
  <c r="AR66" i="18"/>
  <c r="AR62" i="18"/>
  <c r="AR58" i="18"/>
  <c r="AR54" i="18"/>
  <c r="AR50" i="18"/>
  <c r="AR46" i="18"/>
  <c r="AR42" i="18"/>
  <c r="AR38" i="18"/>
  <c r="AR34" i="18"/>
  <c r="AR30" i="18"/>
  <c r="AR26" i="18"/>
  <c r="AR22" i="18"/>
  <c r="AR18" i="18"/>
  <c r="AR14" i="18"/>
  <c r="AR10" i="18"/>
  <c r="AR6" i="18"/>
  <c r="AL78" i="18"/>
  <c r="AL72" i="18"/>
  <c r="AR101" i="18"/>
  <c r="AR97" i="18"/>
  <c r="AR93" i="18"/>
  <c r="AR89" i="18"/>
  <c r="AR85" i="18"/>
  <c r="AR81" i="18"/>
  <c r="AR77" i="18"/>
  <c r="AR73" i="18"/>
  <c r="AR69" i="18"/>
  <c r="AR65" i="18"/>
  <c r="AR61" i="18"/>
  <c r="AR57" i="18"/>
  <c r="AR53" i="18"/>
  <c r="AR49" i="18"/>
  <c r="AR45" i="18"/>
  <c r="AR41" i="18"/>
  <c r="AR37" i="18"/>
  <c r="AR33" i="18"/>
  <c r="AR29" i="18"/>
  <c r="AR25" i="18"/>
  <c r="AR21" i="18"/>
  <c r="AR17" i="18"/>
  <c r="AR13" i="18"/>
  <c r="AR9" i="18"/>
  <c r="AR4" i="18"/>
  <c r="AL68" i="18"/>
  <c r="AL52" i="18"/>
  <c r="AL44" i="18"/>
  <c r="AL16" i="18"/>
  <c r="AL92" i="18"/>
  <c r="AL9" i="18"/>
  <c r="AP9" i="18"/>
  <c r="AP15" i="18"/>
  <c r="AJ15" i="18"/>
  <c r="AM15" i="18"/>
  <c r="AO103" i="18"/>
  <c r="AP103" i="18"/>
  <c r="AJ103" i="18"/>
  <c r="AM103" i="18"/>
  <c r="AO102" i="18"/>
  <c r="AL102" i="18"/>
  <c r="AP102" i="18"/>
  <c r="AJ102" i="18"/>
  <c r="AO101" i="18"/>
  <c r="AM101" i="18"/>
  <c r="AL101" i="18"/>
  <c r="AP101" i="18"/>
  <c r="AP100" i="18"/>
  <c r="AJ100" i="18"/>
  <c r="AL99" i="18"/>
  <c r="AM99" i="18"/>
  <c r="AP99" i="18"/>
  <c r="AJ99" i="18"/>
  <c r="AO99" i="18"/>
  <c r="AL98" i="18"/>
  <c r="AJ98" i="18"/>
  <c r="AO97" i="18"/>
  <c r="AM97" i="18"/>
  <c r="AL97" i="18"/>
  <c r="AP97" i="18"/>
  <c r="AP96" i="18"/>
  <c r="AO95" i="18"/>
  <c r="AP95" i="18"/>
  <c r="AJ95" i="18"/>
  <c r="AM95" i="18"/>
  <c r="AM94" i="18"/>
  <c r="AP94" i="18"/>
  <c r="AJ94" i="18"/>
  <c r="AO94" i="18"/>
  <c r="AI94" i="18"/>
  <c r="AL93" i="18"/>
  <c r="AP93" i="18"/>
  <c r="AJ93" i="18"/>
  <c r="AO93" i="18"/>
  <c r="AI93" i="18"/>
  <c r="AP92" i="18"/>
  <c r="AJ92" i="18"/>
  <c r="AM91" i="18"/>
  <c r="AO90" i="18"/>
  <c r="AL90" i="18"/>
  <c r="AP90" i="18"/>
  <c r="AJ90" i="18"/>
  <c r="AO89" i="18"/>
  <c r="AM89" i="18"/>
  <c r="AL89" i="18"/>
  <c r="AP89" i="18"/>
  <c r="AP88" i="18"/>
  <c r="AM87" i="18"/>
  <c r="AO87" i="18"/>
  <c r="AI87" i="18"/>
  <c r="AL87" i="18"/>
  <c r="AP87" i="18"/>
  <c r="AL86" i="18"/>
  <c r="AP86" i="18"/>
  <c r="AJ86" i="18"/>
  <c r="AO85" i="18"/>
  <c r="AM85" i="18"/>
  <c r="AL85" i="18"/>
  <c r="AP85" i="18"/>
  <c r="AP84" i="18"/>
  <c r="AO83" i="18"/>
  <c r="AP83" i="18"/>
  <c r="AJ83" i="18"/>
  <c r="AM83" i="18"/>
  <c r="AM82" i="18"/>
  <c r="AP82" i="18"/>
  <c r="AJ82" i="18"/>
  <c r="AO82" i="18"/>
  <c r="AI82" i="18"/>
  <c r="AP80" i="18"/>
  <c r="AJ80" i="18"/>
  <c r="AL79" i="18"/>
  <c r="AM79" i="18"/>
  <c r="AP79" i="18"/>
  <c r="AJ79" i="18"/>
  <c r="AO79" i="18"/>
  <c r="AM77" i="18"/>
  <c r="AL77" i="18"/>
  <c r="AP77" i="18"/>
  <c r="AP76" i="18"/>
  <c r="AO75" i="18"/>
  <c r="AP75" i="18"/>
  <c r="AJ75" i="18"/>
  <c r="AM75" i="18"/>
  <c r="AO74" i="18"/>
  <c r="AL74" i="18"/>
  <c r="AP74" i="18"/>
  <c r="AJ74" i="18"/>
  <c r="AO73" i="18"/>
  <c r="AM73" i="18"/>
  <c r="AL73" i="18"/>
  <c r="AP73" i="18"/>
  <c r="AP72" i="18"/>
  <c r="AM71" i="18"/>
  <c r="AO71" i="18"/>
  <c r="AI71" i="18"/>
  <c r="AL71" i="18"/>
  <c r="AP71" i="18"/>
  <c r="AO70" i="18"/>
  <c r="AI70" i="18"/>
  <c r="AP70" i="18"/>
  <c r="AL70" i="18"/>
  <c r="AM70" i="18"/>
  <c r="AP69" i="18"/>
  <c r="AJ69" i="18"/>
  <c r="AO69" i="18"/>
  <c r="AI69" i="18"/>
  <c r="AM69" i="18"/>
  <c r="AJ68" i="18"/>
  <c r="AP68" i="18"/>
  <c r="AO67" i="18"/>
  <c r="AP67" i="18"/>
  <c r="AJ67" i="18"/>
  <c r="AM67" i="18"/>
  <c r="AO66" i="18"/>
  <c r="AL66" i="18"/>
  <c r="AP66" i="18"/>
  <c r="AJ66" i="18"/>
  <c r="AO65" i="18"/>
  <c r="AM65" i="18"/>
  <c r="AL65" i="18"/>
  <c r="AP65" i="18"/>
  <c r="AP64" i="18"/>
  <c r="AO63" i="18"/>
  <c r="AP63" i="18"/>
  <c r="AJ63" i="18"/>
  <c r="AM63" i="18"/>
  <c r="AO62" i="18"/>
  <c r="AL62" i="18"/>
  <c r="AP62" i="18"/>
  <c r="AJ62" i="18"/>
  <c r="AO61" i="18"/>
  <c r="AM61" i="18"/>
  <c r="AL61" i="18"/>
  <c r="AP61" i="18"/>
  <c r="AP60" i="18"/>
  <c r="AO59" i="18"/>
  <c r="AP59" i="18"/>
  <c r="AJ59" i="18"/>
  <c r="AM59" i="18"/>
  <c r="AM58" i="18"/>
  <c r="AP58" i="18"/>
  <c r="AJ58" i="18"/>
  <c r="AO58" i="18"/>
  <c r="AI58" i="18"/>
  <c r="AM57" i="18"/>
  <c r="AL57" i="18"/>
  <c r="AP57" i="18"/>
  <c r="AP56" i="18"/>
  <c r="AM55" i="18"/>
  <c r="AO55" i="18"/>
  <c r="AI55" i="18"/>
  <c r="AL55" i="18"/>
  <c r="AP55" i="18"/>
  <c r="AL54" i="18"/>
  <c r="AP54" i="18"/>
  <c r="AO54" i="18"/>
  <c r="AI54" i="18"/>
  <c r="AM54" i="18"/>
  <c r="AP53" i="18"/>
  <c r="AJ53" i="18"/>
  <c r="AO53" i="18"/>
  <c r="AI53" i="18"/>
  <c r="AM53" i="18"/>
  <c r="AJ52" i="18"/>
  <c r="AP51" i="18"/>
  <c r="AJ51" i="18"/>
  <c r="AO51" i="18"/>
  <c r="AO50" i="18"/>
  <c r="AI50" i="18"/>
  <c r="AM50" i="18"/>
  <c r="AP50" i="18"/>
  <c r="AL49" i="18"/>
  <c r="AP49" i="18"/>
  <c r="AP48" i="18"/>
  <c r="AO47" i="18"/>
  <c r="AP47" i="18"/>
  <c r="AJ47" i="18"/>
  <c r="AM47" i="18"/>
  <c r="AM46" i="18"/>
  <c r="AP46" i="18"/>
  <c r="AJ46" i="18"/>
  <c r="AO46" i="18"/>
  <c r="AI46" i="18"/>
  <c r="AL45" i="18"/>
  <c r="AP45" i="18"/>
  <c r="AJ45" i="18"/>
  <c r="AO45" i="18"/>
  <c r="AI45" i="18"/>
  <c r="AO43" i="18"/>
  <c r="AI43" i="18"/>
  <c r="AL43" i="18"/>
  <c r="AP43" i="18"/>
  <c r="AL42" i="18"/>
  <c r="AO42" i="18"/>
  <c r="AI42" i="18"/>
  <c r="AM42" i="18"/>
  <c r="AP42" i="18"/>
  <c r="AI41" i="18"/>
  <c r="AO39" i="18"/>
  <c r="AI34" i="18"/>
  <c r="AI33" i="18"/>
  <c r="AJ32" i="18"/>
  <c r="AO30" i="18"/>
  <c r="AO41" i="18"/>
  <c r="AM41" i="18"/>
  <c r="AL41" i="18"/>
  <c r="AP41" i="18"/>
  <c r="AP40" i="18"/>
  <c r="AJ40" i="18"/>
  <c r="AP39" i="18"/>
  <c r="AJ39" i="18"/>
  <c r="AM39" i="18"/>
  <c r="AO38" i="18"/>
  <c r="AL38" i="18"/>
  <c r="AP38" i="18"/>
  <c r="AJ38" i="18"/>
  <c r="AO37" i="18"/>
  <c r="AM37" i="18"/>
  <c r="AL37" i="18"/>
  <c r="AP37" i="18"/>
  <c r="AP36" i="18"/>
  <c r="AJ35" i="18"/>
  <c r="AP35" i="18"/>
  <c r="AO35" i="18"/>
  <c r="AM35" i="18"/>
  <c r="AO34" i="18"/>
  <c r="AL34" i="18"/>
  <c r="AP34" i="18"/>
  <c r="AJ34" i="18"/>
  <c r="AO33" i="18"/>
  <c r="AM33" i="18"/>
  <c r="AL33" i="18"/>
  <c r="AP33" i="18"/>
  <c r="AP32" i="18"/>
  <c r="AM31" i="18"/>
  <c r="AO31" i="18"/>
  <c r="AI31" i="18"/>
  <c r="AL31" i="18"/>
  <c r="AP31" i="18"/>
  <c r="AL30" i="18"/>
  <c r="AP30" i="18"/>
  <c r="AJ30" i="18"/>
  <c r="AO29" i="18"/>
  <c r="AM29" i="18"/>
  <c r="AL29" i="18"/>
  <c r="AP29" i="18"/>
  <c r="AP28" i="18"/>
  <c r="AJ28" i="18"/>
  <c r="AP27" i="18"/>
  <c r="AJ27" i="18"/>
  <c r="AM27" i="18"/>
  <c r="AM26" i="18"/>
  <c r="AP26" i="18"/>
  <c r="AJ26" i="18"/>
  <c r="AO26" i="18"/>
  <c r="AI26" i="18"/>
  <c r="AM25" i="18"/>
  <c r="AL25" i="18"/>
  <c r="AP25" i="18"/>
  <c r="AP24" i="18"/>
  <c r="AM23" i="18"/>
  <c r="AO23" i="18"/>
  <c r="AI23" i="18"/>
  <c r="AL23" i="18"/>
  <c r="AP23" i="18"/>
  <c r="AL22" i="18"/>
  <c r="AP22" i="18"/>
  <c r="AJ22" i="18"/>
  <c r="AO21" i="18"/>
  <c r="AM21" i="18"/>
  <c r="AL21" i="18"/>
  <c r="AP21" i="18"/>
  <c r="AP20" i="18"/>
  <c r="AM19" i="18"/>
  <c r="AO19" i="18"/>
  <c r="AI19" i="18"/>
  <c r="AL19" i="18"/>
  <c r="AP19" i="18"/>
  <c r="AO17" i="18"/>
  <c r="AM17" i="18"/>
  <c r="AL17" i="18"/>
  <c r="AP17" i="18"/>
  <c r="AP16" i="18"/>
  <c r="AJ16" i="18"/>
  <c r="AO14" i="18"/>
  <c r="AL14" i="18"/>
  <c r="AP14" i="18"/>
  <c r="AJ14" i="18"/>
  <c r="AO13" i="18"/>
  <c r="AM13" i="18"/>
  <c r="AL13" i="18"/>
  <c r="AP13" i="18"/>
  <c r="AP12" i="18"/>
  <c r="AM11" i="18"/>
  <c r="AO11" i="18"/>
  <c r="AI11" i="18"/>
  <c r="AL11" i="18"/>
  <c r="AP11" i="18"/>
  <c r="AP10" i="18"/>
  <c r="AJ10" i="18"/>
  <c r="AO10" i="18"/>
  <c r="AI10" i="18"/>
  <c r="AP8" i="18"/>
  <c r="AM7" i="18"/>
  <c r="AO7" i="18"/>
  <c r="AI7" i="18"/>
  <c r="AL7" i="18"/>
  <c r="AP7" i="18"/>
  <c r="AO4" i="18"/>
  <c r="AL4" i="18"/>
  <c r="AO5" i="18"/>
  <c r="AM5" i="18"/>
  <c r="AL5" i="18"/>
  <c r="AP5" i="18"/>
  <c r="AO100" i="18"/>
  <c r="AI100" i="18"/>
  <c r="AO96" i="18"/>
  <c r="AI96" i="18"/>
  <c r="AO92" i="18"/>
  <c r="AI92" i="18"/>
  <c r="AO88" i="18"/>
  <c r="AI88" i="18"/>
  <c r="AO84" i="18"/>
  <c r="AI84" i="18"/>
  <c r="AO80" i="18"/>
  <c r="AI80" i="18"/>
  <c r="AO76" i="18"/>
  <c r="AI76" i="18"/>
  <c r="AO72" i="18"/>
  <c r="AI72" i="18"/>
  <c r="AO68" i="18"/>
  <c r="AI68" i="18"/>
  <c r="AO64" i="18"/>
  <c r="AI64" i="18"/>
  <c r="AO60" i="18"/>
  <c r="AI60" i="18"/>
  <c r="AO56" i="18"/>
  <c r="AI56" i="18"/>
  <c r="AO52" i="18"/>
  <c r="AI52" i="18"/>
  <c r="AO48" i="18"/>
  <c r="AI48" i="18"/>
  <c r="AO44" i="18"/>
  <c r="AI44" i="18"/>
  <c r="AO40" i="18"/>
  <c r="AI40" i="18"/>
  <c r="AO36" i="18"/>
  <c r="AI36" i="18"/>
  <c r="AO32" i="18"/>
  <c r="AI32" i="18"/>
  <c r="AO28" i="18"/>
  <c r="AI28" i="18"/>
  <c r="AO24" i="18"/>
  <c r="AI24" i="18"/>
  <c r="AO20" i="18"/>
  <c r="AI20" i="18"/>
  <c r="AO16" i="18"/>
  <c r="AI16" i="18"/>
  <c r="AO12" i="18"/>
  <c r="AI12" i="18"/>
  <c r="AO8" i="18"/>
  <c r="AI8" i="18"/>
  <c r="AM100" i="18"/>
  <c r="AM96" i="18"/>
  <c r="AM92" i="18"/>
  <c r="AM88" i="18"/>
  <c r="AM84" i="18"/>
  <c r="AM80" i="18"/>
  <c r="AM76" i="18"/>
  <c r="AM72" i="18"/>
  <c r="AM68" i="18"/>
  <c r="AM64" i="18"/>
  <c r="AM60" i="18"/>
  <c r="AM56" i="18"/>
  <c r="AM52" i="18"/>
  <c r="AM48" i="18"/>
  <c r="AM44" i="18"/>
  <c r="AM40" i="18"/>
  <c r="AM36" i="18"/>
  <c r="AM32" i="18"/>
  <c r="AM28" i="18"/>
  <c r="AM24" i="18"/>
  <c r="AM20" i="18"/>
  <c r="AM16" i="18"/>
  <c r="AM12" i="18"/>
  <c r="AM8" i="18"/>
  <c r="AJ4" i="18"/>
  <c r="AP4" i="18"/>
  <c r="AS5" i="18" l="1"/>
  <c r="AU5" i="18" s="1"/>
  <c r="AS9" i="18"/>
  <c r="AU9" i="18" s="1"/>
  <c r="AS13" i="18"/>
  <c r="AU13" i="18" s="1"/>
  <c r="AS17" i="18"/>
  <c r="AU17" i="18" s="1"/>
  <c r="AS21" i="18"/>
  <c r="AU21" i="18" s="1"/>
  <c r="AS25" i="18"/>
  <c r="AU25" i="18" s="1"/>
  <c r="AS29" i="18"/>
  <c r="AU29" i="18" s="1"/>
  <c r="AS33" i="18"/>
  <c r="AU33" i="18" s="1"/>
  <c r="AS37" i="18"/>
  <c r="AU37" i="18" s="1"/>
  <c r="AS41" i="18"/>
  <c r="AU41" i="18" s="1"/>
  <c r="AS45" i="18"/>
  <c r="AU45" i="18" s="1"/>
  <c r="AS49" i="18"/>
  <c r="AU49" i="18" s="1"/>
  <c r="AS53" i="18"/>
  <c r="AU53" i="18" s="1"/>
  <c r="AS57" i="18"/>
  <c r="AU57" i="18" s="1"/>
  <c r="AS61" i="18"/>
  <c r="AU61" i="18" s="1"/>
  <c r="AS65" i="18"/>
  <c r="AU65" i="18" s="1"/>
  <c r="AS69" i="18"/>
  <c r="AU69" i="18" s="1"/>
  <c r="AS73" i="18"/>
  <c r="AU73" i="18" s="1"/>
  <c r="AS77" i="18"/>
  <c r="AU77" i="18" s="1"/>
  <c r="AS81" i="18"/>
  <c r="AU81" i="18" s="1"/>
  <c r="AS85" i="18"/>
  <c r="AU85" i="18" s="1"/>
  <c r="AS89" i="18"/>
  <c r="AU89" i="18" s="1"/>
  <c r="AS93" i="18"/>
  <c r="AU93" i="18" s="1"/>
  <c r="AS97" i="18"/>
  <c r="AU97" i="18" s="1"/>
  <c r="AS101" i="18"/>
  <c r="AU101" i="18" s="1"/>
  <c r="AS11" i="18"/>
  <c r="AU11" i="18" s="1"/>
  <c r="AS31" i="18"/>
  <c r="AU31" i="18" s="1"/>
  <c r="AS39" i="18"/>
  <c r="AU39" i="18" s="1"/>
  <c r="AS47" i="18"/>
  <c r="AU47" i="18" s="1"/>
  <c r="AS55" i="18"/>
  <c r="AU55" i="18" s="1"/>
  <c r="AS63" i="18"/>
  <c r="AU63" i="18" s="1"/>
  <c r="AS71" i="18"/>
  <c r="AU71" i="18" s="1"/>
  <c r="AS79" i="18"/>
  <c r="AU79" i="18" s="1"/>
  <c r="AS87" i="18"/>
  <c r="AU87" i="18" s="1"/>
  <c r="AS95" i="18"/>
  <c r="AU95" i="18" s="1"/>
  <c r="AS103" i="18"/>
  <c r="AU103" i="18" s="1"/>
  <c r="AS6" i="18"/>
  <c r="AU6" i="18" s="1"/>
  <c r="AS10" i="18"/>
  <c r="AU10" i="18" s="1"/>
  <c r="AS14" i="18"/>
  <c r="AU14" i="18" s="1"/>
  <c r="AS18" i="18"/>
  <c r="AU18" i="18" s="1"/>
  <c r="AS22" i="18"/>
  <c r="AU22" i="18" s="1"/>
  <c r="AS26" i="18"/>
  <c r="AU26" i="18" s="1"/>
  <c r="AS30" i="18"/>
  <c r="AU30" i="18" s="1"/>
  <c r="AS34" i="18"/>
  <c r="AU34" i="18" s="1"/>
  <c r="AS38" i="18"/>
  <c r="AU38" i="18" s="1"/>
  <c r="AS42" i="18"/>
  <c r="AU42" i="18" s="1"/>
  <c r="AS46" i="18"/>
  <c r="AU46" i="18" s="1"/>
  <c r="AS50" i="18"/>
  <c r="AU50" i="18" s="1"/>
  <c r="AS54" i="18"/>
  <c r="AU54" i="18" s="1"/>
  <c r="AS58" i="18"/>
  <c r="AU58" i="18" s="1"/>
  <c r="AS62" i="18"/>
  <c r="AU62" i="18" s="1"/>
  <c r="AS66" i="18"/>
  <c r="AU66" i="18" s="1"/>
  <c r="AS70" i="18"/>
  <c r="AU70" i="18" s="1"/>
  <c r="AS74" i="18"/>
  <c r="AU74" i="18" s="1"/>
  <c r="AS78" i="18"/>
  <c r="AU78" i="18" s="1"/>
  <c r="AS82" i="18"/>
  <c r="AU82" i="18" s="1"/>
  <c r="AS86" i="18"/>
  <c r="AU86" i="18" s="1"/>
  <c r="AS90" i="18"/>
  <c r="AU90" i="18" s="1"/>
  <c r="AS94" i="18"/>
  <c r="AU94" i="18" s="1"/>
  <c r="AS98" i="18"/>
  <c r="AU98" i="18" s="1"/>
  <c r="AS102" i="18"/>
  <c r="AU102" i="18" s="1"/>
  <c r="AS7" i="18"/>
  <c r="AU7" i="18" s="1"/>
  <c r="AS15" i="18"/>
  <c r="AU15" i="18" s="1"/>
  <c r="AS19" i="18"/>
  <c r="AU19" i="18" s="1"/>
  <c r="AS23" i="18"/>
  <c r="AU23" i="18" s="1"/>
  <c r="AS27" i="18"/>
  <c r="AU27" i="18" s="1"/>
  <c r="AS35" i="18"/>
  <c r="AU35" i="18" s="1"/>
  <c r="AS43" i="18"/>
  <c r="AU43" i="18" s="1"/>
  <c r="AS51" i="18"/>
  <c r="AU51" i="18" s="1"/>
  <c r="AS59" i="18"/>
  <c r="AU59" i="18" s="1"/>
  <c r="AS67" i="18"/>
  <c r="AU67" i="18" s="1"/>
  <c r="AS75" i="18"/>
  <c r="AU75" i="18" s="1"/>
  <c r="AS83" i="18"/>
  <c r="AU83" i="18" s="1"/>
  <c r="AS91" i="18"/>
  <c r="AU91" i="18" s="1"/>
  <c r="AS99" i="18"/>
  <c r="AU99" i="18" s="1"/>
  <c r="AS8" i="18"/>
  <c r="AU8" i="18" s="1"/>
  <c r="AS12" i="18"/>
  <c r="AU12" i="18" s="1"/>
  <c r="AS16" i="18"/>
  <c r="AU16" i="18" s="1"/>
  <c r="AS20" i="18"/>
  <c r="AU20" i="18" s="1"/>
  <c r="AS24" i="18"/>
  <c r="AU24" i="18" s="1"/>
  <c r="AS28" i="18"/>
  <c r="AU28" i="18" s="1"/>
  <c r="AS32" i="18"/>
  <c r="AU32" i="18" s="1"/>
  <c r="AS36" i="18"/>
  <c r="AU36" i="18" s="1"/>
  <c r="AS40" i="18"/>
  <c r="AU40" i="18" s="1"/>
  <c r="AS44" i="18"/>
  <c r="AU44" i="18" s="1"/>
  <c r="AS48" i="18"/>
  <c r="AU48" i="18" s="1"/>
  <c r="AS52" i="18"/>
  <c r="AU52" i="18" s="1"/>
  <c r="AS56" i="18"/>
  <c r="AU56" i="18" s="1"/>
  <c r="AS60" i="18"/>
  <c r="AU60" i="18" s="1"/>
  <c r="AS64" i="18"/>
  <c r="AU64" i="18" s="1"/>
  <c r="AS68" i="18"/>
  <c r="AU68" i="18" s="1"/>
  <c r="AS72" i="18"/>
  <c r="AU72" i="18" s="1"/>
  <c r="AS76" i="18"/>
  <c r="AU76" i="18" s="1"/>
  <c r="AS80" i="18"/>
  <c r="AU80" i="18" s="1"/>
  <c r="AS84" i="18"/>
  <c r="AU84" i="18" s="1"/>
  <c r="AS88" i="18"/>
  <c r="AU88" i="18" s="1"/>
  <c r="AS92" i="18"/>
  <c r="AU92" i="18" s="1"/>
  <c r="AS96" i="18"/>
  <c r="AU96" i="18" s="1"/>
  <c r="AS100" i="18"/>
  <c r="AU100" i="18" s="1"/>
  <c r="AS4" i="18"/>
  <c r="AU4" i="18" s="1"/>
  <c r="AC4" i="18" l="1"/>
  <c r="AD4" i="18"/>
  <c r="BK36" i="18"/>
  <c r="BK38" i="18"/>
  <c r="BK40" i="18"/>
  <c r="BK42" i="18"/>
  <c r="BK44" i="18"/>
  <c r="BK46" i="18"/>
  <c r="BK48" i="18"/>
  <c r="BK50" i="18"/>
  <c r="BK52" i="18"/>
  <c r="BK54" i="18"/>
  <c r="BK56" i="18"/>
  <c r="BK58" i="18"/>
  <c r="BK60" i="18"/>
  <c r="BK62" i="18"/>
  <c r="BK64" i="18"/>
  <c r="BK66" i="18"/>
  <c r="BK68" i="18"/>
  <c r="BK70" i="18"/>
  <c r="BK72" i="18"/>
  <c r="BK74" i="18"/>
  <c r="BK76" i="18"/>
  <c r="BK78" i="18"/>
  <c r="BK80" i="18"/>
  <c r="BK156" i="18"/>
  <c r="BK158" i="18"/>
  <c r="BK160" i="18"/>
  <c r="BK162" i="18"/>
  <c r="BK164" i="18"/>
  <c r="BK166" i="18"/>
  <c r="BK168" i="18"/>
  <c r="BK170" i="18"/>
  <c r="BK172" i="18"/>
  <c r="BK174" i="18"/>
  <c r="BK176" i="18"/>
  <c r="BK178" i="18"/>
  <c r="BK180" i="18"/>
  <c r="BK182" i="18"/>
  <c r="BK184" i="18"/>
  <c r="BK186" i="18"/>
  <c r="BK188" i="18"/>
  <c r="BK190" i="18"/>
  <c r="BK192" i="18"/>
  <c r="BK194" i="18"/>
  <c r="BK196" i="18"/>
  <c r="BK198" i="18"/>
  <c r="BK200" i="18"/>
  <c r="BK202" i="18"/>
  <c r="BK204" i="18"/>
  <c r="BK10" i="18"/>
  <c r="BK12" i="18"/>
  <c r="BK14" i="18"/>
  <c r="BK16" i="18"/>
  <c r="BK18" i="18"/>
  <c r="BK20" i="18"/>
  <c r="BK22" i="18"/>
  <c r="BK26" i="18"/>
  <c r="BK28" i="18"/>
  <c r="BK34" i="18"/>
  <c r="BL4" i="18"/>
  <c r="BK6" i="18"/>
  <c r="BL36" i="18"/>
  <c r="BL38" i="18"/>
  <c r="BL40" i="18"/>
  <c r="BL42" i="18"/>
  <c r="BL44" i="18"/>
  <c r="BL46" i="18"/>
  <c r="BL48" i="18"/>
  <c r="BL50" i="18"/>
  <c r="BL52" i="18"/>
  <c r="BL54" i="18"/>
  <c r="BL56" i="18"/>
  <c r="BL58" i="18"/>
  <c r="BL60" i="18"/>
  <c r="BL62" i="18"/>
  <c r="BL64" i="18"/>
  <c r="BL66" i="18"/>
  <c r="BL68" i="18"/>
  <c r="BL70" i="18"/>
  <c r="BL72" i="18"/>
  <c r="BL74" i="18"/>
  <c r="BL76" i="18"/>
  <c r="BL78" i="18"/>
  <c r="BL80" i="18"/>
  <c r="BL156" i="18"/>
  <c r="BL158" i="18"/>
  <c r="BL160" i="18"/>
  <c r="BL162" i="18"/>
  <c r="BL164" i="18"/>
  <c r="BL166" i="18"/>
  <c r="BL168" i="18"/>
  <c r="BL170" i="18"/>
  <c r="BL172" i="18"/>
  <c r="BL174" i="18"/>
  <c r="BL176" i="18"/>
  <c r="BL178" i="18"/>
  <c r="BL180" i="18"/>
  <c r="BL182" i="18"/>
  <c r="BL184" i="18"/>
  <c r="BL186" i="18"/>
  <c r="BL188" i="18"/>
  <c r="BL190" i="18"/>
  <c r="BL192" i="18"/>
  <c r="BL194" i="18"/>
  <c r="BL196" i="18"/>
  <c r="BL198" i="18"/>
  <c r="BL200" i="18"/>
  <c r="BL202" i="18"/>
  <c r="BL204" i="18"/>
  <c r="BL10" i="18"/>
  <c r="BL12" i="18"/>
  <c r="BL14" i="18"/>
  <c r="BL16" i="18"/>
  <c r="BL18" i="18"/>
  <c r="BL20" i="18"/>
  <c r="BL22" i="18"/>
  <c r="BL24" i="18"/>
  <c r="BL26" i="18"/>
  <c r="BL28" i="18"/>
  <c r="BL30" i="18"/>
  <c r="BK8" i="18"/>
  <c r="BK83" i="18"/>
  <c r="BK85" i="18"/>
  <c r="BK87" i="18"/>
  <c r="BK89" i="18"/>
  <c r="BK91" i="18"/>
  <c r="BK93" i="18"/>
  <c r="BK95" i="18"/>
  <c r="BK97" i="18"/>
  <c r="BK99" i="18"/>
  <c r="BK101" i="18"/>
  <c r="BK103" i="18"/>
  <c r="BK105" i="18"/>
  <c r="BK107" i="18"/>
  <c r="BK109" i="18"/>
  <c r="BK111" i="18"/>
  <c r="BK113" i="18"/>
  <c r="BK115" i="18"/>
  <c r="BK117" i="18"/>
  <c r="BK119" i="18"/>
  <c r="BK121" i="18"/>
  <c r="BK123" i="18"/>
  <c r="BK125" i="18"/>
  <c r="BK127" i="18"/>
  <c r="BK129" i="18"/>
  <c r="BK131" i="18"/>
  <c r="BK133" i="18"/>
  <c r="BK135" i="18"/>
  <c r="BK137" i="18"/>
  <c r="BK139" i="18"/>
  <c r="BK141" i="18"/>
  <c r="BK143" i="18"/>
  <c r="BK145" i="18"/>
  <c r="BK147" i="18"/>
  <c r="BK149" i="18"/>
  <c r="BK151" i="18"/>
  <c r="BK153" i="18"/>
  <c r="BK30" i="18"/>
  <c r="BL6" i="18"/>
  <c r="BL32" i="18"/>
  <c r="BK4" i="18"/>
  <c r="BL83" i="18"/>
  <c r="BL85" i="18"/>
  <c r="BL87" i="18"/>
  <c r="BL89" i="18"/>
  <c r="BL91" i="18"/>
  <c r="BL93" i="18"/>
  <c r="BL95" i="18"/>
  <c r="BL97" i="18"/>
  <c r="BL99" i="18"/>
  <c r="BL101" i="18"/>
  <c r="BL103" i="18"/>
  <c r="BL105" i="18"/>
  <c r="BL107" i="18"/>
  <c r="BL109" i="18"/>
  <c r="BL111" i="18"/>
  <c r="BL113" i="18"/>
  <c r="BL115" i="18"/>
  <c r="BL117" i="18"/>
  <c r="BL119" i="18"/>
  <c r="BL121" i="18"/>
  <c r="BL123" i="18"/>
  <c r="BL125" i="18"/>
  <c r="BL127" i="18"/>
  <c r="BL129" i="18"/>
  <c r="BL131" i="18"/>
  <c r="BL133" i="18"/>
  <c r="BL135" i="18"/>
  <c r="BL137" i="18"/>
  <c r="BL139" i="18"/>
  <c r="BL141" i="18"/>
  <c r="BL143" i="18"/>
  <c r="BL145" i="18"/>
  <c r="BL147" i="18"/>
  <c r="BL149" i="18"/>
  <c r="BL151" i="18"/>
  <c r="BL153" i="18"/>
  <c r="BK24" i="18"/>
  <c r="BK32" i="18"/>
  <c r="BL8" i="18"/>
  <c r="BL34" i="18"/>
  <c r="AE4" i="18"/>
  <c r="BC4" i="18" a="1"/>
  <c r="BC4" i="18" s="1"/>
  <c r="BF4" i="18" a="1"/>
  <c r="BF4" i="18" s="1"/>
  <c r="AZ4" i="18" a="1"/>
  <c r="AZ4" i="18" s="1"/>
  <c r="AC7" i="18" l="1"/>
  <c r="AE8" i="18" s="1"/>
  <c r="J23" i="7" l="1"/>
  <c r="J22" i="7"/>
  <c r="J21" i="7"/>
  <c r="J13" i="7"/>
  <c r="K16" i="7"/>
  <c r="K14" i="7"/>
  <c r="J14" i="7"/>
  <c r="K13" i="7"/>
  <c r="K10" i="7"/>
  <c r="J10" i="7"/>
  <c r="K9" i="7"/>
  <c r="J9" i="7"/>
  <c r="K6" i="7"/>
  <c r="J6" i="7"/>
  <c r="K5" i="7"/>
  <c r="J5" i="7"/>
  <c r="N14" i="7" l="1"/>
  <c r="N16" i="7"/>
  <c r="N8" i="7"/>
  <c r="N17" i="7"/>
  <c r="N6" i="7"/>
  <c r="J17" i="7"/>
  <c r="K17" i="7"/>
  <c r="N10" i="7"/>
  <c r="N13" i="7"/>
  <c r="Q5" i="7"/>
  <c r="Q6" i="7"/>
  <c r="G23" i="7"/>
  <c r="Q10" i="7"/>
  <c r="Q9" i="7"/>
  <c r="Q16" i="7"/>
  <c r="Q15" i="7"/>
  <c r="G22" i="7"/>
  <c r="Q8" i="7"/>
  <c r="Q7" i="7"/>
  <c r="Q14" i="7"/>
  <c r="Q13" i="7"/>
  <c r="G21" i="7"/>
  <c r="Q12" i="7"/>
  <c r="Q11" i="7"/>
  <c r="N15" i="7"/>
  <c r="N18" i="7"/>
  <c r="N11" i="7"/>
  <c r="N7" i="7"/>
  <c r="N9" i="7"/>
  <c r="O6" i="7" l="1"/>
  <c r="O13" i="7"/>
  <c r="N2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<sst xmlns="http://schemas.openxmlformats.org/spreadsheetml/2006/main" count="875" uniqueCount="425">
  <si>
    <t>X</t>
  </si>
  <si>
    <t>CHART SOURCE</t>
  </si>
  <si>
    <t>Newsletter</t>
  </si>
  <si>
    <t>Total:</t>
  </si>
  <si>
    <t>Rank</t>
  </si>
  <si>
    <t>Customer ID</t>
  </si>
  <si>
    <t>Subscribed to Newsletter</t>
  </si>
  <si>
    <t>Visited Website</t>
  </si>
  <si>
    <t>Followed Facebook Page</t>
  </si>
  <si>
    <t>Facebook</t>
  </si>
  <si>
    <t>Website</t>
  </si>
  <si>
    <t>Song Title</t>
  </si>
  <si>
    <t>Artist</t>
  </si>
  <si>
    <t>Genre</t>
  </si>
  <si>
    <t>Danceability</t>
  </si>
  <si>
    <t>Energy</t>
  </si>
  <si>
    <t>Key</t>
  </si>
  <si>
    <t>dB</t>
  </si>
  <si>
    <t>Speechiness</t>
  </si>
  <si>
    <t>Acousticness</t>
  </si>
  <si>
    <t>Tempo</t>
  </si>
  <si>
    <t>Duration</t>
  </si>
  <si>
    <t>Outcome</t>
  </si>
  <si>
    <t>God's Plan</t>
  </si>
  <si>
    <t>Drake</t>
  </si>
  <si>
    <t>Hip-Hop/Rap</t>
  </si>
  <si>
    <t>SAD!</t>
  </si>
  <si>
    <t>XXXTENTACION</t>
  </si>
  <si>
    <t>rockstar (feat. 21 Savage)</t>
  </si>
  <si>
    <t>Post Malone</t>
  </si>
  <si>
    <t>Psycho (feat. Ty Dolla $ign)</t>
  </si>
  <si>
    <t>In My Feelings</t>
  </si>
  <si>
    <t>Better Now</t>
  </si>
  <si>
    <t>I Like It</t>
  </si>
  <si>
    <t>Cardi B</t>
  </si>
  <si>
    <t>One Kiss (with Dua Lipa)</t>
  </si>
  <si>
    <t>Calvin Harris</t>
  </si>
  <si>
    <t>Dance/Electronic</t>
  </si>
  <si>
    <t>IDGAF</t>
  </si>
  <si>
    <t>Dua Lipa</t>
  </si>
  <si>
    <t>Pop</t>
  </si>
  <si>
    <t>FRIENDS</t>
  </si>
  <si>
    <t>Marshmello</t>
  </si>
  <si>
    <t>Havana (feat. Young Thug)</t>
  </si>
  <si>
    <t>Camila Cabello</t>
  </si>
  <si>
    <t>Lucid Dreams</t>
  </si>
  <si>
    <t>Juice WRLD</t>
  </si>
  <si>
    <t>Nice For What</t>
  </si>
  <si>
    <t>Girls Like You (feat. Cardi B)</t>
  </si>
  <si>
    <t>Maroon 5</t>
  </si>
  <si>
    <t>The Middle</t>
  </si>
  <si>
    <t>Zedd</t>
  </si>
  <si>
    <t>All The Stars (with SZA)</t>
  </si>
  <si>
    <t>Kendrick Lamar</t>
  </si>
  <si>
    <t>no tears left to cry</t>
  </si>
  <si>
    <t>Ariana Grande</t>
  </si>
  <si>
    <t>Nicky Jam</t>
  </si>
  <si>
    <t>Reggaeton</t>
  </si>
  <si>
    <t>Moonlight</t>
  </si>
  <si>
    <t>Look Alive (feat. Drake)</t>
  </si>
  <si>
    <t>BlocBoy JB</t>
  </si>
  <si>
    <t>These Days</t>
  </si>
  <si>
    <t>Rudimental</t>
  </si>
  <si>
    <t>Te Boté - Remix</t>
  </si>
  <si>
    <t>Nio Garcia</t>
  </si>
  <si>
    <t>Mine</t>
  </si>
  <si>
    <t>Bazzi</t>
  </si>
  <si>
    <t>Youngblood</t>
  </si>
  <si>
    <t>5 Seconds of Summer</t>
  </si>
  <si>
    <t>New Rules</t>
  </si>
  <si>
    <t>Shape of You</t>
  </si>
  <si>
    <t>Ed Sheeran</t>
  </si>
  <si>
    <t>Love Lies (with Normani)</t>
  </si>
  <si>
    <t>Khalid</t>
  </si>
  <si>
    <t>R&amp;B</t>
  </si>
  <si>
    <t>Meant to Be (feat. Florida Georgia Line)</t>
  </si>
  <si>
    <t>Bebe Rexha</t>
  </si>
  <si>
    <t>Jocelyn Flores</t>
  </si>
  <si>
    <t>Perfect</t>
  </si>
  <si>
    <t>Taste (feat. Offset)</t>
  </si>
  <si>
    <t>Tyga</t>
  </si>
  <si>
    <t>Solo (feat. Demi Lovato)</t>
  </si>
  <si>
    <t>Clean Bandit</t>
  </si>
  <si>
    <t>I Fall Apart</t>
  </si>
  <si>
    <t>Nevermind</t>
  </si>
  <si>
    <t>Dennis Lloyd</t>
  </si>
  <si>
    <t>Échame La Culpa</t>
  </si>
  <si>
    <t>Luis Fonsi</t>
  </si>
  <si>
    <t>Eastside (with Halsey &amp; Khalid)</t>
  </si>
  <si>
    <t>benny blanco</t>
  </si>
  <si>
    <t>Never Be the Same</t>
  </si>
  <si>
    <t>Wolves</t>
  </si>
  <si>
    <t>Selena Gomez</t>
  </si>
  <si>
    <t>changes</t>
  </si>
  <si>
    <t>In My Mind</t>
  </si>
  <si>
    <t>Dynoro</t>
  </si>
  <si>
    <t>River (feat. Ed Sheeran)</t>
  </si>
  <si>
    <t>Eminem</t>
  </si>
  <si>
    <t>Dura</t>
  </si>
  <si>
    <t>Daddy Yankee</t>
  </si>
  <si>
    <t>SICKO MODE</t>
  </si>
  <si>
    <t>Travis Scott</t>
  </si>
  <si>
    <t>Thunder</t>
  </si>
  <si>
    <t>Imagine Dragons</t>
  </si>
  <si>
    <t>Me Niego (feat. Ozuna &amp; Wisin)</t>
  </si>
  <si>
    <t>Reik</t>
  </si>
  <si>
    <t>Jackie Chan</t>
  </si>
  <si>
    <t>Tiësto</t>
  </si>
  <si>
    <t>Finesse - Remix; feat. Cardi B</t>
  </si>
  <si>
    <t>Bruno Mars</t>
  </si>
  <si>
    <t>Let You Down</t>
  </si>
  <si>
    <t>NF</t>
  </si>
  <si>
    <t>Call Out My Name</t>
  </si>
  <si>
    <t>The Weeknd</t>
  </si>
  <si>
    <t>Ric Flair Drip (&amp; Metro Boomin)</t>
  </si>
  <si>
    <t>Offset</t>
  </si>
  <si>
    <t>Happier</t>
  </si>
  <si>
    <t>Too Good At Goodbyes</t>
  </si>
  <si>
    <t>Sam Smith</t>
  </si>
  <si>
    <t>Freaky Friday (feat. Chris Brown)</t>
  </si>
  <si>
    <t>Lil Dicky</t>
  </si>
  <si>
    <t>Believer</t>
  </si>
  <si>
    <t>FEFE</t>
  </si>
  <si>
    <t>6ix9ine</t>
  </si>
  <si>
    <t>Rise</t>
  </si>
  <si>
    <t>Jonas Blue</t>
  </si>
  <si>
    <t>Body</t>
  </si>
  <si>
    <t>Loud Luxury</t>
  </si>
  <si>
    <t>XO Tour Llif3</t>
  </si>
  <si>
    <t>Lil Uzi Vert</t>
  </si>
  <si>
    <t>Sin Pijama</t>
  </si>
  <si>
    <t>Becky G</t>
  </si>
  <si>
    <t>Anne-Marie</t>
  </si>
  <si>
    <t>Nonstop</t>
  </si>
  <si>
    <t>Fuck Love (feat. Trippie Redd)</t>
  </si>
  <si>
    <t>In My Blood</t>
  </si>
  <si>
    <t>Shawn Mendes</t>
  </si>
  <si>
    <t>Silence</t>
  </si>
  <si>
    <t>God is a woman</t>
  </si>
  <si>
    <t>Déjala Que Vuelva (feat. Manuel Turizo)</t>
  </si>
  <si>
    <t>Piso 21</t>
  </si>
  <si>
    <t>Flames</t>
  </si>
  <si>
    <t>David Guetta</t>
  </si>
  <si>
    <t>What Lovers Do</t>
  </si>
  <si>
    <t>Taki Taki (with Selena Gomez, Ozuna &amp; Cardi B)</t>
  </si>
  <si>
    <t>DJ Snake</t>
  </si>
  <si>
    <t>Hailee Steinfeld</t>
  </si>
  <si>
    <t>Feel It Still</t>
  </si>
  <si>
    <t>Portugal. The Man</t>
  </si>
  <si>
    <t>Alternative/Indie</t>
  </si>
  <si>
    <t>Pray For Me (with Kendrick Lamar)</t>
  </si>
  <si>
    <t>Walk It Talk It</t>
  </si>
  <si>
    <t>Migos</t>
  </si>
  <si>
    <t>Him &amp; I (with Halsey)</t>
  </si>
  <si>
    <t>G-Eazy</t>
  </si>
  <si>
    <t>Candy Paint</t>
  </si>
  <si>
    <t>Congratulations</t>
  </si>
  <si>
    <t>1, 2, 3 (feat. Jason Derulo &amp; De La Ghetto)</t>
  </si>
  <si>
    <t>Sofia Reyes</t>
  </si>
  <si>
    <t>Criminal</t>
  </si>
  <si>
    <t>Natti Natasha</t>
  </si>
  <si>
    <t>Plug Walk</t>
  </si>
  <si>
    <t>Rich The Kid</t>
  </si>
  <si>
    <t>lovely (with Khalid)</t>
  </si>
  <si>
    <t>Billie Eilish</t>
  </si>
  <si>
    <t>Stir Fry</t>
  </si>
  <si>
    <t>HUMBLE.</t>
  </si>
  <si>
    <t>Vaina Loca</t>
  </si>
  <si>
    <t>Ozuna</t>
  </si>
  <si>
    <t>Perfect Duet (Ed Sheeran &amp; Beyoncé)</t>
  </si>
  <si>
    <t>Corazón (feat. Nego do Borel)</t>
  </si>
  <si>
    <t>Maluma</t>
  </si>
  <si>
    <t>Young Dumb &amp; Broke</t>
  </si>
  <si>
    <t>Síguelo Bailando</t>
  </si>
  <si>
    <t>Downtown</t>
  </si>
  <si>
    <t>Anitta</t>
  </si>
  <si>
    <t>Bella</t>
  </si>
  <si>
    <t>Wolfine</t>
  </si>
  <si>
    <t>Promises (with Sam Smith)</t>
  </si>
  <si>
    <t>Yes Indeed</t>
  </si>
  <si>
    <t>Lil Baby</t>
  </si>
  <si>
    <t>I Like Me Better</t>
  </si>
  <si>
    <t>Lauv</t>
  </si>
  <si>
    <t>This Is Me</t>
  </si>
  <si>
    <t>Keala Settle</t>
  </si>
  <si>
    <t>Everybody Dies In Their Nightmares</t>
  </si>
  <si>
    <t>Rewrite The Stars</t>
  </si>
  <si>
    <t>Zac Efron</t>
  </si>
  <si>
    <t>I Miss You (feat. Julia Michaels)</t>
  </si>
  <si>
    <t>No Brainer</t>
  </si>
  <si>
    <t>DJ Khaled</t>
  </si>
  <si>
    <t>Dusk Till Dawn - Radio Edit</t>
  </si>
  <si>
    <t>ZAYN</t>
  </si>
  <si>
    <t>Be Alright</t>
  </si>
  <si>
    <t>Dean Lewis</t>
  </si>
  <si>
    <t>Back To You</t>
  </si>
  <si>
    <t>2002</t>
  </si>
  <si>
    <t>Let Me Go (Alesso, Florida Georgia Line &amp; watt)</t>
  </si>
  <si>
    <r>
      <t xml:space="preserve">SPOTIFY TOP 100 SONGS </t>
    </r>
    <r>
      <rPr>
        <sz val="12"/>
        <color theme="0" tint="-4.9989318521683403E-2"/>
        <rFont val="Calibri"/>
        <family val="2"/>
        <scheme val="minor"/>
      </rPr>
      <t>(2019)</t>
    </r>
  </si>
  <si>
    <t>Skipped</t>
  </si>
  <si>
    <t>Listened</t>
  </si>
  <si>
    <t>Favorited</t>
  </si>
  <si>
    <r>
      <t>SCALED VALUES</t>
    </r>
    <r>
      <rPr>
        <sz val="12"/>
        <color theme="0" tint="-4.9989318521683403E-2"/>
        <rFont val="Calibri"/>
        <family val="2"/>
        <scheme val="minor"/>
      </rPr>
      <t xml:space="preserve"> (1-100)</t>
    </r>
  </si>
  <si>
    <t>SKIPPED</t>
  </si>
  <si>
    <t>LISTENED</t>
  </si>
  <si>
    <t>FAVORITED</t>
  </si>
  <si>
    <t>Distance to Test Case</t>
  </si>
  <si>
    <t>Rank (Closeness)</t>
  </si>
  <si>
    <t>PREDICTED OUTCOME</t>
  </si>
  <si>
    <t>Confidence:</t>
  </si>
  <si>
    <t># Neighbors</t>
  </si>
  <si>
    <t>Test</t>
  </si>
  <si>
    <t>CONNECTOR LINES</t>
  </si>
  <si>
    <t>SKIP</t>
  </si>
  <si>
    <t>LISTEN</t>
  </si>
  <si>
    <t>FAVORITE</t>
  </si>
  <si>
    <t>OUTCOME</t>
  </si>
  <si>
    <t>ID</t>
  </si>
  <si>
    <t>Model</t>
  </si>
  <si>
    <t>likelihood</t>
  </si>
  <si>
    <t>Likelihood</t>
  </si>
  <si>
    <t>Sentiment</t>
  </si>
  <si>
    <t>terrible</t>
  </si>
  <si>
    <t>avoid</t>
  </si>
  <si>
    <t>struggle</t>
  </si>
  <si>
    <t>never</t>
  </si>
  <si>
    <t>love</t>
  </si>
  <si>
    <t>bad</t>
  </si>
  <si>
    <t>great</t>
  </si>
  <si>
    <t>wouldn't</t>
  </si>
  <si>
    <t>don't</t>
  </si>
  <si>
    <t>waste</t>
  </si>
  <si>
    <t>trash</t>
  </si>
  <si>
    <t>favorite</t>
  </si>
  <si>
    <t>alright</t>
  </si>
  <si>
    <t>nothing</t>
  </si>
  <si>
    <t>like</t>
  </si>
  <si>
    <t>devoid</t>
  </si>
  <si>
    <t>garbage</t>
  </si>
  <si>
    <t>best</t>
  </si>
  <si>
    <t>crap</t>
  </si>
  <si>
    <t>why</t>
  </si>
  <si>
    <t>worse</t>
  </si>
  <si>
    <t>better</t>
  </si>
  <si>
    <t>I wouldn't read this author again if you threatened my life</t>
  </si>
  <si>
    <t>Absolute trash</t>
  </si>
  <si>
    <t>good for airplane read</t>
  </si>
  <si>
    <t>good</t>
  </si>
  <si>
    <t>Entropy</t>
  </si>
  <si>
    <t>Follow</t>
  </si>
  <si>
    <t>Sessions</t>
  </si>
  <si>
    <t>Subscribe</t>
  </si>
  <si>
    <t>Subscribe?</t>
  </si>
  <si>
    <t>Probability</t>
  </si>
  <si>
    <t>Count</t>
  </si>
  <si>
    <t>SPLIT 1</t>
  </si>
  <si>
    <t>DROP DOWN</t>
  </si>
  <si>
    <t>SPLIT 2A</t>
  </si>
  <si>
    <t>SPLIT 2B</t>
  </si>
  <si>
    <t>CUSTOMER INTERACTIONS</t>
  </si>
  <si>
    <t>hate</t>
  </si>
  <si>
    <t>I hate this trash</t>
  </si>
  <si>
    <t>prediction</t>
  </si>
  <si>
    <t>New Review</t>
  </si>
  <si>
    <t>Product Name</t>
  </si>
  <si>
    <r>
      <t>BOOK REVIEWS</t>
    </r>
    <r>
      <rPr>
        <sz val="12"/>
        <color theme="0" tint="-4.9989318521683403E-2"/>
        <rFont val="Calibri"/>
        <family val="2"/>
        <scheme val="minor"/>
      </rPr>
      <t xml:space="preserve"> (TRAINING DATA)</t>
    </r>
  </si>
  <si>
    <r>
      <t xml:space="preserve">BOOK REVIEWS </t>
    </r>
    <r>
      <rPr>
        <sz val="12"/>
        <color theme="0" tint="-4.9989318521683403E-2"/>
        <rFont val="Calibri"/>
        <family val="2"/>
        <scheme val="minor"/>
      </rPr>
      <t>(TEST DATA)</t>
    </r>
  </si>
  <si>
    <t>Prediction</t>
  </si>
  <si>
    <t>"BAG OF WORDS"</t>
  </si>
  <si>
    <t>I struggled getting through it. I'll never read a book by this author again.</t>
  </si>
  <si>
    <t>Love this book! More more more. I like the main character a lot</t>
  </si>
  <si>
    <t>Don't do it! Waste of time. Absolute trash</t>
  </si>
  <si>
    <t>Save your time and read something that’s actually good</t>
  </si>
  <si>
    <t>This book was barely alright. Actually it was pretty darn bad</t>
  </si>
  <si>
    <t>I couldn't love this book any more!</t>
  </si>
  <si>
    <t>Why do so many people trash this book -- I loved it!</t>
  </si>
  <si>
    <t>I liked the beginning and the end, however the middle was...lacking</t>
  </si>
  <si>
    <t>Good for a light read</t>
  </si>
  <si>
    <t>Really bad. Avoid at all cost</t>
  </si>
  <si>
    <t>Bad bad bad</t>
  </si>
  <si>
    <t>Good stuff, great read</t>
  </si>
  <si>
    <t>Great!</t>
  </si>
  <si>
    <t>Terrible</t>
  </si>
  <si>
    <t>Not terrible, but pretty bad</t>
  </si>
  <si>
    <t>Terrible and a waste of time. No thanks</t>
  </si>
  <si>
    <t>Devoid of plot. How can anyone read this garbage?</t>
  </si>
  <si>
    <t>Best book of the year, hands-down</t>
  </si>
  <si>
    <t>What a piece of crap</t>
  </si>
  <si>
    <t>Crappy characters lead to anti-climactic ending</t>
  </si>
  <si>
    <t>Why did they kill off the main character? I'm heartbroken. Loved it otherwise</t>
  </si>
  <si>
    <t>Wait for the movie, this book is crap</t>
  </si>
  <si>
    <t>Terrible writing</t>
  </si>
  <si>
    <t>Bad writing, worse plot</t>
  </si>
  <si>
    <t>Trash</t>
  </si>
  <si>
    <t>Wouldn't buy it if you paid me</t>
  </si>
  <si>
    <t>Waste of time</t>
  </si>
  <si>
    <t>Loved it!</t>
  </si>
  <si>
    <t>Love this book so hard</t>
  </si>
  <si>
    <t>Craptastic</t>
  </si>
  <si>
    <t>Worse than author's first book</t>
  </si>
  <si>
    <t>Great but would be better with more wizards</t>
  </si>
  <si>
    <t>Good</t>
  </si>
  <si>
    <t>Good? No, it's great!</t>
  </si>
  <si>
    <t>Waste of money</t>
  </si>
  <si>
    <t>Best book I've ever read</t>
  </si>
  <si>
    <t>Worse than hot garbage</t>
  </si>
  <si>
    <t>Best book I've read in a long time</t>
  </si>
  <si>
    <t>Love this book, great read. But a bit of a struggle to get through</t>
  </si>
  <si>
    <t>Hate this terrible waste of time</t>
  </si>
  <si>
    <t>Great book!</t>
  </si>
  <si>
    <t>Terrible, just a waste</t>
  </si>
  <si>
    <t>Avoid this. Never buy this trash</t>
  </si>
  <si>
    <t>Best book ever -- so so good!</t>
  </si>
  <si>
    <t>Purchase</t>
  </si>
  <si>
    <r>
      <t xml:space="preserve">Newsletter | </t>
    </r>
    <r>
      <rPr>
        <sz val="10"/>
        <color rgb="FF00B050"/>
        <rFont val="Calibri"/>
        <family val="2"/>
        <scheme val="minor"/>
      </rPr>
      <t>Purchase</t>
    </r>
  </si>
  <si>
    <r>
      <t>No_Newsletter |</t>
    </r>
    <r>
      <rPr>
        <sz val="10"/>
        <color rgb="FF00B050"/>
        <rFont val="Calibri"/>
        <family val="2"/>
        <scheme val="minor"/>
      </rPr>
      <t xml:space="preserve"> Purchase</t>
    </r>
  </si>
  <si>
    <r>
      <t>Facebook |</t>
    </r>
    <r>
      <rPr>
        <sz val="10"/>
        <color rgb="FF00B050"/>
        <rFont val="Calibri"/>
        <family val="2"/>
        <scheme val="minor"/>
      </rPr>
      <t xml:space="preserve"> Purchase</t>
    </r>
  </si>
  <si>
    <r>
      <t xml:space="preserve">No_Facebook | </t>
    </r>
    <r>
      <rPr>
        <sz val="10"/>
        <color rgb="FF00B050"/>
        <rFont val="Calibri"/>
        <family val="2"/>
        <scheme val="minor"/>
      </rPr>
      <t>Purchase</t>
    </r>
  </si>
  <si>
    <r>
      <t xml:space="preserve">Website | </t>
    </r>
    <r>
      <rPr>
        <sz val="10"/>
        <color rgb="FF00B050"/>
        <rFont val="Calibri"/>
        <family val="2"/>
        <scheme val="minor"/>
      </rPr>
      <t>Purchase</t>
    </r>
  </si>
  <si>
    <r>
      <t>No_Website |</t>
    </r>
    <r>
      <rPr>
        <sz val="10"/>
        <color rgb="FF00B050"/>
        <rFont val="Calibri"/>
        <family val="2"/>
        <scheme val="minor"/>
      </rPr>
      <t xml:space="preserve"> Purchase</t>
    </r>
  </si>
  <si>
    <r>
      <t>Newsletter |</t>
    </r>
    <r>
      <rPr>
        <sz val="10"/>
        <color rgb="FFC00000"/>
        <rFont val="Calibri"/>
        <family val="2"/>
        <scheme val="minor"/>
      </rPr>
      <t xml:space="preserve"> No_Purchase</t>
    </r>
  </si>
  <si>
    <r>
      <t xml:space="preserve">No_Newsletter | </t>
    </r>
    <r>
      <rPr>
        <sz val="10"/>
        <color rgb="FFC00000"/>
        <rFont val="Calibri"/>
        <family val="2"/>
        <scheme val="minor"/>
      </rPr>
      <t>No_Purchase</t>
    </r>
  </si>
  <si>
    <r>
      <t xml:space="preserve">Facebook | </t>
    </r>
    <r>
      <rPr>
        <sz val="10"/>
        <color rgb="FFC00000"/>
        <rFont val="Calibri"/>
        <family val="2"/>
        <scheme val="minor"/>
      </rPr>
      <t>No_Purchase</t>
    </r>
  </si>
  <si>
    <r>
      <t xml:space="preserve">No_Facebook | </t>
    </r>
    <r>
      <rPr>
        <sz val="10"/>
        <color rgb="FFC00000"/>
        <rFont val="Calibri"/>
        <family val="2"/>
        <scheme val="minor"/>
      </rPr>
      <t>No_Purchase</t>
    </r>
  </si>
  <si>
    <r>
      <t xml:space="preserve">Website | </t>
    </r>
    <r>
      <rPr>
        <sz val="10"/>
        <color rgb="FFC00000"/>
        <rFont val="Calibri"/>
        <family val="2"/>
        <scheme val="minor"/>
      </rPr>
      <t>No_Purchase</t>
    </r>
  </si>
  <si>
    <r>
      <t>No_Website |</t>
    </r>
    <r>
      <rPr>
        <sz val="10"/>
        <color rgb="FFC00000"/>
        <rFont val="Calibri"/>
        <family val="2"/>
        <scheme val="minor"/>
      </rPr>
      <t xml:space="preserve"> No_Purchase</t>
    </r>
  </si>
  <si>
    <t>Yes</t>
  </si>
  <si>
    <t>No</t>
  </si>
  <si>
    <t>Customer</t>
  </si>
  <si>
    <t>Emails Per Week</t>
  </si>
  <si>
    <t>Unsubscribe</t>
  </si>
  <si>
    <t>Emails Per Week &amp; Unsubscribes</t>
  </si>
  <si>
    <t>Unsubscribe (w/Jitter)</t>
  </si>
  <si>
    <t>Jitter?</t>
  </si>
  <si>
    <t>Jitter Amount</t>
  </si>
  <si>
    <t>Retail Price</t>
  </si>
  <si>
    <t>DATASET DESCRIPTION</t>
  </si>
  <si>
    <t>SKU</t>
  </si>
  <si>
    <t>Quantity</t>
  </si>
  <si>
    <t>P1</t>
  </si>
  <si>
    <t>P0</t>
  </si>
  <si>
    <t>Sub</t>
  </si>
  <si>
    <t>Info Gain:</t>
  </si>
  <si>
    <t>Entropy:</t>
  </si>
  <si>
    <t>BASIS:</t>
  </si>
  <si>
    <t xml:space="preserve">Subscribe? </t>
  </si>
  <si>
    <t>(All)</t>
  </si>
  <si>
    <t>CONDITIONAL PROBABILITIES</t>
  </si>
  <si>
    <t>UNOBSERVED VALUE</t>
  </si>
  <si>
    <t>Emails</t>
  </si>
  <si>
    <t>Optimize</t>
  </si>
  <si>
    <t>B0</t>
  </si>
  <si>
    <t>B1</t>
  </si>
  <si>
    <t>LIKELIHOOD:</t>
  </si>
  <si>
    <t>PREDICTION (LOGISTIC)</t>
  </si>
  <si>
    <t>A dog data scientist? Terrible. No thanks</t>
  </si>
  <si>
    <t>New favorite author! Omg love this book and the characters so much. Bark rules!</t>
  </si>
  <si>
    <t>OPTIMIZED MODEL</t>
  </si>
  <si>
    <t>Bad first half, worse second half. A real struggle</t>
  </si>
  <si>
    <t>ß0</t>
  </si>
  <si>
    <t>It was OK, not great</t>
  </si>
  <si>
    <t>Where was the action? The adventure? This book is nothing compared to the prequel</t>
  </si>
  <si>
    <t xml:space="preserve">no </t>
  </si>
  <si>
    <t>This book is terrible -- no story, character development or plot twists. Avoid at all costs.</t>
  </si>
  <si>
    <t>Show model</t>
  </si>
  <si>
    <t xml:space="preserve">Emails Per Week: </t>
  </si>
  <si>
    <t xml:space="preserve">Unsubscribe Probability: </t>
  </si>
  <si>
    <r>
      <t xml:space="preserve">Select </t>
    </r>
    <r>
      <rPr>
        <b/>
        <i/>
        <sz val="11"/>
        <color theme="1"/>
        <rFont val="Calibri"/>
        <family val="2"/>
      </rPr>
      <t xml:space="preserve">ß0 </t>
    </r>
  </si>
  <si>
    <r>
      <t xml:space="preserve">Select </t>
    </r>
    <r>
      <rPr>
        <b/>
        <i/>
        <sz val="11"/>
        <color theme="1"/>
        <rFont val="Calibri"/>
        <family val="2"/>
      </rPr>
      <t>ß1</t>
    </r>
    <r>
      <rPr>
        <b/>
        <i/>
        <sz val="11"/>
        <color theme="1"/>
        <rFont val="Calibri"/>
        <family val="2"/>
        <scheme val="minor"/>
      </rPr>
      <t xml:space="preserve"> </t>
    </r>
  </si>
  <si>
    <t xml:space="preserve">Purchase Probability: </t>
  </si>
  <si>
    <t>Sessions_10</t>
  </si>
  <si>
    <t xml:space="preserve">Maximize &gt;  </t>
  </si>
  <si>
    <t>Review Text</t>
  </si>
  <si>
    <t>Clean Text</t>
  </si>
  <si>
    <t>good airplane read</t>
  </si>
  <si>
    <t>struggled getting through i'll never read book author again</t>
  </si>
  <si>
    <t>love book more more more like main character lot</t>
  </si>
  <si>
    <t>bad first half worse second half real struggle</t>
  </si>
  <si>
    <t>book barely alright actually pretty darn bad</t>
  </si>
  <si>
    <t>good light read</t>
  </si>
  <si>
    <t>bad bad bad</t>
  </si>
  <si>
    <t>good stuff great read</t>
  </si>
  <si>
    <t>absolute trash</t>
  </si>
  <si>
    <t>wait movie book crap</t>
  </si>
  <si>
    <t>terrible writing</t>
  </si>
  <si>
    <t>bad writing worse plot</t>
  </si>
  <si>
    <t>love book hard</t>
  </si>
  <si>
    <t>craptastic</t>
  </si>
  <si>
    <t>great book</t>
  </si>
  <si>
    <t>terrible just waste</t>
  </si>
  <si>
    <t>book terrible no story character development plot twists avoid costs</t>
  </si>
  <si>
    <t>dog data scientist terrible no thanks</t>
  </si>
  <si>
    <t>wouldn't read author again threatened life</t>
  </si>
  <si>
    <t>don't waste time absolute trash</t>
  </si>
  <si>
    <t>save time read something actually good</t>
  </si>
  <si>
    <t>new favorite author omg love book characters much bark rules</t>
  </si>
  <si>
    <t>action adventure book nothing compared prequel</t>
  </si>
  <si>
    <t>couldn't love book more</t>
  </si>
  <si>
    <t>why many people trash book loved</t>
  </si>
  <si>
    <t>liked beginning end however middle lacking</t>
  </si>
  <si>
    <t>really bad avoid cost</t>
  </si>
  <si>
    <t>not terrible pretty bad</t>
  </si>
  <si>
    <t>terrible waste time no thanks</t>
  </si>
  <si>
    <t>devoid plot anyone read garbage</t>
  </si>
  <si>
    <t>best book year handsdown</t>
  </si>
  <si>
    <t>piece crap</t>
  </si>
  <si>
    <t>crappy characters lead anticlimactic ending</t>
  </si>
  <si>
    <t>why kill off main character heartbroken loved otherwise</t>
  </si>
  <si>
    <t>hate trash</t>
  </si>
  <si>
    <t xml:space="preserve">wouldn't buy paid </t>
  </si>
  <si>
    <t>waste time</t>
  </si>
  <si>
    <t>loved</t>
  </si>
  <si>
    <t>great would better more wizards</t>
  </si>
  <si>
    <t>worse author's first book</t>
  </si>
  <si>
    <t>good no great</t>
  </si>
  <si>
    <t>waste money</t>
  </si>
  <si>
    <t>best book ever read</t>
  </si>
  <si>
    <t>worse hot garbage</t>
  </si>
  <si>
    <t>best book read long time</t>
  </si>
  <si>
    <t>love book great read bit struggle get through</t>
  </si>
  <si>
    <t>hate terrible waste time</t>
  </si>
  <si>
    <t>avoid never buy trash</t>
  </si>
  <si>
    <t>best book ever good</t>
  </si>
  <si>
    <t>ok not great</t>
  </si>
  <si>
    <t>Clean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</si>
</sst>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;;;"/>
    <numFmt numFmtId="165" formatCode="0.0%"/>
    <numFmt numFmtId="168" formatCode="0.0"/>
    <numFmt numFmtId="170" formatCode="0.000"/>
    <numFmt numFmtId="178" formatCode="0.00000000000000000%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FF8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8"/>
      <color rgb="FF26E2F6"/>
      <name val="Calibri"/>
      <family val="2"/>
      <scheme val="minor"/>
    </font>
    <font>
      <b/>
      <sz val="14"/>
      <color rgb="FFFFFF89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b/>
      <sz val="24"/>
      <color theme="1" tint="0.1499984740745262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16"/>
      <color rgb="FFFFFF8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89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28"/>
      <color rgb="FF37E5F7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8"/>
      <color rgb="FF000000"/>
      <name val="Segoe UI"/>
      <family val="2"/>
    </font>
    <font>
      <b/>
      <sz val="22"/>
      <color rgb="FF26E2F6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rgb="FFEA8686"/>
        <bgColor indexed="64"/>
      </patternFill>
    </fill>
    <fill>
      <patternFill patternType="solid">
        <fgColor rgb="FFE46666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CCCC"/>
        <bgColor indexed="64"/>
      </patternFill>
    </fill>
  </fills>
  <borders count="43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/>
      <diagonal/>
    </border>
    <border>
      <left/>
      <right style="medium">
        <color theme="1" tint="0.14999847407452621"/>
      </right>
      <top style="medium">
        <color theme="1" tint="0.14999847407452621"/>
      </top>
      <bottom/>
      <diagonal/>
    </border>
    <border>
      <left style="medium">
        <color theme="1" tint="0.14999847407452621"/>
      </left>
      <right/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/>
      <top/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theme="0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/>
    <xf numFmtId="0" fontId="6" fillId="0" borderId="0"/>
    <xf numFmtId="9" fontId="11" fillId="0" borderId="0" applyFont="0" applyFill="0" applyBorder="0" applyAlignment="0" applyProtection="0"/>
  </cellStyleXfs>
  <cellXfs count="2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3" applyFont="1"/>
    <xf numFmtId="0" fontId="6" fillId="0" borderId="0" xfId="3" applyFont="1" applyAlignment="1">
      <alignment horizontal="center"/>
    </xf>
    <xf numFmtId="0" fontId="1" fillId="0" borderId="0" xfId="3" applyFont="1" applyAlignment="1">
      <alignment horizontal="center"/>
    </xf>
    <xf numFmtId="164" fontId="0" fillId="0" borderId="0" xfId="0" applyNumberFormat="1"/>
    <xf numFmtId="0" fontId="11" fillId="0" borderId="0" xfId="0" applyFont="1" applyAlignment="1">
      <alignment vertical="center"/>
    </xf>
    <xf numFmtId="168" fontId="6" fillId="0" borderId="0" xfId="3" applyNumberFormat="1" applyFont="1" applyAlignment="1">
      <alignment horizontal="center"/>
    </xf>
    <xf numFmtId="1" fontId="6" fillId="0" borderId="0" xfId="3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8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20" fillId="3" borderId="8" xfId="3" applyFont="1" applyFill="1" applyBorder="1" applyAlignment="1">
      <alignment horizontal="center" vertical="center"/>
    </xf>
    <xf numFmtId="0" fontId="0" fillId="0" borderId="0" xfId="0" applyBorder="1"/>
    <xf numFmtId="168" fontId="14" fillId="0" borderId="14" xfId="0" applyNumberFormat="1" applyFont="1" applyBorder="1" applyAlignment="1">
      <alignment horizontal="center"/>
    </xf>
    <xf numFmtId="168" fontId="14" fillId="0" borderId="15" xfId="0" applyNumberFormat="1" applyFont="1" applyBorder="1" applyAlignment="1">
      <alignment horizontal="center"/>
    </xf>
    <xf numFmtId="168" fontId="14" fillId="0" borderId="16" xfId="0" applyNumberFormat="1" applyFont="1" applyBorder="1" applyAlignment="1">
      <alignment horizontal="center"/>
    </xf>
    <xf numFmtId="168" fontId="14" fillId="0" borderId="17" xfId="0" applyNumberFormat="1" applyFont="1" applyBorder="1" applyAlignment="1">
      <alignment horizontal="center"/>
    </xf>
    <xf numFmtId="168" fontId="14" fillId="0" borderId="18" xfId="0" applyNumberFormat="1" applyFont="1" applyBorder="1" applyAlignment="1">
      <alignment horizontal="center"/>
    </xf>
    <xf numFmtId="168" fontId="14" fillId="0" borderId="19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4" fillId="0" borderId="0" xfId="0" applyFont="1" applyFill="1" applyBorder="1"/>
    <xf numFmtId="2" fontId="6" fillId="0" borderId="8" xfId="3" applyNumberFormat="1" applyFont="1" applyFill="1" applyBorder="1" applyAlignment="1">
      <alignment horizontal="center"/>
    </xf>
    <xf numFmtId="1" fontId="6" fillId="0" borderId="8" xfId="3" applyNumberFormat="1" applyFont="1" applyFill="1" applyBorder="1" applyAlignment="1">
      <alignment horizontal="center"/>
    </xf>
    <xf numFmtId="1" fontId="6" fillId="0" borderId="0" xfId="3" applyNumberFormat="1" applyFont="1"/>
    <xf numFmtId="0" fontId="6" fillId="0" borderId="0" xfId="3" applyFont="1" applyAlignment="1">
      <alignment horizontal="right"/>
    </xf>
    <xf numFmtId="9" fontId="23" fillId="0" borderId="0" xfId="2" applyNumberFormat="1" applyFont="1" applyBorder="1" applyAlignment="1">
      <alignment horizontal="center" vertical="center"/>
    </xf>
    <xf numFmtId="0" fontId="7" fillId="10" borderId="8" xfId="0" applyFont="1" applyFill="1" applyBorder="1"/>
    <xf numFmtId="0" fontId="7" fillId="10" borderId="8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14" fillId="0" borderId="8" xfId="0" applyFont="1" applyBorder="1"/>
    <xf numFmtId="168" fontId="14" fillId="0" borderId="8" xfId="3" applyNumberFormat="1" applyFont="1" applyFill="1" applyBorder="1" applyAlignment="1">
      <alignment horizontal="center"/>
    </xf>
    <xf numFmtId="0" fontId="14" fillId="0" borderId="8" xfId="0" quotePrefix="1" applyFont="1" applyBorder="1"/>
    <xf numFmtId="0" fontId="14" fillId="4" borderId="20" xfId="0" applyFont="1" applyFill="1" applyBorder="1" applyAlignment="1">
      <alignment horizontal="center"/>
    </xf>
    <xf numFmtId="164" fontId="12" fillId="0" borderId="0" xfId="3" applyNumberFormat="1" applyFont="1" applyAlignment="1">
      <alignment horizontal="center" vertical="center"/>
    </xf>
    <xf numFmtId="164" fontId="12" fillId="0" borderId="0" xfId="3" applyNumberFormat="1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168" fontId="14" fillId="0" borderId="8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70" fontId="11" fillId="0" borderId="0" xfId="3" applyNumberFormat="1"/>
    <xf numFmtId="0" fontId="1" fillId="0" borderId="0" xfId="0" applyFont="1"/>
    <xf numFmtId="0" fontId="11" fillId="0" borderId="0" xfId="3"/>
    <xf numFmtId="0" fontId="11" fillId="0" borderId="0" xfId="3" applyAlignment="1">
      <alignment horizontal="center"/>
    </xf>
    <xf numFmtId="0" fontId="1" fillId="10" borderId="8" xfId="3" applyFont="1" applyFill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6" fillId="4" borderId="8" xfId="3" applyFont="1" applyFill="1" applyBorder="1" applyAlignment="1">
      <alignment horizontal="center"/>
    </xf>
    <xf numFmtId="0" fontId="1" fillId="8" borderId="8" xfId="3" applyFont="1" applyFill="1" applyBorder="1" applyAlignment="1">
      <alignment horizontal="center"/>
    </xf>
    <xf numFmtId="0" fontId="1" fillId="10" borderId="8" xfId="3" applyFont="1" applyFill="1" applyBorder="1"/>
    <xf numFmtId="0" fontId="20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9" fontId="0" fillId="4" borderId="0" xfId="2" applyFont="1" applyFill="1" applyAlignment="1">
      <alignment horizontal="center"/>
    </xf>
    <xf numFmtId="0" fontId="1" fillId="4" borderId="0" xfId="0" applyFont="1" applyFill="1" applyAlignment="1">
      <alignment horizontal="right" vertical="center"/>
    </xf>
    <xf numFmtId="170" fontId="0" fillId="4" borderId="0" xfId="0" applyNumberFormat="1" applyFill="1" applyAlignment="1">
      <alignment horizontal="center"/>
    </xf>
    <xf numFmtId="0" fontId="14" fillId="0" borderId="8" xfId="0" applyFont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10" borderId="2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25" fillId="4" borderId="22" xfId="0" applyFont="1" applyFill="1" applyBorder="1" applyAlignment="1">
      <alignment horizontal="center"/>
    </xf>
    <xf numFmtId="1" fontId="14" fillId="0" borderId="8" xfId="3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8" fillId="3" borderId="5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/>
    <xf numFmtId="0" fontId="8" fillId="0" borderId="0" xfId="0" applyFont="1" applyBorder="1" applyAlignment="1">
      <alignment horizontal="left"/>
    </xf>
    <xf numFmtId="0" fontId="8" fillId="10" borderId="8" xfId="3" applyFont="1" applyFill="1" applyBorder="1" applyAlignment="1">
      <alignment horizontal="center"/>
    </xf>
    <xf numFmtId="0" fontId="7" fillId="11" borderId="0" xfId="3" applyFont="1" applyFill="1" applyBorder="1" applyAlignment="1">
      <alignment horizontal="center"/>
    </xf>
    <xf numFmtId="0" fontId="7" fillId="10" borderId="8" xfId="3" applyFont="1" applyFill="1" applyBorder="1" applyAlignment="1">
      <alignment horizontal="center"/>
    </xf>
    <xf numFmtId="0" fontId="7" fillId="11" borderId="8" xfId="3" applyFont="1" applyFill="1" applyBorder="1" applyAlignment="1">
      <alignment horizontal="center"/>
    </xf>
    <xf numFmtId="0" fontId="8" fillId="0" borderId="8" xfId="3" applyFont="1" applyBorder="1" applyAlignment="1">
      <alignment vertical="center" wrapText="1"/>
    </xf>
    <xf numFmtId="0" fontId="1" fillId="10" borderId="8" xfId="3" applyFont="1" applyFill="1" applyBorder="1" applyAlignment="1">
      <alignment vertical="center"/>
    </xf>
    <xf numFmtId="0" fontId="0" fillId="0" borderId="0" xfId="0" applyNumberFormat="1"/>
    <xf numFmtId="164" fontId="15" fillId="0" borderId="4" xfId="0" applyNumberFormat="1" applyFont="1" applyBorder="1" applyAlignment="1">
      <alignment horizontal="right"/>
    </xf>
    <xf numFmtId="164" fontId="31" fillId="0" borderId="0" xfId="0" applyNumberFormat="1" applyFont="1"/>
    <xf numFmtId="165" fontId="0" fillId="0" borderId="0" xfId="0" applyNumberFormat="1" applyBorder="1"/>
    <xf numFmtId="0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165" fontId="14" fillId="4" borderId="21" xfId="2" applyNumberFormat="1" applyFont="1" applyFill="1" applyBorder="1" applyAlignment="1">
      <alignment horizontal="center"/>
    </xf>
    <xf numFmtId="165" fontId="14" fillId="4" borderId="31" xfId="2" applyNumberFormat="1" applyFont="1" applyFill="1" applyBorder="1" applyAlignment="1">
      <alignment horizontal="center"/>
    </xf>
    <xf numFmtId="165" fontId="14" fillId="4" borderId="32" xfId="2" applyNumberFormat="1" applyFont="1" applyFill="1" applyBorder="1" applyAlignment="1">
      <alignment horizontal="center"/>
    </xf>
    <xf numFmtId="0" fontId="14" fillId="4" borderId="33" xfId="0" applyFont="1" applyFill="1" applyBorder="1" applyAlignment="1">
      <alignment horizontal="right"/>
    </xf>
    <xf numFmtId="0" fontId="14" fillId="4" borderId="30" xfId="0" applyFont="1" applyFill="1" applyBorder="1" applyAlignment="1">
      <alignment horizontal="right"/>
    </xf>
    <xf numFmtId="0" fontId="14" fillId="4" borderId="34" xfId="0" applyFont="1" applyFill="1" applyBorder="1" applyAlignment="1">
      <alignment horizontal="right"/>
    </xf>
    <xf numFmtId="165" fontId="14" fillId="4" borderId="35" xfId="2" applyNumberFormat="1" applyFont="1" applyFill="1" applyBorder="1" applyAlignment="1">
      <alignment horizontal="center"/>
    </xf>
    <xf numFmtId="0" fontId="14" fillId="4" borderId="35" xfId="0" applyFont="1" applyFill="1" applyBorder="1" applyAlignment="1">
      <alignment horizontal="right"/>
    </xf>
    <xf numFmtId="0" fontId="0" fillId="0" borderId="36" xfId="0" applyBorder="1"/>
    <xf numFmtId="0" fontId="0" fillId="0" borderId="38" xfId="0" applyBorder="1"/>
    <xf numFmtId="0" fontId="0" fillId="0" borderId="26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3" fontId="11" fillId="0" borderId="0" xfId="1" applyFont="1" applyAlignment="1">
      <alignment horizontal="center"/>
    </xf>
    <xf numFmtId="43" fontId="1" fillId="10" borderId="8" xfId="1" applyFont="1" applyFill="1" applyBorder="1" applyAlignment="1">
      <alignment horizontal="center"/>
    </xf>
    <xf numFmtId="170" fontId="6" fillId="5" borderId="8" xfId="3" applyNumberFormat="1" applyFont="1" applyFill="1" applyBorder="1" applyAlignment="1">
      <alignment horizontal="center"/>
    </xf>
    <xf numFmtId="39" fontId="6" fillId="0" borderId="8" xfId="1" applyNumberFormat="1" applyFont="1" applyBorder="1" applyAlignment="1">
      <alignment horizontal="center"/>
    </xf>
    <xf numFmtId="10" fontId="6" fillId="0" borderId="0" xfId="2" applyNumberFormat="1" applyFont="1"/>
    <xf numFmtId="170" fontId="6" fillId="0" borderId="0" xfId="2" applyNumberFormat="1" applyFont="1"/>
    <xf numFmtId="0" fontId="2" fillId="0" borderId="0" xfId="3" applyFont="1" applyAlignment="1">
      <alignment horizontal="right"/>
    </xf>
    <xf numFmtId="0" fontId="6" fillId="0" borderId="0" xfId="0" applyFont="1"/>
    <xf numFmtId="0" fontId="2" fillId="0" borderId="0" xfId="3" applyFont="1" applyFill="1" applyAlignment="1">
      <alignment horizontal="right"/>
    </xf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4" borderId="0" xfId="2" applyNumberFormat="1" applyFont="1" applyFill="1" applyAlignment="1">
      <alignment horizontal="center"/>
    </xf>
    <xf numFmtId="170" fontId="0" fillId="4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4" borderId="0" xfId="2" applyNumberFormat="1" applyFont="1" applyFill="1"/>
    <xf numFmtId="0" fontId="19" fillId="2" borderId="22" xfId="0" applyFont="1" applyFill="1" applyBorder="1" applyAlignment="1">
      <alignment horizontal="center"/>
    </xf>
    <xf numFmtId="0" fontId="19" fillId="17" borderId="22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9" fontId="8" fillId="0" borderId="0" xfId="2" applyFont="1" applyAlignment="1">
      <alignment horizontal="center" vertical="center"/>
    </xf>
    <xf numFmtId="178" fontId="0" fillId="0" borderId="0" xfId="0" applyNumberFormat="1" applyBorder="1"/>
    <xf numFmtId="0" fontId="11" fillId="0" borderId="0" xfId="3" applyFill="1"/>
    <xf numFmtId="164" fontId="11" fillId="0" borderId="0" xfId="3" applyNumberFormat="1" applyAlignment="1">
      <alignment horizontal="left"/>
    </xf>
    <xf numFmtId="0" fontId="11" fillId="0" borderId="0" xfId="3" applyAlignment="1">
      <alignment horizontal="left"/>
    </xf>
    <xf numFmtId="0" fontId="27" fillId="0" borderId="0" xfId="3" applyFont="1" applyAlignment="1">
      <alignment vertical="center"/>
    </xf>
    <xf numFmtId="0" fontId="13" fillId="0" borderId="0" xfId="3" applyFont="1" applyAlignment="1">
      <alignment horizontal="center"/>
    </xf>
    <xf numFmtId="0" fontId="9" fillId="0" borderId="0" xfId="0" applyFont="1" applyAlignment="1">
      <alignment horizontal="right" vertical="center"/>
    </xf>
    <xf numFmtId="0" fontId="20" fillId="3" borderId="11" xfId="3" applyFont="1" applyFill="1" applyBorder="1" applyAlignment="1">
      <alignment horizontal="center" vertical="center"/>
    </xf>
    <xf numFmtId="0" fontId="20" fillId="3" borderId="9" xfId="3" applyFont="1" applyFill="1" applyBorder="1" applyAlignment="1">
      <alignment horizontal="center" vertical="center"/>
    </xf>
    <xf numFmtId="0" fontId="20" fillId="3" borderId="20" xfId="3" applyFont="1" applyFill="1" applyBorder="1" applyAlignment="1">
      <alignment horizontal="center" vertical="center"/>
    </xf>
    <xf numFmtId="0" fontId="20" fillId="3" borderId="21" xfId="3" applyFont="1" applyFill="1" applyBorder="1" applyAlignment="1">
      <alignment horizontal="center" vertical="center"/>
    </xf>
    <xf numFmtId="0" fontId="13" fillId="13" borderId="6" xfId="3" applyFont="1" applyFill="1" applyBorder="1" applyAlignment="1">
      <alignment horizontal="center" vertical="center"/>
    </xf>
    <xf numFmtId="0" fontId="13" fillId="13" borderId="7" xfId="3" applyFont="1" applyFill="1" applyBorder="1" applyAlignment="1">
      <alignment horizontal="center" vertical="center"/>
    </xf>
    <xf numFmtId="0" fontId="13" fillId="6" borderId="6" xfId="3" applyFont="1" applyFill="1" applyBorder="1" applyAlignment="1">
      <alignment horizontal="center" vertical="center"/>
    </xf>
    <xf numFmtId="0" fontId="13" fillId="6" borderId="7" xfId="3" applyFont="1" applyFill="1" applyBorder="1" applyAlignment="1">
      <alignment horizontal="center" vertical="center"/>
    </xf>
    <xf numFmtId="0" fontId="13" fillId="7" borderId="6" xfId="3" applyFont="1" applyFill="1" applyBorder="1" applyAlignment="1">
      <alignment horizontal="center" vertical="center"/>
    </xf>
    <xf numFmtId="0" fontId="13" fillId="7" borderId="7" xfId="3" applyFont="1" applyFill="1" applyBorder="1" applyAlignment="1">
      <alignment horizontal="center" vertical="center"/>
    </xf>
    <xf numFmtId="0" fontId="20" fillId="3" borderId="13" xfId="3" applyFont="1" applyFill="1" applyBorder="1" applyAlignment="1">
      <alignment horizontal="center" vertical="center"/>
    </xf>
    <xf numFmtId="0" fontId="17" fillId="3" borderId="5" xfId="3" applyFont="1" applyFill="1" applyBorder="1" applyAlignment="1">
      <alignment horizontal="center" vertical="center"/>
    </xf>
    <xf numFmtId="0" fontId="24" fillId="14" borderId="0" xfId="0" applyFont="1" applyFill="1" applyBorder="1" applyAlignment="1">
      <alignment horizontal="center" vertical="center"/>
    </xf>
    <xf numFmtId="0" fontId="20" fillId="3" borderId="12" xfId="3" applyFont="1" applyFill="1" applyBorder="1" applyAlignment="1">
      <alignment horizontal="center" vertical="center"/>
    </xf>
    <xf numFmtId="0" fontId="20" fillId="3" borderId="0" xfId="3" applyFont="1" applyFill="1" applyBorder="1" applyAlignment="1">
      <alignment horizontal="center" vertical="center"/>
    </xf>
    <xf numFmtId="0" fontId="22" fillId="17" borderId="5" xfId="3" applyFont="1" applyFill="1" applyBorder="1" applyAlignment="1">
      <alignment horizontal="center" vertical="center"/>
    </xf>
    <xf numFmtId="0" fontId="22" fillId="5" borderId="5" xfId="3" applyFont="1" applyFill="1" applyBorder="1" applyAlignment="1">
      <alignment horizontal="center" vertical="center"/>
    </xf>
    <xf numFmtId="0" fontId="22" fillId="2" borderId="5" xfId="3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6" fillId="3" borderId="0" xfId="3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65" fontId="32" fillId="3" borderId="1" xfId="2" applyNumberFormat="1" applyFont="1" applyFill="1" applyBorder="1" applyAlignment="1">
      <alignment horizontal="center" vertical="center"/>
    </xf>
    <xf numFmtId="165" fontId="32" fillId="3" borderId="0" xfId="2" applyNumberFormat="1" applyFont="1" applyFill="1" applyBorder="1" applyAlignment="1">
      <alignment horizontal="center" vertical="center"/>
    </xf>
    <xf numFmtId="165" fontId="33" fillId="15" borderId="27" xfId="2" applyNumberFormat="1" applyFont="1" applyFill="1" applyBorder="1" applyAlignment="1">
      <alignment horizontal="center" vertical="center"/>
    </xf>
    <xf numFmtId="165" fontId="33" fillId="15" borderId="28" xfId="2" applyNumberFormat="1" applyFont="1" applyFill="1" applyBorder="1" applyAlignment="1">
      <alignment horizontal="center" vertical="center"/>
    </xf>
    <xf numFmtId="165" fontId="33" fillId="15" borderId="29" xfId="2" applyNumberFormat="1" applyFont="1" applyFill="1" applyBorder="1" applyAlignment="1">
      <alignment horizontal="center" vertical="center"/>
    </xf>
    <xf numFmtId="0" fontId="35" fillId="3" borderId="26" xfId="3" applyFont="1" applyFill="1" applyBorder="1" applyAlignment="1">
      <alignment horizontal="center" vertical="center"/>
    </xf>
    <xf numFmtId="0" fontId="35" fillId="3" borderId="0" xfId="3" applyFont="1" applyFill="1" applyBorder="1" applyAlignment="1">
      <alignment horizontal="center" vertical="center"/>
    </xf>
    <xf numFmtId="0" fontId="35" fillId="3" borderId="37" xfId="3" applyFont="1" applyFill="1" applyBorder="1" applyAlignment="1">
      <alignment horizontal="center" vertical="center"/>
    </xf>
    <xf numFmtId="0" fontId="35" fillId="3" borderId="38" xfId="3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" fillId="11" borderId="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65" fontId="34" fillId="16" borderId="27" xfId="2" applyNumberFormat="1" applyFont="1" applyFill="1" applyBorder="1" applyAlignment="1">
      <alignment horizontal="center" vertical="center"/>
    </xf>
    <xf numFmtId="165" fontId="34" fillId="16" borderId="28" xfId="2" applyNumberFormat="1" applyFont="1" applyFill="1" applyBorder="1" applyAlignment="1">
      <alignment horizontal="center" vertical="center"/>
    </xf>
    <xf numFmtId="165" fontId="34" fillId="16" borderId="29" xfId="2" applyNumberFormat="1" applyFont="1" applyFill="1" applyBorder="1" applyAlignment="1">
      <alignment horizontal="center" vertical="center"/>
    </xf>
    <xf numFmtId="170" fontId="27" fillId="2" borderId="0" xfId="0" applyNumberFormat="1" applyFont="1" applyFill="1" applyAlignment="1">
      <alignment horizontal="center" vertical="center"/>
    </xf>
    <xf numFmtId="170" fontId="27" fillId="4" borderId="22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165" fontId="27" fillId="0" borderId="0" xfId="2" applyNumberFormat="1" applyFont="1" applyAlignment="1">
      <alignment horizontal="center" vertical="center"/>
    </xf>
    <xf numFmtId="0" fontId="26" fillId="3" borderId="25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168" fontId="37" fillId="3" borderId="2" xfId="3" applyNumberFormat="1" applyFont="1" applyFill="1" applyBorder="1" applyAlignment="1">
      <alignment horizontal="center" vertical="center"/>
    </xf>
    <xf numFmtId="168" fontId="37" fillId="3" borderId="0" xfId="3" applyNumberFormat="1" applyFont="1" applyFill="1" applyBorder="1" applyAlignment="1">
      <alignment horizontal="center" vertical="center"/>
    </xf>
    <xf numFmtId="0" fontId="13" fillId="0" borderId="0" xfId="3" applyFont="1" applyAlignment="1">
      <alignment horizontal="center" vertical="top"/>
    </xf>
    <xf numFmtId="0" fontId="18" fillId="3" borderId="41" xfId="0" applyFont="1" applyFill="1" applyBorder="1" applyAlignment="1">
      <alignment horizontal="center" vertical="center"/>
    </xf>
    <xf numFmtId="0" fontId="18" fillId="3" borderId="4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2" fontId="18" fillId="3" borderId="41" xfId="0" applyNumberFormat="1" applyFont="1" applyFill="1" applyBorder="1" applyAlignment="1">
      <alignment horizontal="center" vertical="center"/>
    </xf>
    <xf numFmtId="2" fontId="18" fillId="3" borderId="42" xfId="0" applyNumberFormat="1" applyFont="1" applyFill="1" applyBorder="1" applyAlignment="1">
      <alignment horizontal="center" vertical="center"/>
    </xf>
    <xf numFmtId="2" fontId="14" fillId="4" borderId="8" xfId="0" applyNumberFormat="1" applyFont="1" applyFill="1" applyBorder="1" applyAlignment="1">
      <alignment horizontal="center"/>
    </xf>
    <xf numFmtId="0" fontId="38" fillId="0" borderId="0" xfId="0" applyFont="1" applyAlignment="1">
      <alignment horizontal="center"/>
    </xf>
    <xf numFmtId="2" fontId="13" fillId="2" borderId="8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164" fontId="39" fillId="0" borderId="0" xfId="0" applyNumberFormat="1" applyFont="1" applyAlignment="1">
      <alignment horizontal="center" vertical="center"/>
    </xf>
    <xf numFmtId="0" fontId="9" fillId="0" borderId="0" xfId="0" applyFont="1" applyBorder="1" applyAlignment="1">
      <alignment horizontal="right" vertical="center" wrapText="1"/>
    </xf>
    <xf numFmtId="165" fontId="18" fillId="3" borderId="41" xfId="2" applyNumberFormat="1" applyFont="1" applyFill="1" applyBorder="1" applyAlignment="1">
      <alignment horizontal="center" vertical="center"/>
    </xf>
    <xf numFmtId="165" fontId="18" fillId="3" borderId="42" xfId="2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23" xfId="0" applyFont="1" applyBorder="1" applyAlignment="1">
      <alignment horizontal="right" vertical="center"/>
    </xf>
    <xf numFmtId="0" fontId="9" fillId="0" borderId="23" xfId="3" applyFont="1" applyBorder="1" applyAlignment="1">
      <alignment horizontal="right" vertical="center"/>
    </xf>
    <xf numFmtId="2" fontId="6" fillId="4" borderId="0" xfId="3" applyNumberFormat="1" applyFont="1" applyFill="1" applyAlignment="1">
      <alignment horizontal="center"/>
    </xf>
    <xf numFmtId="0" fontId="41" fillId="0" borderId="23" xfId="0" applyFont="1" applyBorder="1" applyAlignment="1">
      <alignment horizontal="right" vertical="center" wrapText="1"/>
    </xf>
    <xf numFmtId="0" fontId="7" fillId="0" borderId="0" xfId="3" applyFont="1" applyAlignment="1">
      <alignment horizontal="center"/>
    </xf>
    <xf numFmtId="168" fontId="3" fillId="9" borderId="8" xfId="0" applyNumberFormat="1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F0EE883E-DCCD-4B49-AE7A-05589E047787}"/>
    <cellStyle name="Normal 2 2" xfId="4" xr:uid="{87E9111C-5B79-4A86-BBAD-FC221D10F0BA}"/>
    <cellStyle name="Percent" xfId="2" builtinId="5"/>
    <cellStyle name="Percent 2" xfId="5" xr:uid="{A3C84090-5777-412B-B919-0A21F58586A7}"/>
  </cellStyles>
  <dxfs count="9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</font>
      <fill>
        <patternFill>
          <bgColor rgb="FFFFCCCC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</font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</font>
      <fill>
        <patternFill>
          <bgColor rgb="FFFFCCCC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</font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</font>
      <fill>
        <patternFill>
          <bgColor rgb="FFFFCCCC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</font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</font>
      <fill>
        <patternFill>
          <bgColor rgb="FFFFCCCC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rgb="FFFFCCCC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rgb="FFFFCCCC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1" tint="0.24994659260841701"/>
        </patternFill>
      </fill>
    </dxf>
    <dxf>
      <font>
        <color rgb="FFFFFF89"/>
      </font>
      <fill>
        <patternFill>
          <bgColor theme="1" tint="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rgb="FFF0BEBE"/>
        </patternFill>
      </fill>
    </dxf>
    <dxf>
      <fill>
        <patternFill>
          <bgColor theme="9" tint="0.59996337778862885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CC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rgb="FFEA8686"/>
        </patternFill>
      </fill>
    </dxf>
    <dxf>
      <font>
        <color rgb="FFFFD1D1"/>
      </font>
      <fill>
        <patternFill>
          <bgColor rgb="FFFFD1D1"/>
        </patternFill>
      </fill>
    </dxf>
    <dxf>
      <fill>
        <patternFill>
          <bgColor theme="0" tint="-4.9989318521683403E-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FF89"/>
      <color rgb="FF26E2F6"/>
      <color rgb="FFFFCCCC"/>
      <color rgb="FFF2B4B4"/>
      <color rgb="FFFAD0D0"/>
      <color rgb="FF9966FF"/>
      <color rgb="FFFFFF5B"/>
      <color rgb="FF300337"/>
      <color rgb="FFFFE1E1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FULL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23790265060692"/>
          <c:y val="9.015122489721196E-2"/>
          <c:w val="0.83742622865404648"/>
          <c:h val="0.79059597119746405"/>
        </c:manualLayout>
      </c:layout>
      <c:scatterChart>
        <c:scatterStyle val="lineMarker"/>
        <c:varyColors val="0"/>
        <c:ser>
          <c:idx val="1"/>
          <c:order val="0"/>
          <c:tx>
            <c:v>Skipped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46666"/>
              </a:solidFill>
              <a:ln w="9525">
                <a:noFill/>
              </a:ln>
              <a:effectLst/>
            </c:spPr>
          </c:marker>
          <c:xVal>
            <c:numRef>
              <c:f>'K Nearest Neighbors (KNN)'!$AI$4:$AI$103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20.349001053715533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30.776860395796405</c:v>
                </c:pt>
                <c:pt idx="11">
                  <c:v>15.142072460660653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21.093859751069328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24.074063885687547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25.562202102872511</c:v>
                </c:pt>
                <c:pt idx="31">
                  <c:v>#N/A</c:v>
                </c:pt>
                <c:pt idx="32">
                  <c:v>#N/A</c:v>
                </c:pt>
                <c:pt idx="33">
                  <c:v>27.054543361014904</c:v>
                </c:pt>
                <c:pt idx="34">
                  <c:v>24.07612848449175</c:v>
                </c:pt>
                <c:pt idx="35">
                  <c:v>#N/A</c:v>
                </c:pt>
                <c:pt idx="36">
                  <c:v>49.381379542179232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23.329597585019112</c:v>
                </c:pt>
                <c:pt idx="42">
                  <c:v>#N/A</c:v>
                </c:pt>
                <c:pt idx="43">
                  <c:v>#N/A</c:v>
                </c:pt>
                <c:pt idx="44">
                  <c:v>22.587990328385484</c:v>
                </c:pt>
                <c:pt idx="45">
                  <c:v>#N/A</c:v>
                </c:pt>
                <c:pt idx="46">
                  <c:v>30.774283844683932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27.054835144127054</c:v>
                </c:pt>
                <c:pt idx="52">
                  <c:v>21.09889909813041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31.519892075416301</c:v>
                </c:pt>
                <c:pt idx="57">
                  <c:v>#N/A</c:v>
                </c:pt>
                <c:pt idx="58">
                  <c:v>#N/A</c:v>
                </c:pt>
                <c:pt idx="59">
                  <c:v>22.585565989127506</c:v>
                </c:pt>
                <c:pt idx="60">
                  <c:v>24.071051411528888</c:v>
                </c:pt>
                <c:pt idx="61">
                  <c:v>#N/A</c:v>
                </c:pt>
                <c:pt idx="62">
                  <c:v>50.128385920505657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22.588828300456672</c:v>
                </c:pt>
                <c:pt idx="68">
                  <c:v>#N/A</c:v>
                </c:pt>
                <c:pt idx="69">
                  <c:v>24.076482646140906</c:v>
                </c:pt>
                <c:pt idx="70">
                  <c:v>#N/A</c:v>
                </c:pt>
                <c:pt idx="71">
                  <c:v>11.421939536428511</c:v>
                </c:pt>
                <c:pt idx="72">
                  <c:v>27.793605162111934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12.166432596761835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22.584935763848922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22.588841972117937</c:v>
                </c:pt>
                <c:pt idx="90">
                  <c:v>#N/A</c:v>
                </c:pt>
                <c:pt idx="91">
                  <c:v>#N/A</c:v>
                </c:pt>
                <c:pt idx="92">
                  <c:v>21.099526906905997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30.773804705026084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xVal>
          <c:yVal>
            <c:numRef>
              <c:f>'K Nearest Neighbors (KNN)'!$AJ$4:$AJ$103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10.007474846954352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18.984888530593334</c:v>
                </c:pt>
                <c:pt idx="11">
                  <c:v>55.012057931318324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9.98881187058225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1.0558488401439048</c:v>
                </c:pt>
                <c:pt idx="31">
                  <c:v>#N/A</c:v>
                </c:pt>
                <c:pt idx="32">
                  <c:v>#N/A</c:v>
                </c:pt>
                <c:pt idx="33">
                  <c:v>28.022356761066973</c:v>
                </c:pt>
                <c:pt idx="34">
                  <c:v>1.0138829076891467</c:v>
                </c:pt>
                <c:pt idx="35">
                  <c:v>#N/A</c:v>
                </c:pt>
                <c:pt idx="36">
                  <c:v>1.0700590445198754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10.046201439090231</c:v>
                </c:pt>
                <c:pt idx="42">
                  <c:v>#N/A</c:v>
                </c:pt>
                <c:pt idx="43">
                  <c:v>#N/A</c:v>
                </c:pt>
                <c:pt idx="44">
                  <c:v>1.0324906559487259</c:v>
                </c:pt>
                <c:pt idx="45">
                  <c:v>#N/A</c:v>
                </c:pt>
                <c:pt idx="46">
                  <c:v>46.02273149971402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46.036042831303867</c:v>
                </c:pt>
                <c:pt idx="52">
                  <c:v>46.032702245212803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10.050328343919457</c:v>
                </c:pt>
                <c:pt idx="57">
                  <c:v>#N/A</c:v>
                </c:pt>
                <c:pt idx="58">
                  <c:v>#N/A</c:v>
                </c:pt>
                <c:pt idx="59">
                  <c:v>99.977499986326791</c:v>
                </c:pt>
                <c:pt idx="60">
                  <c:v>10.04293526731322</c:v>
                </c:pt>
                <c:pt idx="61">
                  <c:v>#N/A</c:v>
                </c:pt>
                <c:pt idx="62">
                  <c:v>1.0493445143738462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45.965071073676377</c:v>
                </c:pt>
                <c:pt idx="68">
                  <c:v>#N/A</c:v>
                </c:pt>
                <c:pt idx="69">
                  <c:v>9.9885752514230788</c:v>
                </c:pt>
                <c:pt idx="70">
                  <c:v>#N/A</c:v>
                </c:pt>
                <c:pt idx="71">
                  <c:v>10.005982595351517</c:v>
                </c:pt>
                <c:pt idx="72">
                  <c:v>19.046454257339146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19.034441226885608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55.01657220304314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27.985070498457667</c:v>
                </c:pt>
                <c:pt idx="90">
                  <c:v>#N/A</c:v>
                </c:pt>
                <c:pt idx="91">
                  <c:v>#N/A</c:v>
                </c:pt>
                <c:pt idx="92">
                  <c:v>81.989503217256683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28.028302412486898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4C0-450B-B1A3-B1562198ED30}"/>
            </c:ext>
          </c:extLst>
        </c:ser>
        <c:ser>
          <c:idx val="0"/>
          <c:order val="1"/>
          <c:tx>
            <c:v>Listened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 Nearest Neighbors (KNN)'!$AL$4:$AL$103</c:f>
              <c:numCache>
                <c:formatCode>0.0</c:formatCode>
                <c:ptCount val="100"/>
                <c:pt idx="0">
                  <c:v>9.9349133806140539</c:v>
                </c:pt>
                <c:pt idx="1">
                  <c:v>8.4397700623405747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53.848561378454427</c:v>
                </c:pt>
                <c:pt idx="7">
                  <c:v>#N/A</c:v>
                </c:pt>
                <c:pt idx="8">
                  <c:v>24.815577737712999</c:v>
                </c:pt>
                <c:pt idx="9">
                  <c:v>23.328361907108967</c:v>
                </c:pt>
                <c:pt idx="10">
                  <c:v>#N/A</c:v>
                </c:pt>
                <c:pt idx="11">
                  <c:v>#N/A</c:v>
                </c:pt>
                <c:pt idx="12">
                  <c:v>21.843871688752024</c:v>
                </c:pt>
                <c:pt idx="13">
                  <c:v>45.660200585415318</c:v>
                </c:pt>
                <c:pt idx="14">
                  <c:v>32.260584021069164</c:v>
                </c:pt>
                <c:pt idx="15">
                  <c:v>24.818001133888007</c:v>
                </c:pt>
                <c:pt idx="16">
                  <c:v>#N/A</c:v>
                </c:pt>
                <c:pt idx="17">
                  <c:v>#N/A</c:v>
                </c:pt>
                <c:pt idx="18">
                  <c:v>47.895388986363507</c:v>
                </c:pt>
                <c:pt idx="19">
                  <c:v>#N/A</c:v>
                </c:pt>
                <c:pt idx="20">
                  <c:v>#N/A</c:v>
                </c:pt>
                <c:pt idx="21">
                  <c:v>24.820764396278165</c:v>
                </c:pt>
                <c:pt idx="22">
                  <c:v>59.057041624714401</c:v>
                </c:pt>
                <c:pt idx="23">
                  <c:v>41.941902376942316</c:v>
                </c:pt>
                <c:pt idx="24">
                  <c:v>38.960553734463659</c:v>
                </c:pt>
                <c:pt idx="25">
                  <c:v>#N/A</c:v>
                </c:pt>
                <c:pt idx="26">
                  <c:v>59.800730313586477</c:v>
                </c:pt>
                <c:pt idx="27">
                  <c:v>#N/A</c:v>
                </c:pt>
                <c:pt idx="28">
                  <c:v>52.358745899848635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18.867376827142184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46.403516320988842</c:v>
                </c:pt>
                <c:pt idx="40">
                  <c:v>19.609870826030029</c:v>
                </c:pt>
                <c:pt idx="41">
                  <c:v>#N/A</c:v>
                </c:pt>
                <c:pt idx="42">
                  <c:v>#N/A</c:v>
                </c:pt>
                <c:pt idx="43">
                  <c:v>77.667930238735806</c:v>
                </c:pt>
                <c:pt idx="44">
                  <c:v>#N/A</c:v>
                </c:pt>
                <c:pt idx="45">
                  <c:v>47.896776019243944</c:v>
                </c:pt>
                <c:pt idx="46">
                  <c:v>#N/A</c:v>
                </c:pt>
                <c:pt idx="47">
                  <c:v>28.53790179342084</c:v>
                </c:pt>
                <c:pt idx="48">
                  <c:v>62.776752193833502</c:v>
                </c:pt>
                <c:pt idx="49">
                  <c:v>52.356761880051643</c:v>
                </c:pt>
                <c:pt idx="50">
                  <c:v>27.05394128912565</c:v>
                </c:pt>
                <c:pt idx="51">
                  <c:v>#N/A</c:v>
                </c:pt>
                <c:pt idx="52">
                  <c:v>#N/A</c:v>
                </c:pt>
                <c:pt idx="53">
                  <c:v>51.615193308858039</c:v>
                </c:pt>
                <c:pt idx="54">
                  <c:v>45.661419860209833</c:v>
                </c:pt>
                <c:pt idx="55">
                  <c:v>46.403323930856033</c:v>
                </c:pt>
                <c:pt idx="56">
                  <c:v>#N/A</c:v>
                </c:pt>
                <c:pt idx="57">
                  <c:v>43.42355440744776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56.827771428697396</c:v>
                </c:pt>
                <c:pt idx="64">
                  <c:v>58.311392130416593</c:v>
                </c:pt>
                <c:pt idx="65">
                  <c:v>60.544361151952316</c:v>
                </c:pt>
                <c:pt idx="66">
                  <c:v>79.157448585429407</c:v>
                </c:pt>
                <c:pt idx="67">
                  <c:v>#N/A</c:v>
                </c:pt>
                <c:pt idx="68">
                  <c:v>34.49701163604842</c:v>
                </c:pt>
                <c:pt idx="69">
                  <c:v>#N/A</c:v>
                </c:pt>
                <c:pt idx="70">
                  <c:v>29.284847943023117</c:v>
                </c:pt>
                <c:pt idx="71">
                  <c:v>#N/A</c:v>
                </c:pt>
                <c:pt idx="72">
                  <c:v>#N/A</c:v>
                </c:pt>
                <c:pt idx="73">
                  <c:v>61.29145222326332</c:v>
                </c:pt>
                <c:pt idx="74">
                  <c:v>18.122565144867977</c:v>
                </c:pt>
                <c:pt idx="75">
                  <c:v>86.602398338497409</c:v>
                </c:pt>
                <c:pt idx="76">
                  <c:v>44.171701844270899</c:v>
                </c:pt>
                <c:pt idx="77">
                  <c:v>23.332297264411256</c:v>
                </c:pt>
                <c:pt idx="78">
                  <c:v>#N/A</c:v>
                </c:pt>
                <c:pt idx="79">
                  <c:v>23.330385675615656</c:v>
                </c:pt>
                <c:pt idx="80">
                  <c:v>38.213398865799476</c:v>
                </c:pt>
                <c:pt idx="81">
                  <c:v>88.08399023720915</c:v>
                </c:pt>
                <c:pt idx="82">
                  <c:v>64.270575715618151</c:v>
                </c:pt>
                <c:pt idx="83">
                  <c:v>#N/A</c:v>
                </c:pt>
                <c:pt idx="84">
                  <c:v>23.330725683464262</c:v>
                </c:pt>
                <c:pt idx="85">
                  <c:v>#N/A</c:v>
                </c:pt>
                <c:pt idx="86">
                  <c:v>54.588891446367583</c:v>
                </c:pt>
                <c:pt idx="87">
                  <c:v>25.565149297329302</c:v>
                </c:pt>
                <c:pt idx="88">
                  <c:v>76.174719791985567</c:v>
                </c:pt>
                <c:pt idx="89">
                  <c:v>#N/A</c:v>
                </c:pt>
                <c:pt idx="90">
                  <c:v>#N/A</c:v>
                </c:pt>
                <c:pt idx="91">
                  <c:v>41.937965530203783</c:v>
                </c:pt>
                <c:pt idx="92">
                  <c:v>#N/A</c:v>
                </c:pt>
                <c:pt idx="93">
                  <c:v>95.529217615432344</c:v>
                </c:pt>
                <c:pt idx="94">
                  <c:v>49.379745475704908</c:v>
                </c:pt>
                <c:pt idx="95">
                  <c:v>#N/A</c:v>
                </c:pt>
                <c:pt idx="96">
                  <c:v>#N/A</c:v>
                </c:pt>
                <c:pt idx="97">
                  <c:v>53.850215505972734</c:v>
                </c:pt>
                <c:pt idx="98">
                  <c:v>#N/A</c:v>
                </c:pt>
                <c:pt idx="99">
                  <c:v>47.151803668266986</c:v>
                </c:pt>
              </c:numCache>
            </c:numRef>
          </c:xVal>
          <c:yVal>
            <c:numRef>
              <c:f>'K Nearest Neighbors (KNN)'!$AM$4:$AM$103</c:f>
              <c:numCache>
                <c:formatCode>0.0</c:formatCode>
                <c:ptCount val="100"/>
                <c:pt idx="0">
                  <c:v>63.954262859960131</c:v>
                </c:pt>
                <c:pt idx="1">
                  <c:v>73.00500407314739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46.022517963430722</c:v>
                </c:pt>
                <c:pt idx="7">
                  <c:v>#N/A</c:v>
                </c:pt>
                <c:pt idx="8">
                  <c:v>63.976110474050486</c:v>
                </c:pt>
                <c:pt idx="9">
                  <c:v>81.985986661598432</c:v>
                </c:pt>
                <c:pt idx="10">
                  <c:v>#N/A</c:v>
                </c:pt>
                <c:pt idx="11">
                  <c:v>#N/A</c:v>
                </c:pt>
                <c:pt idx="12">
                  <c:v>73.017775090462891</c:v>
                </c:pt>
                <c:pt idx="13">
                  <c:v>1.0454821901595786</c:v>
                </c:pt>
                <c:pt idx="14">
                  <c:v>63.988723652204648</c:v>
                </c:pt>
                <c:pt idx="15">
                  <c:v>72.980035365020782</c:v>
                </c:pt>
                <c:pt idx="16">
                  <c:v>#N/A</c:v>
                </c:pt>
                <c:pt idx="17">
                  <c:v>#N/A</c:v>
                </c:pt>
                <c:pt idx="18">
                  <c:v>81.979941615370038</c:v>
                </c:pt>
                <c:pt idx="19">
                  <c:v>#N/A</c:v>
                </c:pt>
                <c:pt idx="20">
                  <c:v>#N/A</c:v>
                </c:pt>
                <c:pt idx="21">
                  <c:v>100</c:v>
                </c:pt>
                <c:pt idx="22">
                  <c:v>37.027497117587615</c:v>
                </c:pt>
                <c:pt idx="23">
                  <c:v>63.976779712244102</c:v>
                </c:pt>
                <c:pt idx="24">
                  <c:v>82.004445303492147</c:v>
                </c:pt>
                <c:pt idx="25">
                  <c:v>#N/A</c:v>
                </c:pt>
                <c:pt idx="26">
                  <c:v>55.011041850298795</c:v>
                </c:pt>
                <c:pt idx="27">
                  <c:v>#N/A</c:v>
                </c:pt>
                <c:pt idx="28">
                  <c:v>1.0325846718295297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54.946328062349224</c:v>
                </c:pt>
                <c:pt idx="36">
                  <c:v>#N/A</c:v>
                </c:pt>
                <c:pt idx="37">
                  <c:v>#N/A</c:v>
                </c:pt>
                <c:pt idx="38">
                  <c:v>99.959622152328791</c:v>
                </c:pt>
                <c:pt idx="39">
                  <c:v>55.012361982996147</c:v>
                </c:pt>
                <c:pt idx="40">
                  <c:v>73.0117470542002</c:v>
                </c:pt>
                <c:pt idx="41">
                  <c:v>#N/A</c:v>
                </c:pt>
                <c:pt idx="42">
                  <c:v>#N/A</c:v>
                </c:pt>
                <c:pt idx="43">
                  <c:v>1.0289506949616209</c:v>
                </c:pt>
                <c:pt idx="44">
                  <c:v>#N/A</c:v>
                </c:pt>
                <c:pt idx="45">
                  <c:v>28.026005967865981</c:v>
                </c:pt>
                <c:pt idx="46">
                  <c:v>#N/A</c:v>
                </c:pt>
                <c:pt idx="47">
                  <c:v>54.965889296046164</c:v>
                </c:pt>
                <c:pt idx="48">
                  <c:v>46.033308789344446</c:v>
                </c:pt>
                <c:pt idx="49">
                  <c:v>10.060568125590226</c:v>
                </c:pt>
                <c:pt idx="50">
                  <c:v>81.982326727108784</c:v>
                </c:pt>
                <c:pt idx="51">
                  <c:v>#N/A</c:v>
                </c:pt>
                <c:pt idx="52">
                  <c:v>#N/A</c:v>
                </c:pt>
                <c:pt idx="53">
                  <c:v>72.979961935305397</c:v>
                </c:pt>
                <c:pt idx="54">
                  <c:v>90.955925283671206</c:v>
                </c:pt>
                <c:pt idx="55">
                  <c:v>10.03896976660655</c:v>
                </c:pt>
                <c:pt idx="56">
                  <c:v>#N/A</c:v>
                </c:pt>
                <c:pt idx="57">
                  <c:v>10.019709493525339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46.032886051657371</c:v>
                </c:pt>
                <c:pt idx="64">
                  <c:v>36.97953903093741</c:v>
                </c:pt>
                <c:pt idx="65">
                  <c:v>10.014146727065031</c:v>
                </c:pt>
                <c:pt idx="66">
                  <c:v>10.057521753245092</c:v>
                </c:pt>
                <c:pt idx="67">
                  <c:v>#N/A</c:v>
                </c:pt>
                <c:pt idx="68">
                  <c:v>46.025167867252691</c:v>
                </c:pt>
                <c:pt idx="69">
                  <c:v>#N/A</c:v>
                </c:pt>
                <c:pt idx="70">
                  <c:v>72.933030209832751</c:v>
                </c:pt>
                <c:pt idx="71">
                  <c:v>#N/A</c:v>
                </c:pt>
                <c:pt idx="72">
                  <c:v>#N/A</c:v>
                </c:pt>
                <c:pt idx="73">
                  <c:v>19.030426016451226</c:v>
                </c:pt>
                <c:pt idx="74">
                  <c:v>19.012335979426755</c:v>
                </c:pt>
                <c:pt idx="75">
                  <c:v>37.023044319151758</c:v>
                </c:pt>
                <c:pt idx="76">
                  <c:v>55.00479406496688</c:v>
                </c:pt>
                <c:pt idx="77">
                  <c:v>9.9953147740387926</c:v>
                </c:pt>
                <c:pt idx="78">
                  <c:v>#N/A</c:v>
                </c:pt>
                <c:pt idx="79">
                  <c:v>99.91782789937244</c:v>
                </c:pt>
                <c:pt idx="80">
                  <c:v>37.031258792789814</c:v>
                </c:pt>
                <c:pt idx="81">
                  <c:v>19.000603850364971</c:v>
                </c:pt>
                <c:pt idx="82">
                  <c:v>10.054753813027997</c:v>
                </c:pt>
                <c:pt idx="83">
                  <c:v>#N/A</c:v>
                </c:pt>
                <c:pt idx="84">
                  <c:v>72.943811197186477</c:v>
                </c:pt>
                <c:pt idx="85">
                  <c:v>#N/A</c:v>
                </c:pt>
                <c:pt idx="86">
                  <c:v>10.017525223728516</c:v>
                </c:pt>
                <c:pt idx="87">
                  <c:v>81.987053236032011</c:v>
                </c:pt>
                <c:pt idx="88">
                  <c:v>37.010630961247251</c:v>
                </c:pt>
                <c:pt idx="89">
                  <c:v>#N/A</c:v>
                </c:pt>
                <c:pt idx="90">
                  <c:v>#N/A</c:v>
                </c:pt>
                <c:pt idx="91">
                  <c:v>45.96228237086396</c:v>
                </c:pt>
                <c:pt idx="92">
                  <c:v>#N/A</c:v>
                </c:pt>
                <c:pt idx="93">
                  <c:v>19.038483928773744</c:v>
                </c:pt>
                <c:pt idx="94">
                  <c:v>63.960331262056634</c:v>
                </c:pt>
                <c:pt idx="95">
                  <c:v>#N/A</c:v>
                </c:pt>
                <c:pt idx="96">
                  <c:v>#N/A</c:v>
                </c:pt>
                <c:pt idx="97">
                  <c:v>1.0525963744393827</c:v>
                </c:pt>
                <c:pt idx="98">
                  <c:v>#N/A</c:v>
                </c:pt>
                <c:pt idx="99">
                  <c:v>99.916674353985854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4C0-450B-B1A3-B1562198ED30}"/>
            </c:ext>
          </c:extLst>
        </c:ser>
        <c:ser>
          <c:idx val="2"/>
          <c:order val="2"/>
          <c:tx>
            <c:v>Favorited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 Nearest Neighbors (KNN)'!$AO$4:$AO$103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71.715814712097313</c:v>
                </c:pt>
                <c:pt idx="3">
                  <c:v>56.825468508499803</c:v>
                </c:pt>
                <c:pt idx="4">
                  <c:v>#N/A</c:v>
                </c:pt>
                <c:pt idx="5">
                  <c:v>60.543441425065737</c:v>
                </c:pt>
                <c:pt idx="6">
                  <c:v>#N/A</c:v>
                </c:pt>
                <c:pt idx="7">
                  <c:v>44.918567517675925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43.426421383044548</c:v>
                </c:pt>
                <c:pt idx="17">
                  <c:v>86.602106376524247</c:v>
                </c:pt>
                <c:pt idx="18">
                  <c:v>#N/A</c:v>
                </c:pt>
                <c:pt idx="19">
                  <c:v>56.826008144069299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67.247265465111411</c:v>
                </c:pt>
                <c:pt idx="28">
                  <c:v>#N/A</c:v>
                </c:pt>
                <c:pt idx="29">
                  <c:v>23.330203001871183</c:v>
                </c:pt>
                <c:pt idx="30">
                  <c:v>#N/A</c:v>
                </c:pt>
                <c:pt idx="31">
                  <c:v>30.77011156365236</c:v>
                </c:pt>
                <c:pt idx="32">
                  <c:v>59.805368914751512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45.663637475357284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67.993765944241957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67.988939190503601</c:v>
                </c:pt>
                <c:pt idx="59">
                  <c:v>#N/A</c:v>
                </c:pt>
                <c:pt idx="60">
                  <c:v>#N/A</c:v>
                </c:pt>
                <c:pt idx="61">
                  <c:v>67.989165105238357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100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44.174356873336841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45.656495612940745</c:v>
                </c:pt>
                <c:pt idx="96">
                  <c:v>#N/A</c:v>
                </c:pt>
                <c:pt idx="97">
                  <c:v>#N/A</c:v>
                </c:pt>
                <c:pt idx="98">
                  <c:v>86.598528195771678</c:v>
                </c:pt>
                <c:pt idx="99">
                  <c:v>#N/A</c:v>
                </c:pt>
              </c:numCache>
            </c:numRef>
          </c:xVal>
          <c:yVal>
            <c:numRef>
              <c:f>'K Nearest Neighbors (KNN)'!$AP$4:$AP$103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45.987626822190158</c:v>
                </c:pt>
                <c:pt idx="3">
                  <c:v>72.9434500072622</c:v>
                </c:pt>
                <c:pt idx="4">
                  <c:v>#N/A</c:v>
                </c:pt>
                <c:pt idx="5">
                  <c:v>90.960447869170736</c:v>
                </c:pt>
                <c:pt idx="6">
                  <c:v>#N/A</c:v>
                </c:pt>
                <c:pt idx="7">
                  <c:v>81.99279159442122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82.011077836303372</c:v>
                </c:pt>
                <c:pt idx="17">
                  <c:v>81.959486959632699</c:v>
                </c:pt>
                <c:pt idx="18">
                  <c:v>#N/A</c:v>
                </c:pt>
                <c:pt idx="19">
                  <c:v>90.983696408270461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91.007123526145079</c:v>
                </c:pt>
                <c:pt idx="28">
                  <c:v>#N/A</c:v>
                </c:pt>
                <c:pt idx="29">
                  <c:v>72.991873973636999</c:v>
                </c:pt>
                <c:pt idx="30">
                  <c:v>#N/A</c:v>
                </c:pt>
                <c:pt idx="31">
                  <c:v>99.978362520360648</c:v>
                </c:pt>
                <c:pt idx="32">
                  <c:v>72.943388096493692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99.965592617081654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73.011645709974886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99.93748851229563</c:v>
                </c:pt>
                <c:pt idx="59">
                  <c:v>#N/A</c:v>
                </c:pt>
                <c:pt idx="60">
                  <c:v>#N/A</c:v>
                </c:pt>
                <c:pt idx="61">
                  <c:v>63.953741461410658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81.929394212170209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99.997643457745056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90.929027213536841</c:v>
                </c:pt>
                <c:pt idx="96">
                  <c:v>#N/A</c:v>
                </c:pt>
                <c:pt idx="97">
                  <c:v>#N/A</c:v>
                </c:pt>
                <c:pt idx="98">
                  <c:v>99.981830832964107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4C0-450B-B1A3-B1562198E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10"/>
          <c:min val="-1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 Nearest Neighbors (KNN)'!$AI$3</c:f>
              <c:strCache>
                <c:ptCount val="1"/>
                <c:pt idx="0">
                  <c:v>Tempo</c:v>
                </c:pt>
              </c:strCache>
            </c:strRef>
          </c:tx>
          <c:layout>
            <c:manualLayout>
              <c:xMode val="edge"/>
              <c:yMode val="edge"/>
              <c:x val="0.49477626469359842"/>
              <c:y val="0.95056446661679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  <c:majorUnit val="10"/>
      </c:valAx>
      <c:valAx>
        <c:axId val="1424169183"/>
        <c:scaling>
          <c:orientation val="minMax"/>
          <c:max val="110"/>
          <c:min val="-1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 Nearest Neighbors (KNN)'!$AJ$3</c:f>
              <c:strCache>
                <c:ptCount val="1"/>
                <c:pt idx="0">
                  <c:v>Key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 Nearest Neighbors (KNN)'!$AS$2</c:f>
          <c:strCache>
            <c:ptCount val="1"/>
            <c:pt idx="0">
              <c:v> NEAREST NEIGHBORS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59188379470869"/>
          <c:y val="9.2535307508807521E-2"/>
          <c:w val="0.83289130787116905"/>
          <c:h val="0.78864888999651395"/>
        </c:manualLayout>
      </c:layout>
      <c:scatterChart>
        <c:scatterStyle val="lineMarker"/>
        <c:varyColors val="0"/>
        <c:ser>
          <c:idx val="5"/>
          <c:order val="0"/>
          <c:tx>
            <c:v>Full Sample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B4B4B"/>
              </a:solidFill>
              <a:ln w="9525">
                <a:noFill/>
              </a:ln>
              <a:effectLst/>
            </c:spPr>
          </c:marker>
          <c:xVal>
            <c:numRef>
              <c:f>'K Nearest Neighbors (KNN)'!$AV$4:$AV$103</c:f>
              <c:numCache>
                <c:formatCode>0.0</c:formatCode>
                <c:ptCount val="100"/>
                <c:pt idx="0">
                  <c:v>9.9349133806140539</c:v>
                </c:pt>
                <c:pt idx="1">
                  <c:v>8.4397700623405747</c:v>
                </c:pt>
                <c:pt idx="2">
                  <c:v>71.715814712097313</c:v>
                </c:pt>
                <c:pt idx="3">
                  <c:v>56.825468508499803</c:v>
                </c:pt>
                <c:pt idx="4">
                  <c:v>20.349001053715533</c:v>
                </c:pt>
                <c:pt idx="5">
                  <c:v>60.543441425065737</c:v>
                </c:pt>
                <c:pt idx="6">
                  <c:v>53.848561378454427</c:v>
                </c:pt>
                <c:pt idx="7">
                  <c:v>44.918567517675925</c:v>
                </c:pt>
                <c:pt idx="8">
                  <c:v>24.815577737712999</c:v>
                </c:pt>
                <c:pt idx="9">
                  <c:v>23.328361907108967</c:v>
                </c:pt>
                <c:pt idx="10">
                  <c:v>30.776860395796405</c:v>
                </c:pt>
                <c:pt idx="11">
                  <c:v>15.142072460660653</c:v>
                </c:pt>
                <c:pt idx="12">
                  <c:v>21.843871688752024</c:v>
                </c:pt>
                <c:pt idx="13">
                  <c:v>45.660200585415318</c:v>
                </c:pt>
                <c:pt idx="14">
                  <c:v>32.260584021069164</c:v>
                </c:pt>
                <c:pt idx="15">
                  <c:v>24.818001133888007</c:v>
                </c:pt>
                <c:pt idx="16">
                  <c:v>43.426421383044548</c:v>
                </c:pt>
                <c:pt idx="17">
                  <c:v>86.602106376524247</c:v>
                </c:pt>
                <c:pt idx="18">
                  <c:v>47.895388986363507</c:v>
                </c:pt>
                <c:pt idx="19">
                  <c:v>56.826008144069299</c:v>
                </c:pt>
                <c:pt idx="20">
                  <c:v>21.093859751069328</c:v>
                </c:pt>
                <c:pt idx="21">
                  <c:v>24.820764396278165</c:v>
                </c:pt>
                <c:pt idx="22">
                  <c:v>59.057041624714401</c:v>
                </c:pt>
                <c:pt idx="23">
                  <c:v>41.941902376942316</c:v>
                </c:pt>
                <c:pt idx="24">
                  <c:v>38.960553734463659</c:v>
                </c:pt>
                <c:pt idx="25">
                  <c:v>24.074063885687547</c:v>
                </c:pt>
                <c:pt idx="26">
                  <c:v>59.800730313586477</c:v>
                </c:pt>
                <c:pt idx="27">
                  <c:v>67.247265465111411</c:v>
                </c:pt>
                <c:pt idx="28">
                  <c:v>52.358745899848635</c:v>
                </c:pt>
                <c:pt idx="29">
                  <c:v>23.330203001871183</c:v>
                </c:pt>
                <c:pt idx="30">
                  <c:v>25.562202102872511</c:v>
                </c:pt>
                <c:pt idx="31">
                  <c:v>30.77011156365236</c:v>
                </c:pt>
                <c:pt idx="32">
                  <c:v>59.805368914751512</c:v>
                </c:pt>
                <c:pt idx="33">
                  <c:v>27.054543361014904</c:v>
                </c:pt>
                <c:pt idx="34">
                  <c:v>24.07612848449175</c:v>
                </c:pt>
                <c:pt idx="35">
                  <c:v>18.867376827142184</c:v>
                </c:pt>
                <c:pt idx="36">
                  <c:v>49.381379542179232</c:v>
                </c:pt>
                <c:pt idx="37">
                  <c:v>45.663637475357284</c:v>
                </c:pt>
                <c:pt idx="38">
                  <c:v>1</c:v>
                </c:pt>
                <c:pt idx="39">
                  <c:v>46.403516320988842</c:v>
                </c:pt>
                <c:pt idx="40">
                  <c:v>19.609870826030029</c:v>
                </c:pt>
                <c:pt idx="41">
                  <c:v>23.329597585019112</c:v>
                </c:pt>
                <c:pt idx="42">
                  <c:v>67.993765944241957</c:v>
                </c:pt>
                <c:pt idx="43">
                  <c:v>77.667930238735806</c:v>
                </c:pt>
                <c:pt idx="44">
                  <c:v>22.587990328385484</c:v>
                </c:pt>
                <c:pt idx="45">
                  <c:v>47.896776019243944</c:v>
                </c:pt>
                <c:pt idx="46">
                  <c:v>30.774283844683932</c:v>
                </c:pt>
                <c:pt idx="47">
                  <c:v>28.53790179342084</c:v>
                </c:pt>
                <c:pt idx="48">
                  <c:v>62.776752193833502</c:v>
                </c:pt>
                <c:pt idx="49">
                  <c:v>52.356761880051643</c:v>
                </c:pt>
                <c:pt idx="50">
                  <c:v>27.05394128912565</c:v>
                </c:pt>
                <c:pt idx="51">
                  <c:v>27.054835144127054</c:v>
                </c:pt>
                <c:pt idx="52">
                  <c:v>21.09889909813041</c:v>
                </c:pt>
                <c:pt idx="53">
                  <c:v>51.615193308858039</c:v>
                </c:pt>
                <c:pt idx="54">
                  <c:v>45.661419860209833</c:v>
                </c:pt>
                <c:pt idx="55">
                  <c:v>46.403323930856033</c:v>
                </c:pt>
                <c:pt idx="56">
                  <c:v>31.519892075416301</c:v>
                </c:pt>
                <c:pt idx="57">
                  <c:v>43.42355440744776</c:v>
                </c:pt>
                <c:pt idx="58">
                  <c:v>67.988939190503601</c:v>
                </c:pt>
                <c:pt idx="59">
                  <c:v>22.585565989127506</c:v>
                </c:pt>
                <c:pt idx="60">
                  <c:v>24.071051411528888</c:v>
                </c:pt>
                <c:pt idx="61">
                  <c:v>67.989165105238357</c:v>
                </c:pt>
                <c:pt idx="62">
                  <c:v>50.128385920505657</c:v>
                </c:pt>
                <c:pt idx="63">
                  <c:v>56.827771428697396</c:v>
                </c:pt>
                <c:pt idx="64">
                  <c:v>58.311392130416593</c:v>
                </c:pt>
                <c:pt idx="65">
                  <c:v>60.544361151952316</c:v>
                </c:pt>
                <c:pt idx="66">
                  <c:v>79.157448585429407</c:v>
                </c:pt>
                <c:pt idx="67">
                  <c:v>22.588828300456672</c:v>
                </c:pt>
                <c:pt idx="68">
                  <c:v>34.49701163604842</c:v>
                </c:pt>
                <c:pt idx="69">
                  <c:v>24.076482646140906</c:v>
                </c:pt>
                <c:pt idx="70">
                  <c:v>29.284847943023117</c:v>
                </c:pt>
                <c:pt idx="71">
                  <c:v>11.421939536428511</c:v>
                </c:pt>
                <c:pt idx="72">
                  <c:v>27.793605162111934</c:v>
                </c:pt>
                <c:pt idx="73">
                  <c:v>61.29145222326332</c:v>
                </c:pt>
                <c:pt idx="74">
                  <c:v>18.122565144867977</c:v>
                </c:pt>
                <c:pt idx="75">
                  <c:v>86.602398338497409</c:v>
                </c:pt>
                <c:pt idx="76">
                  <c:v>44.171701844270899</c:v>
                </c:pt>
                <c:pt idx="77">
                  <c:v>23.332297264411256</c:v>
                </c:pt>
                <c:pt idx="78">
                  <c:v>12.166432596761835</c:v>
                </c:pt>
                <c:pt idx="79">
                  <c:v>23.330385675615656</c:v>
                </c:pt>
                <c:pt idx="80">
                  <c:v>38.213398865799476</c:v>
                </c:pt>
                <c:pt idx="81">
                  <c:v>88.08399023720915</c:v>
                </c:pt>
                <c:pt idx="82">
                  <c:v>64.270575715618151</c:v>
                </c:pt>
                <c:pt idx="83">
                  <c:v>22.584935763848922</c:v>
                </c:pt>
                <c:pt idx="84">
                  <c:v>23.330725683464262</c:v>
                </c:pt>
                <c:pt idx="85">
                  <c:v>100</c:v>
                </c:pt>
                <c:pt idx="86">
                  <c:v>54.588891446367583</c:v>
                </c:pt>
                <c:pt idx="87">
                  <c:v>25.565149297329302</c:v>
                </c:pt>
                <c:pt idx="88">
                  <c:v>76.174719791985567</c:v>
                </c:pt>
                <c:pt idx="89">
                  <c:v>22.588841972117937</c:v>
                </c:pt>
                <c:pt idx="90">
                  <c:v>44.174356873336841</c:v>
                </c:pt>
                <c:pt idx="91">
                  <c:v>41.937965530203783</c:v>
                </c:pt>
                <c:pt idx="92">
                  <c:v>21.099526906905997</c:v>
                </c:pt>
                <c:pt idx="93">
                  <c:v>95.529217615432344</c:v>
                </c:pt>
                <c:pt idx="94">
                  <c:v>49.379745475704908</c:v>
                </c:pt>
                <c:pt idx="95">
                  <c:v>45.656495612940745</c:v>
                </c:pt>
                <c:pt idx="96">
                  <c:v>30.773804705026084</c:v>
                </c:pt>
                <c:pt idx="97">
                  <c:v>53.850215505972734</c:v>
                </c:pt>
                <c:pt idx="98">
                  <c:v>86.598528195771678</c:v>
                </c:pt>
                <c:pt idx="99">
                  <c:v>47.151803668266986</c:v>
                </c:pt>
              </c:numCache>
            </c:numRef>
          </c:xVal>
          <c:yVal>
            <c:numRef>
              <c:f>'K Nearest Neighbors (KNN)'!$AW$4:$AW$103</c:f>
              <c:numCache>
                <c:formatCode>0.0</c:formatCode>
                <c:ptCount val="100"/>
                <c:pt idx="0">
                  <c:v>63.954262859960131</c:v>
                </c:pt>
                <c:pt idx="1">
                  <c:v>73.00500407314739</c:v>
                </c:pt>
                <c:pt idx="2">
                  <c:v>45.987626822190158</c:v>
                </c:pt>
                <c:pt idx="3">
                  <c:v>72.9434500072622</c:v>
                </c:pt>
                <c:pt idx="4">
                  <c:v>10.007474846954352</c:v>
                </c:pt>
                <c:pt idx="5">
                  <c:v>90.960447869170736</c:v>
                </c:pt>
                <c:pt idx="6">
                  <c:v>46.022517963430722</c:v>
                </c:pt>
                <c:pt idx="7">
                  <c:v>81.99279159442122</c:v>
                </c:pt>
                <c:pt idx="8">
                  <c:v>63.976110474050486</c:v>
                </c:pt>
                <c:pt idx="9">
                  <c:v>81.985986661598432</c:v>
                </c:pt>
                <c:pt idx="10">
                  <c:v>18.984888530593334</c:v>
                </c:pt>
                <c:pt idx="11">
                  <c:v>55.012057931318324</c:v>
                </c:pt>
                <c:pt idx="12">
                  <c:v>73.017775090462891</c:v>
                </c:pt>
                <c:pt idx="13">
                  <c:v>1.0454821901595786</c:v>
                </c:pt>
                <c:pt idx="14">
                  <c:v>63.988723652204648</c:v>
                </c:pt>
                <c:pt idx="15">
                  <c:v>72.980035365020782</c:v>
                </c:pt>
                <c:pt idx="16">
                  <c:v>82.011077836303372</c:v>
                </c:pt>
                <c:pt idx="17">
                  <c:v>81.959486959632699</c:v>
                </c:pt>
                <c:pt idx="18">
                  <c:v>81.979941615370038</c:v>
                </c:pt>
                <c:pt idx="19">
                  <c:v>90.983696408270461</c:v>
                </c:pt>
                <c:pt idx="20">
                  <c:v>1</c:v>
                </c:pt>
                <c:pt idx="21">
                  <c:v>100</c:v>
                </c:pt>
                <c:pt idx="22">
                  <c:v>37.027497117587615</c:v>
                </c:pt>
                <c:pt idx="23">
                  <c:v>63.976779712244102</c:v>
                </c:pt>
                <c:pt idx="24">
                  <c:v>82.004445303492147</c:v>
                </c:pt>
                <c:pt idx="25">
                  <c:v>9.98881187058225</c:v>
                </c:pt>
                <c:pt idx="26">
                  <c:v>55.011041850298795</c:v>
                </c:pt>
                <c:pt idx="27">
                  <c:v>91.007123526145079</c:v>
                </c:pt>
                <c:pt idx="28">
                  <c:v>1.0325846718295297</c:v>
                </c:pt>
                <c:pt idx="29">
                  <c:v>72.991873973636999</c:v>
                </c:pt>
                <c:pt idx="30">
                  <c:v>1.0558488401439048</c:v>
                </c:pt>
                <c:pt idx="31">
                  <c:v>99.978362520360648</c:v>
                </c:pt>
                <c:pt idx="32">
                  <c:v>72.943388096493692</c:v>
                </c:pt>
                <c:pt idx="33">
                  <c:v>28.022356761066973</c:v>
                </c:pt>
                <c:pt idx="34">
                  <c:v>1.0138829076891467</c:v>
                </c:pt>
                <c:pt idx="35">
                  <c:v>54.946328062349224</c:v>
                </c:pt>
                <c:pt idx="36">
                  <c:v>1.0700590445198754</c:v>
                </c:pt>
                <c:pt idx="37">
                  <c:v>99.965592617081654</c:v>
                </c:pt>
                <c:pt idx="38">
                  <c:v>99.959622152328791</c:v>
                </c:pt>
                <c:pt idx="39">
                  <c:v>55.012361982996147</c:v>
                </c:pt>
                <c:pt idx="40">
                  <c:v>73.0117470542002</c:v>
                </c:pt>
                <c:pt idx="41">
                  <c:v>10.046201439090231</c:v>
                </c:pt>
                <c:pt idx="42">
                  <c:v>73.011645709974886</c:v>
                </c:pt>
                <c:pt idx="43">
                  <c:v>1.0289506949616209</c:v>
                </c:pt>
                <c:pt idx="44">
                  <c:v>1.0324906559487259</c:v>
                </c:pt>
                <c:pt idx="45">
                  <c:v>28.026005967865981</c:v>
                </c:pt>
                <c:pt idx="46">
                  <c:v>46.02273149971402</c:v>
                </c:pt>
                <c:pt idx="47">
                  <c:v>54.965889296046164</c:v>
                </c:pt>
                <c:pt idx="48">
                  <c:v>46.033308789344446</c:v>
                </c:pt>
                <c:pt idx="49">
                  <c:v>10.060568125590226</c:v>
                </c:pt>
                <c:pt idx="50">
                  <c:v>81.982326727108784</c:v>
                </c:pt>
                <c:pt idx="51">
                  <c:v>46.036042831303867</c:v>
                </c:pt>
                <c:pt idx="52">
                  <c:v>46.032702245212803</c:v>
                </c:pt>
                <c:pt idx="53">
                  <c:v>72.979961935305397</c:v>
                </c:pt>
                <c:pt idx="54">
                  <c:v>90.955925283671206</c:v>
                </c:pt>
                <c:pt idx="55">
                  <c:v>10.03896976660655</c:v>
                </c:pt>
                <c:pt idx="56">
                  <c:v>10.050328343919457</c:v>
                </c:pt>
                <c:pt idx="57">
                  <c:v>10.019709493525339</c:v>
                </c:pt>
                <c:pt idx="58">
                  <c:v>99.93748851229563</c:v>
                </c:pt>
                <c:pt idx="59">
                  <c:v>99.977499986326791</c:v>
                </c:pt>
                <c:pt idx="60">
                  <c:v>10.04293526731322</c:v>
                </c:pt>
                <c:pt idx="61">
                  <c:v>63.953741461410658</c:v>
                </c:pt>
                <c:pt idx="62">
                  <c:v>1.0493445143738462</c:v>
                </c:pt>
                <c:pt idx="63">
                  <c:v>46.032886051657371</c:v>
                </c:pt>
                <c:pt idx="64">
                  <c:v>36.97953903093741</c:v>
                </c:pt>
                <c:pt idx="65">
                  <c:v>10.014146727065031</c:v>
                </c:pt>
                <c:pt idx="66">
                  <c:v>10.057521753245092</c:v>
                </c:pt>
                <c:pt idx="67">
                  <c:v>45.965071073676377</c:v>
                </c:pt>
                <c:pt idx="68">
                  <c:v>46.025167867252691</c:v>
                </c:pt>
                <c:pt idx="69">
                  <c:v>9.9885752514230788</c:v>
                </c:pt>
                <c:pt idx="70">
                  <c:v>72.933030209832751</c:v>
                </c:pt>
                <c:pt idx="71">
                  <c:v>10.005982595351517</c:v>
                </c:pt>
                <c:pt idx="72">
                  <c:v>19.046454257339146</c:v>
                </c:pt>
                <c:pt idx="73">
                  <c:v>19.030426016451226</c:v>
                </c:pt>
                <c:pt idx="74">
                  <c:v>19.012335979426755</c:v>
                </c:pt>
                <c:pt idx="75">
                  <c:v>37.023044319151758</c:v>
                </c:pt>
                <c:pt idx="76">
                  <c:v>55.00479406496688</c:v>
                </c:pt>
                <c:pt idx="77">
                  <c:v>9.9953147740387926</c:v>
                </c:pt>
                <c:pt idx="78">
                  <c:v>19.034441226885608</c:v>
                </c:pt>
                <c:pt idx="79">
                  <c:v>99.91782789937244</c:v>
                </c:pt>
                <c:pt idx="80">
                  <c:v>37.031258792789814</c:v>
                </c:pt>
                <c:pt idx="81">
                  <c:v>19.000603850364971</c:v>
                </c:pt>
                <c:pt idx="82">
                  <c:v>10.054753813027997</c:v>
                </c:pt>
                <c:pt idx="83">
                  <c:v>55.01657220304314</c:v>
                </c:pt>
                <c:pt idx="84">
                  <c:v>72.943811197186477</c:v>
                </c:pt>
                <c:pt idx="85">
                  <c:v>81.929394212170209</c:v>
                </c:pt>
                <c:pt idx="86">
                  <c:v>10.017525223728516</c:v>
                </c:pt>
                <c:pt idx="87">
                  <c:v>81.987053236032011</c:v>
                </c:pt>
                <c:pt idx="88">
                  <c:v>37.010630961247251</c:v>
                </c:pt>
                <c:pt idx="89">
                  <c:v>27.985070498457667</c:v>
                </c:pt>
                <c:pt idx="90">
                  <c:v>99.997643457745056</c:v>
                </c:pt>
                <c:pt idx="91">
                  <c:v>45.96228237086396</c:v>
                </c:pt>
                <c:pt idx="92">
                  <c:v>81.989503217256683</c:v>
                </c:pt>
                <c:pt idx="93">
                  <c:v>19.038483928773744</c:v>
                </c:pt>
                <c:pt idx="94">
                  <c:v>63.960331262056634</c:v>
                </c:pt>
                <c:pt idx="95">
                  <c:v>90.929027213536841</c:v>
                </c:pt>
                <c:pt idx="96">
                  <c:v>28.028302412486898</c:v>
                </c:pt>
                <c:pt idx="97">
                  <c:v>1.0525963744393827</c:v>
                </c:pt>
                <c:pt idx="98">
                  <c:v>99.981830832964107</c:v>
                </c:pt>
                <c:pt idx="99">
                  <c:v>99.916674353985854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57-4D46-A2E9-58A5CE261C91}"/>
            </c:ext>
          </c:extLst>
        </c:ser>
        <c:ser>
          <c:idx val="1"/>
          <c:order val="1"/>
          <c:tx>
            <c:v>Skipped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77979"/>
              </a:solidFill>
              <a:ln w="9525">
                <a:noFill/>
              </a:ln>
              <a:effectLst/>
            </c:spPr>
          </c:marker>
          <c:xVal>
            <c:numRef>
              <c:f>[0]!Skipped_X</c:f>
              <c:numCache>
                <c:formatCode>General</c:formatCode>
                <c:ptCount val="1"/>
              </c:numCache>
            </c:numRef>
          </c:xVal>
          <c:yVal>
            <c:numRef>
              <c:f>[0]!Skipped_Y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C-4405-B12A-3A1D45E6914F}"/>
            </c:ext>
          </c:extLst>
        </c:ser>
        <c:ser>
          <c:idx val="0"/>
          <c:order val="2"/>
          <c:tx>
            <c:v>Listened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[0]!Listened_X</c:f>
              <c:numCache>
                <c:formatCode>General</c:formatCode>
                <c:ptCount val="1"/>
              </c:numCache>
            </c:numRef>
          </c:xVal>
          <c:yVal>
            <c:numRef>
              <c:f>[0]!Listened_Y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C-4405-B12A-3A1D45E6914F}"/>
            </c:ext>
          </c:extLst>
        </c:ser>
        <c:ser>
          <c:idx val="2"/>
          <c:order val="3"/>
          <c:tx>
            <c:v>Favorited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[0]!Favorited_X</c:f>
              <c:numCache>
                <c:formatCode>General</c:formatCode>
                <c:ptCount val="1"/>
              </c:numCache>
            </c:numRef>
          </c:xVal>
          <c:yVal>
            <c:numRef>
              <c:f>[0]!Favorited_Y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AC-4405-B12A-3A1D45E6914F}"/>
            </c:ext>
          </c:extLst>
        </c:ser>
        <c:ser>
          <c:idx val="4"/>
          <c:order val="4"/>
          <c:tx>
            <c:v>Test Case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rgbClr val="26E2F6"/>
                </a:solidFill>
              </a:ln>
              <a:effectLst/>
            </c:spPr>
          </c:marker>
          <c:xVal>
            <c:numRef>
              <c:f>'K Nearest Neighbors (KNN)'!$X$4:$X$5</c:f>
              <c:numCache>
                <c:formatCode>General</c:formatCode>
                <c:ptCount val="2"/>
              </c:numCache>
            </c:numRef>
          </c:xVal>
          <c:yVal>
            <c:numRef>
              <c:f>'K Nearest Neighbors (KNN)'!$Y$4:$Y$5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AC-4405-B12A-3A1D45E6914F}"/>
            </c:ext>
          </c:extLst>
        </c:ser>
        <c:ser>
          <c:idx val="3"/>
          <c:order val="5"/>
          <c:tx>
            <c:v>Connectors</c:v>
          </c:tx>
          <c:spPr>
            <a:ln w="6350" cap="rnd">
              <a:solidFill>
                <a:srgbClr val="26E2F6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B019-497D-9967-603CA03A5FC6}"/>
              </c:ext>
            </c:extLst>
          </c:dPt>
          <c:xVal>
            <c:numRef>
              <c:f>[0]!Connectors_X</c:f>
              <c:numCache>
                <c:formatCode>General</c:formatCode>
                <c:ptCount val="1"/>
              </c:numCache>
            </c:numRef>
          </c:xVal>
          <c:yVal>
            <c:numRef>
              <c:f>[0]!Connectors_Y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57-4D46-A2E9-58A5CE261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10"/>
          <c:min val="-1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 Nearest Neighbors (KNN)'!$AI$3</c:f>
              <c:strCache>
                <c:ptCount val="1"/>
                <c:pt idx="0">
                  <c:v>Tempo</c:v>
                </c:pt>
              </c:strCache>
            </c:strRef>
          </c:tx>
          <c:layout>
            <c:manualLayout>
              <c:xMode val="edge"/>
              <c:yMode val="edge"/>
              <c:x val="0.49477626469359842"/>
              <c:y val="0.95056446661679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  <c:majorUnit val="10"/>
      </c:valAx>
      <c:valAx>
        <c:axId val="1424169183"/>
        <c:scaling>
          <c:orientation val="minMax"/>
          <c:max val="110"/>
          <c:min val="-1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 Nearest Neighbors (KNN)'!$AJ$3</c:f>
              <c:strCache>
                <c:ptCount val="1"/>
                <c:pt idx="0">
                  <c:v>Key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39932121886807E-2"/>
          <c:y val="3.5256410256410256E-2"/>
          <c:w val="0.89097073687762496"/>
          <c:h val="0.87343251564708257"/>
        </c:manualLayout>
      </c:layout>
      <c:scatterChart>
        <c:scatterStyle val="smoothMarker"/>
        <c:varyColors val="0"/>
        <c:ser>
          <c:idx val="1"/>
          <c:order val="0"/>
          <c:tx>
            <c:v>Logistic Model</c:v>
          </c:tx>
          <c:spPr>
            <a:ln w="19050" cap="rnd">
              <a:solidFill>
                <a:srgbClr val="FFFF89"/>
              </a:solidFill>
              <a:round/>
            </a:ln>
            <a:effectLst/>
          </c:spPr>
          <c:marker>
            <c:symbol val="none"/>
          </c:marker>
          <c:xVal>
            <c:numRef>
              <c:f>'Logistic Regression'!$Q$4:$Q$627</c:f>
              <c:numCache>
                <c:formatCode>General</c:formatCode>
                <c:ptCount val="624"/>
                <c:pt idx="0">
                  <c:v>0.6</c:v>
                </c:pt>
                <c:pt idx="1">
                  <c:v>1.07</c:v>
                </c:pt>
                <c:pt idx="2">
                  <c:v>1.85</c:v>
                </c:pt>
                <c:pt idx="3">
                  <c:v>2.02</c:v>
                </c:pt>
                <c:pt idx="4">
                  <c:v>2.21</c:v>
                </c:pt>
                <c:pt idx="5">
                  <c:v>2.41</c:v>
                </c:pt>
                <c:pt idx="6">
                  <c:v>2.41</c:v>
                </c:pt>
                <c:pt idx="7">
                  <c:v>2.76</c:v>
                </c:pt>
                <c:pt idx="8">
                  <c:v>2.77</c:v>
                </c:pt>
                <c:pt idx="9">
                  <c:v>2.79</c:v>
                </c:pt>
                <c:pt idx="10">
                  <c:v>2.79</c:v>
                </c:pt>
                <c:pt idx="11">
                  <c:v>2.9</c:v>
                </c:pt>
                <c:pt idx="12">
                  <c:v>2.98</c:v>
                </c:pt>
                <c:pt idx="13">
                  <c:v>3.01</c:v>
                </c:pt>
                <c:pt idx="14">
                  <c:v>3.08</c:v>
                </c:pt>
                <c:pt idx="15">
                  <c:v>3.09</c:v>
                </c:pt>
                <c:pt idx="16">
                  <c:v>3.14</c:v>
                </c:pt>
                <c:pt idx="17">
                  <c:v>3.14</c:v>
                </c:pt>
                <c:pt idx="18">
                  <c:v>3.26</c:v>
                </c:pt>
                <c:pt idx="19">
                  <c:v>3.3</c:v>
                </c:pt>
                <c:pt idx="20">
                  <c:v>3.35</c:v>
                </c:pt>
                <c:pt idx="21">
                  <c:v>3.36</c:v>
                </c:pt>
                <c:pt idx="22">
                  <c:v>3.4</c:v>
                </c:pt>
                <c:pt idx="23">
                  <c:v>3.41</c:v>
                </c:pt>
                <c:pt idx="24">
                  <c:v>3.43</c:v>
                </c:pt>
                <c:pt idx="25">
                  <c:v>3.44</c:v>
                </c:pt>
                <c:pt idx="26">
                  <c:v>3.58</c:v>
                </c:pt>
                <c:pt idx="27">
                  <c:v>3.59</c:v>
                </c:pt>
                <c:pt idx="28">
                  <c:v>3.63</c:v>
                </c:pt>
                <c:pt idx="29">
                  <c:v>3.63</c:v>
                </c:pt>
                <c:pt idx="30">
                  <c:v>3.66</c:v>
                </c:pt>
                <c:pt idx="31">
                  <c:v>3.66</c:v>
                </c:pt>
                <c:pt idx="32">
                  <c:v>3.66</c:v>
                </c:pt>
                <c:pt idx="33">
                  <c:v>3.67</c:v>
                </c:pt>
                <c:pt idx="34">
                  <c:v>3.68</c:v>
                </c:pt>
                <c:pt idx="35">
                  <c:v>3.71</c:v>
                </c:pt>
                <c:pt idx="36">
                  <c:v>3.75</c:v>
                </c:pt>
                <c:pt idx="37">
                  <c:v>3.76</c:v>
                </c:pt>
                <c:pt idx="38">
                  <c:v>3.76</c:v>
                </c:pt>
                <c:pt idx="39">
                  <c:v>3.79</c:v>
                </c:pt>
                <c:pt idx="40">
                  <c:v>3.83</c:v>
                </c:pt>
                <c:pt idx="41">
                  <c:v>3.84</c:v>
                </c:pt>
                <c:pt idx="42">
                  <c:v>3.86</c:v>
                </c:pt>
                <c:pt idx="43">
                  <c:v>3.86</c:v>
                </c:pt>
                <c:pt idx="44">
                  <c:v>3.86</c:v>
                </c:pt>
                <c:pt idx="45">
                  <c:v>3.87</c:v>
                </c:pt>
                <c:pt idx="46">
                  <c:v>3.9</c:v>
                </c:pt>
                <c:pt idx="47">
                  <c:v>3.91</c:v>
                </c:pt>
                <c:pt idx="48">
                  <c:v>3.91</c:v>
                </c:pt>
                <c:pt idx="49">
                  <c:v>3.91</c:v>
                </c:pt>
                <c:pt idx="50">
                  <c:v>3.98</c:v>
                </c:pt>
                <c:pt idx="51">
                  <c:v>4.0199999999999996</c:v>
                </c:pt>
                <c:pt idx="52">
                  <c:v>4.05</c:v>
                </c:pt>
                <c:pt idx="53">
                  <c:v>4.07</c:v>
                </c:pt>
                <c:pt idx="54">
                  <c:v>4.07</c:v>
                </c:pt>
                <c:pt idx="55">
                  <c:v>4.0999999999999996</c:v>
                </c:pt>
                <c:pt idx="56">
                  <c:v>4.1100000000000003</c:v>
                </c:pt>
                <c:pt idx="57">
                  <c:v>4.13</c:v>
                </c:pt>
                <c:pt idx="58">
                  <c:v>4.1399999999999997</c:v>
                </c:pt>
                <c:pt idx="59">
                  <c:v>4.1500000000000004</c:v>
                </c:pt>
                <c:pt idx="60">
                  <c:v>4.17</c:v>
                </c:pt>
                <c:pt idx="61">
                  <c:v>4.18</c:v>
                </c:pt>
                <c:pt idx="62">
                  <c:v>4.2</c:v>
                </c:pt>
                <c:pt idx="63">
                  <c:v>4.26</c:v>
                </c:pt>
                <c:pt idx="64">
                  <c:v>4.32</c:v>
                </c:pt>
                <c:pt idx="65">
                  <c:v>4.3499999999999996</c:v>
                </c:pt>
                <c:pt idx="66">
                  <c:v>4.37</c:v>
                </c:pt>
                <c:pt idx="67">
                  <c:v>4.3899999999999997</c:v>
                </c:pt>
                <c:pt idx="68">
                  <c:v>4.4000000000000004</c:v>
                </c:pt>
                <c:pt idx="69">
                  <c:v>4.43</c:v>
                </c:pt>
                <c:pt idx="70">
                  <c:v>4.46</c:v>
                </c:pt>
                <c:pt idx="71">
                  <c:v>4.5</c:v>
                </c:pt>
                <c:pt idx="72">
                  <c:v>4.51</c:v>
                </c:pt>
                <c:pt idx="73">
                  <c:v>4.51</c:v>
                </c:pt>
                <c:pt idx="74">
                  <c:v>4.53</c:v>
                </c:pt>
                <c:pt idx="75">
                  <c:v>4.54</c:v>
                </c:pt>
                <c:pt idx="76">
                  <c:v>4.58</c:v>
                </c:pt>
                <c:pt idx="77">
                  <c:v>4.63</c:v>
                </c:pt>
                <c:pt idx="78">
                  <c:v>4.6399999999999997</c:v>
                </c:pt>
                <c:pt idx="79">
                  <c:v>4.6399999999999997</c:v>
                </c:pt>
                <c:pt idx="80">
                  <c:v>4.67</c:v>
                </c:pt>
                <c:pt idx="81">
                  <c:v>4.67</c:v>
                </c:pt>
                <c:pt idx="82">
                  <c:v>4.6900000000000004</c:v>
                </c:pt>
                <c:pt idx="83">
                  <c:v>4.7</c:v>
                </c:pt>
                <c:pt idx="84">
                  <c:v>4.71</c:v>
                </c:pt>
                <c:pt idx="85">
                  <c:v>4.72</c:v>
                </c:pt>
                <c:pt idx="86">
                  <c:v>4.72</c:v>
                </c:pt>
                <c:pt idx="87">
                  <c:v>4.7300000000000004</c:v>
                </c:pt>
                <c:pt idx="88">
                  <c:v>4.8</c:v>
                </c:pt>
                <c:pt idx="89">
                  <c:v>4.8099999999999996</c:v>
                </c:pt>
                <c:pt idx="90">
                  <c:v>4.84</c:v>
                </c:pt>
                <c:pt idx="91">
                  <c:v>4.8499999999999996</c:v>
                </c:pt>
                <c:pt idx="92">
                  <c:v>4.87</c:v>
                </c:pt>
                <c:pt idx="93">
                  <c:v>4.87</c:v>
                </c:pt>
                <c:pt idx="94">
                  <c:v>4.87</c:v>
                </c:pt>
                <c:pt idx="95">
                  <c:v>4.91</c:v>
                </c:pt>
                <c:pt idx="96">
                  <c:v>4.91</c:v>
                </c:pt>
                <c:pt idx="97">
                  <c:v>4.92</c:v>
                </c:pt>
                <c:pt idx="98">
                  <c:v>4.92</c:v>
                </c:pt>
                <c:pt idx="99">
                  <c:v>4.92</c:v>
                </c:pt>
                <c:pt idx="100">
                  <c:v>4.96</c:v>
                </c:pt>
                <c:pt idx="101">
                  <c:v>4.9800000000000004</c:v>
                </c:pt>
                <c:pt idx="102">
                  <c:v>5.0199999999999996</c:v>
                </c:pt>
                <c:pt idx="103">
                  <c:v>5.03</c:v>
                </c:pt>
                <c:pt idx="104">
                  <c:v>5.09</c:v>
                </c:pt>
                <c:pt idx="105">
                  <c:v>5.13</c:v>
                </c:pt>
                <c:pt idx="106">
                  <c:v>5.15</c:v>
                </c:pt>
                <c:pt idx="107">
                  <c:v>5.16</c:v>
                </c:pt>
                <c:pt idx="108">
                  <c:v>5.17</c:v>
                </c:pt>
                <c:pt idx="109">
                  <c:v>5.19</c:v>
                </c:pt>
                <c:pt idx="110">
                  <c:v>5.22</c:v>
                </c:pt>
                <c:pt idx="111">
                  <c:v>5.24</c:v>
                </c:pt>
                <c:pt idx="112">
                  <c:v>5.24</c:v>
                </c:pt>
                <c:pt idx="113">
                  <c:v>5.27</c:v>
                </c:pt>
                <c:pt idx="114">
                  <c:v>5.27</c:v>
                </c:pt>
                <c:pt idx="115">
                  <c:v>5.28</c:v>
                </c:pt>
                <c:pt idx="116">
                  <c:v>5.29</c:v>
                </c:pt>
                <c:pt idx="117">
                  <c:v>5.32</c:v>
                </c:pt>
                <c:pt idx="118">
                  <c:v>5.35</c:v>
                </c:pt>
                <c:pt idx="119">
                  <c:v>5.35</c:v>
                </c:pt>
                <c:pt idx="120">
                  <c:v>5.4</c:v>
                </c:pt>
                <c:pt idx="121">
                  <c:v>5.4</c:v>
                </c:pt>
                <c:pt idx="122">
                  <c:v>5.42</c:v>
                </c:pt>
                <c:pt idx="123">
                  <c:v>5.43</c:v>
                </c:pt>
                <c:pt idx="124">
                  <c:v>5.45</c:v>
                </c:pt>
                <c:pt idx="125">
                  <c:v>5.47</c:v>
                </c:pt>
                <c:pt idx="126">
                  <c:v>5.47</c:v>
                </c:pt>
                <c:pt idx="127">
                  <c:v>5.48</c:v>
                </c:pt>
                <c:pt idx="128">
                  <c:v>5.48</c:v>
                </c:pt>
                <c:pt idx="129">
                  <c:v>5.49</c:v>
                </c:pt>
                <c:pt idx="130">
                  <c:v>5.5</c:v>
                </c:pt>
                <c:pt idx="131">
                  <c:v>5.5</c:v>
                </c:pt>
                <c:pt idx="132">
                  <c:v>5.5</c:v>
                </c:pt>
                <c:pt idx="133">
                  <c:v>5.5</c:v>
                </c:pt>
                <c:pt idx="134">
                  <c:v>5.54</c:v>
                </c:pt>
                <c:pt idx="135">
                  <c:v>5.55</c:v>
                </c:pt>
                <c:pt idx="136">
                  <c:v>5.57</c:v>
                </c:pt>
                <c:pt idx="137">
                  <c:v>5.59</c:v>
                </c:pt>
                <c:pt idx="138">
                  <c:v>5.59</c:v>
                </c:pt>
                <c:pt idx="139">
                  <c:v>5.64</c:v>
                </c:pt>
                <c:pt idx="140">
                  <c:v>5.65</c:v>
                </c:pt>
                <c:pt idx="141">
                  <c:v>5.65</c:v>
                </c:pt>
                <c:pt idx="142">
                  <c:v>5.66</c:v>
                </c:pt>
                <c:pt idx="143">
                  <c:v>5.66</c:v>
                </c:pt>
                <c:pt idx="144">
                  <c:v>5.66</c:v>
                </c:pt>
                <c:pt idx="145">
                  <c:v>5.66</c:v>
                </c:pt>
                <c:pt idx="146">
                  <c:v>5.66</c:v>
                </c:pt>
                <c:pt idx="147">
                  <c:v>5.68</c:v>
                </c:pt>
                <c:pt idx="148">
                  <c:v>5.69</c:v>
                </c:pt>
                <c:pt idx="149">
                  <c:v>5.7</c:v>
                </c:pt>
                <c:pt idx="150">
                  <c:v>5.71</c:v>
                </c:pt>
                <c:pt idx="151">
                  <c:v>5.73</c:v>
                </c:pt>
                <c:pt idx="152">
                  <c:v>5.73</c:v>
                </c:pt>
                <c:pt idx="153">
                  <c:v>5.74</c:v>
                </c:pt>
                <c:pt idx="154">
                  <c:v>5.75</c:v>
                </c:pt>
                <c:pt idx="155">
                  <c:v>5.76</c:v>
                </c:pt>
                <c:pt idx="156">
                  <c:v>5.77</c:v>
                </c:pt>
                <c:pt idx="157">
                  <c:v>5.79</c:v>
                </c:pt>
                <c:pt idx="158">
                  <c:v>5.81</c:v>
                </c:pt>
                <c:pt idx="159">
                  <c:v>5.83</c:v>
                </c:pt>
                <c:pt idx="160">
                  <c:v>5.83</c:v>
                </c:pt>
                <c:pt idx="161">
                  <c:v>5.84</c:v>
                </c:pt>
                <c:pt idx="162">
                  <c:v>5.84</c:v>
                </c:pt>
                <c:pt idx="163">
                  <c:v>5.85</c:v>
                </c:pt>
                <c:pt idx="164">
                  <c:v>5.85</c:v>
                </c:pt>
                <c:pt idx="165">
                  <c:v>5.86</c:v>
                </c:pt>
                <c:pt idx="166">
                  <c:v>5.86</c:v>
                </c:pt>
                <c:pt idx="167">
                  <c:v>5.89</c:v>
                </c:pt>
                <c:pt idx="168">
                  <c:v>5.9</c:v>
                </c:pt>
                <c:pt idx="169">
                  <c:v>5.9</c:v>
                </c:pt>
                <c:pt idx="170">
                  <c:v>5.92</c:v>
                </c:pt>
                <c:pt idx="171">
                  <c:v>5.93</c:v>
                </c:pt>
                <c:pt idx="172">
                  <c:v>5.99</c:v>
                </c:pt>
                <c:pt idx="173">
                  <c:v>6.02</c:v>
                </c:pt>
                <c:pt idx="174">
                  <c:v>6.06</c:v>
                </c:pt>
                <c:pt idx="175">
                  <c:v>6.07</c:v>
                </c:pt>
                <c:pt idx="176">
                  <c:v>6.08</c:v>
                </c:pt>
                <c:pt idx="177">
                  <c:v>6.1</c:v>
                </c:pt>
                <c:pt idx="178">
                  <c:v>6.12</c:v>
                </c:pt>
                <c:pt idx="179">
                  <c:v>6.12</c:v>
                </c:pt>
                <c:pt idx="180">
                  <c:v>6.13</c:v>
                </c:pt>
                <c:pt idx="181">
                  <c:v>6.14</c:v>
                </c:pt>
                <c:pt idx="182">
                  <c:v>6.15</c:v>
                </c:pt>
                <c:pt idx="183">
                  <c:v>6.16</c:v>
                </c:pt>
                <c:pt idx="184">
                  <c:v>6.18</c:v>
                </c:pt>
                <c:pt idx="185">
                  <c:v>6.18</c:v>
                </c:pt>
                <c:pt idx="186">
                  <c:v>6.21</c:v>
                </c:pt>
                <c:pt idx="187">
                  <c:v>6.22</c:v>
                </c:pt>
                <c:pt idx="188">
                  <c:v>6.22</c:v>
                </c:pt>
                <c:pt idx="189">
                  <c:v>6.23</c:v>
                </c:pt>
                <c:pt idx="190">
                  <c:v>6.24</c:v>
                </c:pt>
                <c:pt idx="191">
                  <c:v>6.31</c:v>
                </c:pt>
                <c:pt idx="192">
                  <c:v>6.31</c:v>
                </c:pt>
                <c:pt idx="193">
                  <c:v>6.31</c:v>
                </c:pt>
                <c:pt idx="194">
                  <c:v>6.32</c:v>
                </c:pt>
                <c:pt idx="195">
                  <c:v>6.32</c:v>
                </c:pt>
                <c:pt idx="196">
                  <c:v>6.32</c:v>
                </c:pt>
                <c:pt idx="197">
                  <c:v>6.34</c:v>
                </c:pt>
                <c:pt idx="198">
                  <c:v>6.37</c:v>
                </c:pt>
                <c:pt idx="199">
                  <c:v>6.38</c:v>
                </c:pt>
                <c:pt idx="200">
                  <c:v>6.38</c:v>
                </c:pt>
                <c:pt idx="201">
                  <c:v>6.39</c:v>
                </c:pt>
                <c:pt idx="202">
                  <c:v>6.39</c:v>
                </c:pt>
                <c:pt idx="203">
                  <c:v>6.41</c:v>
                </c:pt>
                <c:pt idx="204">
                  <c:v>6.42</c:v>
                </c:pt>
                <c:pt idx="205">
                  <c:v>6.49</c:v>
                </c:pt>
                <c:pt idx="206">
                  <c:v>6.5</c:v>
                </c:pt>
                <c:pt idx="207">
                  <c:v>6.5</c:v>
                </c:pt>
                <c:pt idx="208">
                  <c:v>6.52</c:v>
                </c:pt>
                <c:pt idx="209">
                  <c:v>6.54</c:v>
                </c:pt>
                <c:pt idx="210">
                  <c:v>6.57</c:v>
                </c:pt>
                <c:pt idx="211">
                  <c:v>6.57</c:v>
                </c:pt>
                <c:pt idx="212">
                  <c:v>6.6</c:v>
                </c:pt>
                <c:pt idx="213">
                  <c:v>6.62</c:v>
                </c:pt>
                <c:pt idx="214">
                  <c:v>6.63</c:v>
                </c:pt>
                <c:pt idx="215">
                  <c:v>6.63</c:v>
                </c:pt>
                <c:pt idx="216">
                  <c:v>6.64</c:v>
                </c:pt>
                <c:pt idx="217">
                  <c:v>6.68</c:v>
                </c:pt>
                <c:pt idx="218">
                  <c:v>6.68</c:v>
                </c:pt>
                <c:pt idx="219">
                  <c:v>6.69</c:v>
                </c:pt>
                <c:pt idx="220">
                  <c:v>6.72</c:v>
                </c:pt>
                <c:pt idx="221">
                  <c:v>6.76</c:v>
                </c:pt>
                <c:pt idx="222">
                  <c:v>6.78</c:v>
                </c:pt>
                <c:pt idx="223">
                  <c:v>6.79</c:v>
                </c:pt>
                <c:pt idx="224">
                  <c:v>6.81</c:v>
                </c:pt>
                <c:pt idx="225">
                  <c:v>6.82</c:v>
                </c:pt>
                <c:pt idx="226">
                  <c:v>6.84</c:v>
                </c:pt>
                <c:pt idx="227">
                  <c:v>6.87</c:v>
                </c:pt>
                <c:pt idx="228">
                  <c:v>6.88</c:v>
                </c:pt>
                <c:pt idx="229">
                  <c:v>6.89</c:v>
                </c:pt>
                <c:pt idx="230">
                  <c:v>6.9</c:v>
                </c:pt>
                <c:pt idx="231">
                  <c:v>6.9</c:v>
                </c:pt>
                <c:pt idx="232">
                  <c:v>6.9</c:v>
                </c:pt>
                <c:pt idx="233">
                  <c:v>6.91</c:v>
                </c:pt>
                <c:pt idx="234">
                  <c:v>6.92</c:v>
                </c:pt>
                <c:pt idx="235">
                  <c:v>6.92</c:v>
                </c:pt>
                <c:pt idx="236">
                  <c:v>6.93</c:v>
                </c:pt>
                <c:pt idx="237">
                  <c:v>6.93</c:v>
                </c:pt>
                <c:pt idx="238">
                  <c:v>6.94</c:v>
                </c:pt>
                <c:pt idx="239">
                  <c:v>6.96</c:v>
                </c:pt>
                <c:pt idx="240">
                  <c:v>7</c:v>
                </c:pt>
                <c:pt idx="241">
                  <c:v>7.02</c:v>
                </c:pt>
                <c:pt idx="242">
                  <c:v>7.02</c:v>
                </c:pt>
                <c:pt idx="243">
                  <c:v>7.02</c:v>
                </c:pt>
                <c:pt idx="244">
                  <c:v>7.03</c:v>
                </c:pt>
                <c:pt idx="245">
                  <c:v>7.04</c:v>
                </c:pt>
                <c:pt idx="246">
                  <c:v>7.06</c:v>
                </c:pt>
                <c:pt idx="247">
                  <c:v>7.12</c:v>
                </c:pt>
                <c:pt idx="248">
                  <c:v>7.12</c:v>
                </c:pt>
                <c:pt idx="249">
                  <c:v>7.16</c:v>
                </c:pt>
                <c:pt idx="250">
                  <c:v>7.17</c:v>
                </c:pt>
                <c:pt idx="251">
                  <c:v>7.18</c:v>
                </c:pt>
                <c:pt idx="252">
                  <c:v>7.2</c:v>
                </c:pt>
                <c:pt idx="253">
                  <c:v>7.21</c:v>
                </c:pt>
                <c:pt idx="254">
                  <c:v>7.22</c:v>
                </c:pt>
                <c:pt idx="255">
                  <c:v>7.23</c:v>
                </c:pt>
                <c:pt idx="256">
                  <c:v>7.29</c:v>
                </c:pt>
                <c:pt idx="257">
                  <c:v>7.3</c:v>
                </c:pt>
                <c:pt idx="258">
                  <c:v>7.31</c:v>
                </c:pt>
                <c:pt idx="259">
                  <c:v>7.33</c:v>
                </c:pt>
                <c:pt idx="260">
                  <c:v>7.36</c:v>
                </c:pt>
                <c:pt idx="261">
                  <c:v>7.36</c:v>
                </c:pt>
                <c:pt idx="262">
                  <c:v>7.38</c:v>
                </c:pt>
                <c:pt idx="263">
                  <c:v>7.38</c:v>
                </c:pt>
                <c:pt idx="264">
                  <c:v>7.4</c:v>
                </c:pt>
                <c:pt idx="265">
                  <c:v>7.4</c:v>
                </c:pt>
                <c:pt idx="266">
                  <c:v>7.45</c:v>
                </c:pt>
                <c:pt idx="267">
                  <c:v>7.45</c:v>
                </c:pt>
                <c:pt idx="268">
                  <c:v>7.52</c:v>
                </c:pt>
                <c:pt idx="269">
                  <c:v>7.54</c:v>
                </c:pt>
                <c:pt idx="270">
                  <c:v>7.54</c:v>
                </c:pt>
                <c:pt idx="271">
                  <c:v>7.56</c:v>
                </c:pt>
                <c:pt idx="272">
                  <c:v>7.57</c:v>
                </c:pt>
                <c:pt idx="273">
                  <c:v>7.59</c:v>
                </c:pt>
                <c:pt idx="274">
                  <c:v>7.59</c:v>
                </c:pt>
                <c:pt idx="275">
                  <c:v>7.6</c:v>
                </c:pt>
                <c:pt idx="276">
                  <c:v>7.6</c:v>
                </c:pt>
                <c:pt idx="277">
                  <c:v>7.6</c:v>
                </c:pt>
                <c:pt idx="278">
                  <c:v>7.61</c:v>
                </c:pt>
                <c:pt idx="279">
                  <c:v>7.66</c:v>
                </c:pt>
                <c:pt idx="280">
                  <c:v>7.67</c:v>
                </c:pt>
                <c:pt idx="281">
                  <c:v>7.7</c:v>
                </c:pt>
                <c:pt idx="282">
                  <c:v>7.71</c:v>
                </c:pt>
                <c:pt idx="283">
                  <c:v>7.72</c:v>
                </c:pt>
                <c:pt idx="284">
                  <c:v>7.74</c:v>
                </c:pt>
                <c:pt idx="285">
                  <c:v>7.79</c:v>
                </c:pt>
                <c:pt idx="286">
                  <c:v>7.79</c:v>
                </c:pt>
                <c:pt idx="287">
                  <c:v>7.81</c:v>
                </c:pt>
                <c:pt idx="288">
                  <c:v>7.82</c:v>
                </c:pt>
                <c:pt idx="289">
                  <c:v>7.85</c:v>
                </c:pt>
                <c:pt idx="290">
                  <c:v>7.88</c:v>
                </c:pt>
                <c:pt idx="291">
                  <c:v>7.91</c:v>
                </c:pt>
                <c:pt idx="292">
                  <c:v>7.91</c:v>
                </c:pt>
                <c:pt idx="293">
                  <c:v>7.92</c:v>
                </c:pt>
                <c:pt idx="294">
                  <c:v>8.06</c:v>
                </c:pt>
                <c:pt idx="295">
                  <c:v>8.09</c:v>
                </c:pt>
                <c:pt idx="296">
                  <c:v>8.1199999999999992</c:v>
                </c:pt>
                <c:pt idx="297">
                  <c:v>8.14</c:v>
                </c:pt>
                <c:pt idx="298">
                  <c:v>8.19</c:v>
                </c:pt>
                <c:pt idx="299">
                  <c:v>8.1999999999999993</c:v>
                </c:pt>
                <c:pt idx="300">
                  <c:v>8.2200000000000006</c:v>
                </c:pt>
                <c:pt idx="301">
                  <c:v>8.23</c:v>
                </c:pt>
                <c:pt idx="302">
                  <c:v>8.24</c:v>
                </c:pt>
                <c:pt idx="303">
                  <c:v>8.27</c:v>
                </c:pt>
                <c:pt idx="304">
                  <c:v>8.32</c:v>
                </c:pt>
                <c:pt idx="305">
                  <c:v>8.3800000000000008</c:v>
                </c:pt>
                <c:pt idx="306">
                  <c:v>8.39</c:v>
                </c:pt>
                <c:pt idx="307">
                  <c:v>8.39</c:v>
                </c:pt>
                <c:pt idx="308">
                  <c:v>8.4600000000000009</c:v>
                </c:pt>
                <c:pt idx="309">
                  <c:v>8.52</c:v>
                </c:pt>
                <c:pt idx="310">
                  <c:v>8.5299999999999994</c:v>
                </c:pt>
                <c:pt idx="311">
                  <c:v>8.5399999999999991</c:v>
                </c:pt>
                <c:pt idx="312">
                  <c:v>8.57</c:v>
                </c:pt>
                <c:pt idx="313">
                  <c:v>8.6300000000000008</c:v>
                </c:pt>
                <c:pt idx="314">
                  <c:v>8.64</c:v>
                </c:pt>
                <c:pt idx="315">
                  <c:v>8.65</c:v>
                </c:pt>
                <c:pt idx="316">
                  <c:v>8.7200000000000006</c:v>
                </c:pt>
                <c:pt idx="317">
                  <c:v>8.74</c:v>
                </c:pt>
                <c:pt idx="318">
                  <c:v>8.74</c:v>
                </c:pt>
                <c:pt idx="319">
                  <c:v>8.7899999999999991</c:v>
                </c:pt>
                <c:pt idx="320">
                  <c:v>8.7899999999999991</c:v>
                </c:pt>
                <c:pt idx="321">
                  <c:v>8.8000000000000007</c:v>
                </c:pt>
                <c:pt idx="322">
                  <c:v>8.81</c:v>
                </c:pt>
                <c:pt idx="323">
                  <c:v>8.81</c:v>
                </c:pt>
                <c:pt idx="324">
                  <c:v>8.93</c:v>
                </c:pt>
                <c:pt idx="325">
                  <c:v>9.09</c:v>
                </c:pt>
                <c:pt idx="326">
                  <c:v>9.14</c:v>
                </c:pt>
                <c:pt idx="327">
                  <c:v>9.16</c:v>
                </c:pt>
                <c:pt idx="328">
                  <c:v>9.18</c:v>
                </c:pt>
                <c:pt idx="329">
                  <c:v>9.19</c:v>
                </c:pt>
                <c:pt idx="330">
                  <c:v>9.19</c:v>
                </c:pt>
                <c:pt idx="331">
                  <c:v>9.24</c:v>
                </c:pt>
                <c:pt idx="332">
                  <c:v>9.27</c:v>
                </c:pt>
                <c:pt idx="333">
                  <c:v>9.2899999999999991</c:v>
                </c:pt>
                <c:pt idx="334">
                  <c:v>9.3699999999999992</c:v>
                </c:pt>
                <c:pt idx="335">
                  <c:v>9.3800000000000008</c:v>
                </c:pt>
                <c:pt idx="336">
                  <c:v>9.39</c:v>
                </c:pt>
                <c:pt idx="337">
                  <c:v>9.39</c:v>
                </c:pt>
                <c:pt idx="338">
                  <c:v>9.39</c:v>
                </c:pt>
                <c:pt idx="339">
                  <c:v>9.44</c:v>
                </c:pt>
                <c:pt idx="340">
                  <c:v>9.4499999999999993</c:v>
                </c:pt>
                <c:pt idx="341">
                  <c:v>9.4600000000000009</c:v>
                </c:pt>
                <c:pt idx="342">
                  <c:v>9.49</c:v>
                </c:pt>
                <c:pt idx="343">
                  <c:v>9.5</c:v>
                </c:pt>
                <c:pt idx="344">
                  <c:v>9.52</c:v>
                </c:pt>
                <c:pt idx="345">
                  <c:v>9.5399999999999991</c:v>
                </c:pt>
                <c:pt idx="346">
                  <c:v>9.5500000000000007</c:v>
                </c:pt>
                <c:pt idx="347">
                  <c:v>9.57</c:v>
                </c:pt>
                <c:pt idx="348">
                  <c:v>9.58</c:v>
                </c:pt>
                <c:pt idx="349">
                  <c:v>9.59</c:v>
                </c:pt>
                <c:pt idx="350">
                  <c:v>9.59</c:v>
                </c:pt>
                <c:pt idx="351">
                  <c:v>9.6300000000000008</c:v>
                </c:pt>
                <c:pt idx="352">
                  <c:v>9.64</c:v>
                </c:pt>
                <c:pt idx="353">
                  <c:v>9.65</c:v>
                </c:pt>
                <c:pt idx="354">
                  <c:v>9.66</c:v>
                </c:pt>
                <c:pt idx="355">
                  <c:v>9.67</c:v>
                </c:pt>
                <c:pt idx="356">
                  <c:v>9.67</c:v>
                </c:pt>
                <c:pt idx="357">
                  <c:v>9.69</c:v>
                </c:pt>
                <c:pt idx="358">
                  <c:v>9.69</c:v>
                </c:pt>
                <c:pt idx="359">
                  <c:v>9.69</c:v>
                </c:pt>
                <c:pt idx="360">
                  <c:v>9.6999999999999993</c:v>
                </c:pt>
                <c:pt idx="361">
                  <c:v>9.76</c:v>
                </c:pt>
                <c:pt idx="362">
                  <c:v>9.7899999999999991</c:v>
                </c:pt>
                <c:pt idx="363">
                  <c:v>9.82</c:v>
                </c:pt>
                <c:pt idx="364">
                  <c:v>9.83</c:v>
                </c:pt>
                <c:pt idx="365">
                  <c:v>9.84</c:v>
                </c:pt>
                <c:pt idx="366">
                  <c:v>9.86</c:v>
                </c:pt>
                <c:pt idx="367">
                  <c:v>9.8699999999999992</c:v>
                </c:pt>
                <c:pt idx="368">
                  <c:v>9.8800000000000008</c:v>
                </c:pt>
                <c:pt idx="369">
                  <c:v>9.89</c:v>
                </c:pt>
                <c:pt idx="370">
                  <c:v>9.9</c:v>
                </c:pt>
                <c:pt idx="371">
                  <c:v>9.91</c:v>
                </c:pt>
                <c:pt idx="372">
                  <c:v>9.92</c:v>
                </c:pt>
                <c:pt idx="373">
                  <c:v>9.94</c:v>
                </c:pt>
                <c:pt idx="374">
                  <c:v>9.9600000000000009</c:v>
                </c:pt>
                <c:pt idx="375">
                  <c:v>9.9600000000000009</c:v>
                </c:pt>
                <c:pt idx="376">
                  <c:v>9.98</c:v>
                </c:pt>
                <c:pt idx="377">
                  <c:v>9.99</c:v>
                </c:pt>
                <c:pt idx="378">
                  <c:v>10.06</c:v>
                </c:pt>
                <c:pt idx="379">
                  <c:v>10.07</c:v>
                </c:pt>
                <c:pt idx="380">
                  <c:v>10.08</c:v>
                </c:pt>
                <c:pt idx="381">
                  <c:v>10.1</c:v>
                </c:pt>
                <c:pt idx="382">
                  <c:v>10.14</c:v>
                </c:pt>
                <c:pt idx="383">
                  <c:v>10.14</c:v>
                </c:pt>
                <c:pt idx="384">
                  <c:v>10.15</c:v>
                </c:pt>
                <c:pt idx="385">
                  <c:v>10.16</c:v>
                </c:pt>
                <c:pt idx="386">
                  <c:v>10.17</c:v>
                </c:pt>
                <c:pt idx="387">
                  <c:v>10.17</c:v>
                </c:pt>
                <c:pt idx="388">
                  <c:v>10.19</c:v>
                </c:pt>
                <c:pt idx="389">
                  <c:v>10.19</c:v>
                </c:pt>
                <c:pt idx="390">
                  <c:v>10.199999999999999</c:v>
                </c:pt>
                <c:pt idx="391">
                  <c:v>10.24</c:v>
                </c:pt>
                <c:pt idx="392">
                  <c:v>10.26</c:v>
                </c:pt>
                <c:pt idx="393">
                  <c:v>10.28</c:v>
                </c:pt>
                <c:pt idx="394">
                  <c:v>10.28</c:v>
                </c:pt>
                <c:pt idx="395">
                  <c:v>10.28</c:v>
                </c:pt>
                <c:pt idx="396">
                  <c:v>10.31</c:v>
                </c:pt>
                <c:pt idx="397">
                  <c:v>10.31</c:v>
                </c:pt>
                <c:pt idx="398">
                  <c:v>10.33</c:v>
                </c:pt>
                <c:pt idx="399">
                  <c:v>10.35</c:v>
                </c:pt>
                <c:pt idx="400">
                  <c:v>10.36</c:v>
                </c:pt>
                <c:pt idx="401">
                  <c:v>10.39</c:v>
                </c:pt>
                <c:pt idx="402">
                  <c:v>10.41</c:v>
                </c:pt>
                <c:pt idx="403">
                  <c:v>10.42</c:v>
                </c:pt>
                <c:pt idx="404">
                  <c:v>10.43</c:v>
                </c:pt>
                <c:pt idx="405">
                  <c:v>10.43</c:v>
                </c:pt>
                <c:pt idx="406">
                  <c:v>10.43</c:v>
                </c:pt>
                <c:pt idx="407">
                  <c:v>10.44</c:v>
                </c:pt>
                <c:pt idx="408">
                  <c:v>10.46</c:v>
                </c:pt>
                <c:pt idx="409">
                  <c:v>10.47</c:v>
                </c:pt>
                <c:pt idx="410">
                  <c:v>10.47</c:v>
                </c:pt>
                <c:pt idx="411">
                  <c:v>10.47</c:v>
                </c:pt>
                <c:pt idx="412">
                  <c:v>10.5</c:v>
                </c:pt>
                <c:pt idx="413">
                  <c:v>10.52</c:v>
                </c:pt>
                <c:pt idx="414">
                  <c:v>10.54</c:v>
                </c:pt>
                <c:pt idx="415">
                  <c:v>10.6</c:v>
                </c:pt>
                <c:pt idx="416">
                  <c:v>10.6</c:v>
                </c:pt>
                <c:pt idx="417">
                  <c:v>10.61</c:v>
                </c:pt>
                <c:pt idx="418">
                  <c:v>10.61</c:v>
                </c:pt>
                <c:pt idx="419">
                  <c:v>10.64</c:v>
                </c:pt>
                <c:pt idx="420">
                  <c:v>10.64</c:v>
                </c:pt>
                <c:pt idx="421">
                  <c:v>10.64</c:v>
                </c:pt>
                <c:pt idx="422">
                  <c:v>10.64</c:v>
                </c:pt>
                <c:pt idx="423">
                  <c:v>10.65</c:v>
                </c:pt>
                <c:pt idx="424">
                  <c:v>10.65</c:v>
                </c:pt>
                <c:pt idx="425">
                  <c:v>10.68</c:v>
                </c:pt>
                <c:pt idx="426">
                  <c:v>10.7</c:v>
                </c:pt>
                <c:pt idx="427">
                  <c:v>10.71</c:v>
                </c:pt>
                <c:pt idx="428">
                  <c:v>10.73</c:v>
                </c:pt>
                <c:pt idx="429">
                  <c:v>10.75</c:v>
                </c:pt>
                <c:pt idx="430">
                  <c:v>10.75</c:v>
                </c:pt>
                <c:pt idx="431">
                  <c:v>10.79</c:v>
                </c:pt>
                <c:pt idx="432">
                  <c:v>10.81</c:v>
                </c:pt>
                <c:pt idx="433">
                  <c:v>10.81</c:v>
                </c:pt>
                <c:pt idx="434">
                  <c:v>10.81</c:v>
                </c:pt>
                <c:pt idx="435">
                  <c:v>10.82</c:v>
                </c:pt>
                <c:pt idx="436">
                  <c:v>10.86</c:v>
                </c:pt>
                <c:pt idx="437">
                  <c:v>10.86</c:v>
                </c:pt>
                <c:pt idx="438">
                  <c:v>10.86</c:v>
                </c:pt>
                <c:pt idx="439">
                  <c:v>10.87</c:v>
                </c:pt>
                <c:pt idx="440">
                  <c:v>10.88</c:v>
                </c:pt>
                <c:pt idx="441">
                  <c:v>10.93</c:v>
                </c:pt>
                <c:pt idx="442">
                  <c:v>10.93</c:v>
                </c:pt>
                <c:pt idx="443">
                  <c:v>10.94</c:v>
                </c:pt>
                <c:pt idx="444">
                  <c:v>10.95</c:v>
                </c:pt>
                <c:pt idx="445">
                  <c:v>10.95</c:v>
                </c:pt>
                <c:pt idx="446">
                  <c:v>10.96</c:v>
                </c:pt>
                <c:pt idx="447">
                  <c:v>10.96</c:v>
                </c:pt>
                <c:pt idx="448">
                  <c:v>10.97</c:v>
                </c:pt>
                <c:pt idx="449">
                  <c:v>10.99</c:v>
                </c:pt>
                <c:pt idx="450">
                  <c:v>11.02</c:v>
                </c:pt>
                <c:pt idx="451">
                  <c:v>11.02</c:v>
                </c:pt>
                <c:pt idx="452">
                  <c:v>11.03</c:v>
                </c:pt>
                <c:pt idx="453">
                  <c:v>11.03</c:v>
                </c:pt>
                <c:pt idx="454">
                  <c:v>11.04</c:v>
                </c:pt>
                <c:pt idx="455">
                  <c:v>11.05</c:v>
                </c:pt>
                <c:pt idx="456">
                  <c:v>11.05</c:v>
                </c:pt>
                <c:pt idx="457">
                  <c:v>11.05</c:v>
                </c:pt>
                <c:pt idx="458">
                  <c:v>11.06</c:v>
                </c:pt>
                <c:pt idx="459">
                  <c:v>11.07</c:v>
                </c:pt>
                <c:pt idx="460">
                  <c:v>11.08</c:v>
                </c:pt>
                <c:pt idx="461">
                  <c:v>11.1</c:v>
                </c:pt>
                <c:pt idx="462">
                  <c:v>11.11</c:v>
                </c:pt>
                <c:pt idx="463">
                  <c:v>11.12</c:v>
                </c:pt>
                <c:pt idx="464">
                  <c:v>11.15</c:v>
                </c:pt>
                <c:pt idx="465">
                  <c:v>11.18</c:v>
                </c:pt>
                <c:pt idx="466">
                  <c:v>11.2</c:v>
                </c:pt>
                <c:pt idx="467">
                  <c:v>11.2</c:v>
                </c:pt>
                <c:pt idx="468">
                  <c:v>11.2</c:v>
                </c:pt>
                <c:pt idx="469">
                  <c:v>11.22</c:v>
                </c:pt>
                <c:pt idx="470">
                  <c:v>11.24</c:v>
                </c:pt>
                <c:pt idx="471">
                  <c:v>11.24</c:v>
                </c:pt>
                <c:pt idx="472">
                  <c:v>11.26</c:v>
                </c:pt>
                <c:pt idx="473">
                  <c:v>11.26</c:v>
                </c:pt>
                <c:pt idx="474">
                  <c:v>11.26</c:v>
                </c:pt>
                <c:pt idx="475">
                  <c:v>11.27</c:v>
                </c:pt>
                <c:pt idx="476">
                  <c:v>11.33</c:v>
                </c:pt>
                <c:pt idx="477">
                  <c:v>11.35</c:v>
                </c:pt>
                <c:pt idx="478">
                  <c:v>11.37</c:v>
                </c:pt>
                <c:pt idx="479">
                  <c:v>11.37</c:v>
                </c:pt>
                <c:pt idx="480">
                  <c:v>11.37</c:v>
                </c:pt>
                <c:pt idx="481">
                  <c:v>11.38</c:v>
                </c:pt>
                <c:pt idx="482">
                  <c:v>11.38</c:v>
                </c:pt>
                <c:pt idx="483">
                  <c:v>11.38</c:v>
                </c:pt>
                <c:pt idx="484">
                  <c:v>11.38</c:v>
                </c:pt>
                <c:pt idx="485">
                  <c:v>11.39</c:v>
                </c:pt>
                <c:pt idx="486">
                  <c:v>11.44</c:v>
                </c:pt>
                <c:pt idx="487">
                  <c:v>11.45</c:v>
                </c:pt>
                <c:pt idx="488">
                  <c:v>11.47</c:v>
                </c:pt>
                <c:pt idx="489">
                  <c:v>11.47</c:v>
                </c:pt>
                <c:pt idx="490">
                  <c:v>11.48</c:v>
                </c:pt>
                <c:pt idx="491">
                  <c:v>11.48</c:v>
                </c:pt>
                <c:pt idx="492">
                  <c:v>11.49</c:v>
                </c:pt>
                <c:pt idx="493">
                  <c:v>11.55</c:v>
                </c:pt>
                <c:pt idx="494">
                  <c:v>11.56</c:v>
                </c:pt>
                <c:pt idx="495">
                  <c:v>11.57</c:v>
                </c:pt>
                <c:pt idx="496">
                  <c:v>11.57</c:v>
                </c:pt>
                <c:pt idx="497">
                  <c:v>11.58</c:v>
                </c:pt>
                <c:pt idx="498">
                  <c:v>11.59</c:v>
                </c:pt>
                <c:pt idx="499">
                  <c:v>11.61</c:v>
                </c:pt>
                <c:pt idx="500">
                  <c:v>11.61</c:v>
                </c:pt>
                <c:pt idx="501">
                  <c:v>11.62</c:v>
                </c:pt>
                <c:pt idx="502">
                  <c:v>11.63</c:v>
                </c:pt>
                <c:pt idx="503">
                  <c:v>11.65</c:v>
                </c:pt>
                <c:pt idx="504">
                  <c:v>11.66</c:v>
                </c:pt>
                <c:pt idx="505">
                  <c:v>11.66</c:v>
                </c:pt>
                <c:pt idx="506">
                  <c:v>11.68</c:v>
                </c:pt>
                <c:pt idx="507">
                  <c:v>11.68</c:v>
                </c:pt>
                <c:pt idx="508">
                  <c:v>11.7</c:v>
                </c:pt>
                <c:pt idx="509">
                  <c:v>11.73</c:v>
                </c:pt>
                <c:pt idx="510">
                  <c:v>11.74</c:v>
                </c:pt>
                <c:pt idx="511">
                  <c:v>11.75</c:v>
                </c:pt>
                <c:pt idx="512">
                  <c:v>11.75</c:v>
                </c:pt>
                <c:pt idx="513">
                  <c:v>11.77</c:v>
                </c:pt>
                <c:pt idx="514">
                  <c:v>11.81</c:v>
                </c:pt>
                <c:pt idx="515">
                  <c:v>11.82</c:v>
                </c:pt>
                <c:pt idx="516">
                  <c:v>11.84</c:v>
                </c:pt>
                <c:pt idx="517">
                  <c:v>11.85</c:v>
                </c:pt>
                <c:pt idx="518">
                  <c:v>11.86</c:v>
                </c:pt>
                <c:pt idx="519">
                  <c:v>11.87</c:v>
                </c:pt>
                <c:pt idx="520">
                  <c:v>11.87</c:v>
                </c:pt>
                <c:pt idx="521">
                  <c:v>11.88</c:v>
                </c:pt>
                <c:pt idx="522">
                  <c:v>11.9</c:v>
                </c:pt>
                <c:pt idx="523">
                  <c:v>11.9</c:v>
                </c:pt>
                <c:pt idx="524">
                  <c:v>11.93</c:v>
                </c:pt>
                <c:pt idx="525">
                  <c:v>11.96</c:v>
                </c:pt>
                <c:pt idx="526">
                  <c:v>11.96</c:v>
                </c:pt>
                <c:pt idx="527">
                  <c:v>11.99</c:v>
                </c:pt>
                <c:pt idx="528">
                  <c:v>12.02</c:v>
                </c:pt>
                <c:pt idx="529">
                  <c:v>12.03</c:v>
                </c:pt>
                <c:pt idx="530">
                  <c:v>12.04</c:v>
                </c:pt>
                <c:pt idx="531">
                  <c:v>12.04</c:v>
                </c:pt>
                <c:pt idx="532">
                  <c:v>12.04</c:v>
                </c:pt>
                <c:pt idx="533">
                  <c:v>12.06</c:v>
                </c:pt>
                <c:pt idx="534">
                  <c:v>12.08</c:v>
                </c:pt>
                <c:pt idx="535">
                  <c:v>12.08</c:v>
                </c:pt>
                <c:pt idx="536">
                  <c:v>12.16</c:v>
                </c:pt>
                <c:pt idx="537">
                  <c:v>12.18</c:v>
                </c:pt>
                <c:pt idx="538">
                  <c:v>12.18</c:v>
                </c:pt>
                <c:pt idx="539">
                  <c:v>12.18</c:v>
                </c:pt>
                <c:pt idx="540">
                  <c:v>12.19</c:v>
                </c:pt>
                <c:pt idx="541">
                  <c:v>12.26</c:v>
                </c:pt>
                <c:pt idx="542">
                  <c:v>12.27</c:v>
                </c:pt>
                <c:pt idx="543">
                  <c:v>12.28</c:v>
                </c:pt>
                <c:pt idx="544">
                  <c:v>12.31</c:v>
                </c:pt>
                <c:pt idx="545">
                  <c:v>12.32</c:v>
                </c:pt>
                <c:pt idx="546">
                  <c:v>12.36</c:v>
                </c:pt>
                <c:pt idx="547">
                  <c:v>12.4</c:v>
                </c:pt>
                <c:pt idx="548">
                  <c:v>12.4</c:v>
                </c:pt>
                <c:pt idx="549">
                  <c:v>12.43</c:v>
                </c:pt>
                <c:pt idx="550">
                  <c:v>12.45</c:v>
                </c:pt>
                <c:pt idx="551">
                  <c:v>12.47</c:v>
                </c:pt>
                <c:pt idx="552">
                  <c:v>12.49</c:v>
                </c:pt>
                <c:pt idx="553">
                  <c:v>12.51</c:v>
                </c:pt>
                <c:pt idx="554">
                  <c:v>12.51</c:v>
                </c:pt>
                <c:pt idx="555">
                  <c:v>12.54</c:v>
                </c:pt>
                <c:pt idx="556">
                  <c:v>12.56</c:v>
                </c:pt>
                <c:pt idx="557">
                  <c:v>12.61</c:v>
                </c:pt>
                <c:pt idx="558">
                  <c:v>12.61</c:v>
                </c:pt>
                <c:pt idx="559">
                  <c:v>12.63</c:v>
                </c:pt>
                <c:pt idx="560">
                  <c:v>12.64</c:v>
                </c:pt>
                <c:pt idx="561">
                  <c:v>12.67</c:v>
                </c:pt>
                <c:pt idx="562">
                  <c:v>12.67</c:v>
                </c:pt>
                <c:pt idx="563">
                  <c:v>12.67</c:v>
                </c:pt>
                <c:pt idx="564">
                  <c:v>12.67</c:v>
                </c:pt>
                <c:pt idx="565">
                  <c:v>12.71</c:v>
                </c:pt>
                <c:pt idx="566">
                  <c:v>12.73</c:v>
                </c:pt>
                <c:pt idx="567">
                  <c:v>12.83</c:v>
                </c:pt>
                <c:pt idx="568">
                  <c:v>12.83</c:v>
                </c:pt>
                <c:pt idx="569">
                  <c:v>12.84</c:v>
                </c:pt>
                <c:pt idx="570">
                  <c:v>12.85</c:v>
                </c:pt>
                <c:pt idx="571">
                  <c:v>12.85</c:v>
                </c:pt>
                <c:pt idx="572">
                  <c:v>12.87</c:v>
                </c:pt>
                <c:pt idx="573">
                  <c:v>12.88</c:v>
                </c:pt>
                <c:pt idx="574">
                  <c:v>12.92</c:v>
                </c:pt>
                <c:pt idx="575">
                  <c:v>12.92</c:v>
                </c:pt>
                <c:pt idx="576">
                  <c:v>12.92</c:v>
                </c:pt>
                <c:pt idx="577">
                  <c:v>12.94</c:v>
                </c:pt>
                <c:pt idx="578">
                  <c:v>12.94</c:v>
                </c:pt>
                <c:pt idx="579">
                  <c:v>12.99</c:v>
                </c:pt>
                <c:pt idx="580">
                  <c:v>13.05</c:v>
                </c:pt>
                <c:pt idx="581">
                  <c:v>13.06</c:v>
                </c:pt>
                <c:pt idx="582">
                  <c:v>13.08</c:v>
                </c:pt>
                <c:pt idx="583">
                  <c:v>13.1</c:v>
                </c:pt>
                <c:pt idx="584">
                  <c:v>13.14</c:v>
                </c:pt>
                <c:pt idx="585">
                  <c:v>13.15</c:v>
                </c:pt>
                <c:pt idx="586">
                  <c:v>13.17</c:v>
                </c:pt>
                <c:pt idx="587">
                  <c:v>13.26</c:v>
                </c:pt>
                <c:pt idx="588">
                  <c:v>13.27</c:v>
                </c:pt>
                <c:pt idx="589">
                  <c:v>13.27</c:v>
                </c:pt>
                <c:pt idx="590">
                  <c:v>13.48</c:v>
                </c:pt>
                <c:pt idx="591">
                  <c:v>13.51</c:v>
                </c:pt>
                <c:pt idx="592">
                  <c:v>13.51</c:v>
                </c:pt>
                <c:pt idx="593">
                  <c:v>13.54</c:v>
                </c:pt>
                <c:pt idx="594">
                  <c:v>13.66</c:v>
                </c:pt>
                <c:pt idx="595">
                  <c:v>13.7</c:v>
                </c:pt>
                <c:pt idx="596">
                  <c:v>13.74</c:v>
                </c:pt>
                <c:pt idx="597">
                  <c:v>13.85</c:v>
                </c:pt>
                <c:pt idx="598">
                  <c:v>13.88</c:v>
                </c:pt>
                <c:pt idx="599">
                  <c:v>13.89</c:v>
                </c:pt>
                <c:pt idx="600">
                  <c:v>13.95</c:v>
                </c:pt>
                <c:pt idx="601">
                  <c:v>14.09</c:v>
                </c:pt>
                <c:pt idx="602">
                  <c:v>14.16</c:v>
                </c:pt>
                <c:pt idx="603">
                  <c:v>14.2</c:v>
                </c:pt>
                <c:pt idx="604">
                  <c:v>14.2</c:v>
                </c:pt>
                <c:pt idx="605">
                  <c:v>14.35</c:v>
                </c:pt>
                <c:pt idx="606">
                  <c:v>14.5</c:v>
                </c:pt>
                <c:pt idx="607">
                  <c:v>14.54</c:v>
                </c:pt>
                <c:pt idx="608">
                  <c:v>14.55</c:v>
                </c:pt>
                <c:pt idx="609">
                  <c:v>14.57</c:v>
                </c:pt>
                <c:pt idx="610">
                  <c:v>14.57</c:v>
                </c:pt>
                <c:pt idx="611">
                  <c:v>14.58</c:v>
                </c:pt>
                <c:pt idx="612">
                  <c:v>14.58</c:v>
                </c:pt>
                <c:pt idx="613">
                  <c:v>14.63</c:v>
                </c:pt>
                <c:pt idx="614">
                  <c:v>14.88</c:v>
                </c:pt>
                <c:pt idx="615">
                  <c:v>14.89</c:v>
                </c:pt>
                <c:pt idx="616">
                  <c:v>14.99</c:v>
                </c:pt>
                <c:pt idx="617">
                  <c:v>15.12</c:v>
                </c:pt>
                <c:pt idx="618">
                  <c:v>15.13</c:v>
                </c:pt>
                <c:pt idx="619">
                  <c:v>15.31</c:v>
                </c:pt>
                <c:pt idx="620">
                  <c:v>15.35</c:v>
                </c:pt>
                <c:pt idx="621">
                  <c:v>15.35</c:v>
                </c:pt>
                <c:pt idx="622">
                  <c:v>15.94</c:v>
                </c:pt>
                <c:pt idx="623">
                  <c:v>16.100000000000001</c:v>
                </c:pt>
              </c:numCache>
            </c:numRef>
          </c:xVal>
          <c:yVal>
            <c:numRef>
              <c:f>'Logistic Regression'!$S$4:$S$627</c:f>
              <c:numCache>
                <c:formatCode>0.00%</c:formatCode>
                <c:ptCount val="6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5-44D8-80CD-1412ECA8E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scatterChart>
        <c:scatterStyle val="lineMarker"/>
        <c:varyColors val="0"/>
        <c:ser>
          <c:idx val="0"/>
          <c:order val="1"/>
          <c:tx>
            <c:v>Observed Values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26E2F6"/>
              </a:solidFill>
              <a:ln w="9525">
                <a:noFill/>
              </a:ln>
              <a:effectLst/>
            </c:spPr>
          </c:marker>
          <c:xVal>
            <c:numRef>
              <c:f>'Logistic Regression'!$C$4:$C$627</c:f>
              <c:numCache>
                <c:formatCode>#,##0.00_);\(#,##0.00\)</c:formatCode>
                <c:ptCount val="624"/>
                <c:pt idx="0">
                  <c:v>5.29</c:v>
                </c:pt>
                <c:pt idx="1">
                  <c:v>8.5399999999999991</c:v>
                </c:pt>
                <c:pt idx="2">
                  <c:v>13.15</c:v>
                </c:pt>
                <c:pt idx="3">
                  <c:v>8.27</c:v>
                </c:pt>
                <c:pt idx="4">
                  <c:v>6.06</c:v>
                </c:pt>
                <c:pt idx="5">
                  <c:v>10.47</c:v>
                </c:pt>
                <c:pt idx="6">
                  <c:v>7.04</c:v>
                </c:pt>
                <c:pt idx="7">
                  <c:v>5.4</c:v>
                </c:pt>
                <c:pt idx="8">
                  <c:v>7.82</c:v>
                </c:pt>
                <c:pt idx="9">
                  <c:v>6.94</c:v>
                </c:pt>
                <c:pt idx="10">
                  <c:v>5.73</c:v>
                </c:pt>
                <c:pt idx="11">
                  <c:v>10.41</c:v>
                </c:pt>
                <c:pt idx="12">
                  <c:v>10.5</c:v>
                </c:pt>
                <c:pt idx="13">
                  <c:v>6.15</c:v>
                </c:pt>
                <c:pt idx="14">
                  <c:v>12.85</c:v>
                </c:pt>
                <c:pt idx="15">
                  <c:v>4.1100000000000003</c:v>
                </c:pt>
                <c:pt idx="16">
                  <c:v>9.14</c:v>
                </c:pt>
                <c:pt idx="17">
                  <c:v>4.96</c:v>
                </c:pt>
                <c:pt idx="18">
                  <c:v>3.98</c:v>
                </c:pt>
                <c:pt idx="19">
                  <c:v>11.81</c:v>
                </c:pt>
                <c:pt idx="20">
                  <c:v>12.16</c:v>
                </c:pt>
                <c:pt idx="21">
                  <c:v>12.31</c:v>
                </c:pt>
                <c:pt idx="22">
                  <c:v>5.4</c:v>
                </c:pt>
                <c:pt idx="23">
                  <c:v>14.5</c:v>
                </c:pt>
                <c:pt idx="24">
                  <c:v>4.7300000000000004</c:v>
                </c:pt>
                <c:pt idx="25">
                  <c:v>6.82</c:v>
                </c:pt>
                <c:pt idx="26">
                  <c:v>7.36</c:v>
                </c:pt>
                <c:pt idx="27">
                  <c:v>6.1</c:v>
                </c:pt>
                <c:pt idx="28">
                  <c:v>7.45</c:v>
                </c:pt>
                <c:pt idx="29">
                  <c:v>9.9600000000000009</c:v>
                </c:pt>
                <c:pt idx="30">
                  <c:v>2.98</c:v>
                </c:pt>
                <c:pt idx="31">
                  <c:v>12.49</c:v>
                </c:pt>
                <c:pt idx="32">
                  <c:v>12.92</c:v>
                </c:pt>
                <c:pt idx="33">
                  <c:v>12.28</c:v>
                </c:pt>
                <c:pt idx="34">
                  <c:v>5.5</c:v>
                </c:pt>
                <c:pt idx="35">
                  <c:v>3.4</c:v>
                </c:pt>
                <c:pt idx="36">
                  <c:v>6.41</c:v>
                </c:pt>
                <c:pt idx="37">
                  <c:v>12.71</c:v>
                </c:pt>
                <c:pt idx="38">
                  <c:v>8.5299999999999994</c:v>
                </c:pt>
                <c:pt idx="39">
                  <c:v>7.85</c:v>
                </c:pt>
                <c:pt idx="40">
                  <c:v>10.43</c:v>
                </c:pt>
                <c:pt idx="41">
                  <c:v>12.32</c:v>
                </c:pt>
                <c:pt idx="42">
                  <c:v>11.57</c:v>
                </c:pt>
                <c:pt idx="43">
                  <c:v>4.92</c:v>
                </c:pt>
                <c:pt idx="44">
                  <c:v>11.03</c:v>
                </c:pt>
                <c:pt idx="45">
                  <c:v>12.63</c:v>
                </c:pt>
                <c:pt idx="46">
                  <c:v>5.81</c:v>
                </c:pt>
                <c:pt idx="47">
                  <c:v>11.59</c:v>
                </c:pt>
                <c:pt idx="48">
                  <c:v>11.2</c:v>
                </c:pt>
                <c:pt idx="49">
                  <c:v>9.5</c:v>
                </c:pt>
                <c:pt idx="50">
                  <c:v>3.9</c:v>
                </c:pt>
                <c:pt idx="51">
                  <c:v>10.95</c:v>
                </c:pt>
                <c:pt idx="52">
                  <c:v>9.6300000000000008</c:v>
                </c:pt>
                <c:pt idx="53">
                  <c:v>9.8699999999999992</c:v>
                </c:pt>
                <c:pt idx="54">
                  <c:v>10.15</c:v>
                </c:pt>
                <c:pt idx="55">
                  <c:v>12.99</c:v>
                </c:pt>
                <c:pt idx="56">
                  <c:v>3.26</c:v>
                </c:pt>
                <c:pt idx="57">
                  <c:v>10.16</c:v>
                </c:pt>
                <c:pt idx="58">
                  <c:v>14.57</c:v>
                </c:pt>
                <c:pt idx="59">
                  <c:v>12.36</c:v>
                </c:pt>
                <c:pt idx="60">
                  <c:v>6.08</c:v>
                </c:pt>
                <c:pt idx="61">
                  <c:v>12.61</c:v>
                </c:pt>
                <c:pt idx="62">
                  <c:v>7.22</c:v>
                </c:pt>
                <c:pt idx="63">
                  <c:v>11.99</c:v>
                </c:pt>
                <c:pt idx="64">
                  <c:v>8.74</c:v>
                </c:pt>
                <c:pt idx="65">
                  <c:v>11.73</c:v>
                </c:pt>
                <c:pt idx="66">
                  <c:v>6.93</c:v>
                </c:pt>
                <c:pt idx="67">
                  <c:v>14.35</c:v>
                </c:pt>
                <c:pt idx="68">
                  <c:v>4.67</c:v>
                </c:pt>
                <c:pt idx="69">
                  <c:v>11.57</c:v>
                </c:pt>
                <c:pt idx="70">
                  <c:v>3.87</c:v>
                </c:pt>
                <c:pt idx="71">
                  <c:v>8.19</c:v>
                </c:pt>
                <c:pt idx="72">
                  <c:v>11.35</c:v>
                </c:pt>
                <c:pt idx="73">
                  <c:v>14.63</c:v>
                </c:pt>
                <c:pt idx="74">
                  <c:v>6.37</c:v>
                </c:pt>
                <c:pt idx="75">
                  <c:v>14.2</c:v>
                </c:pt>
                <c:pt idx="76">
                  <c:v>13.26</c:v>
                </c:pt>
                <c:pt idx="77">
                  <c:v>12.04</c:v>
                </c:pt>
                <c:pt idx="78">
                  <c:v>14.57</c:v>
                </c:pt>
                <c:pt idx="79">
                  <c:v>4.92</c:v>
                </c:pt>
                <c:pt idx="80">
                  <c:v>7.18</c:v>
                </c:pt>
                <c:pt idx="81">
                  <c:v>10.14</c:v>
                </c:pt>
                <c:pt idx="82">
                  <c:v>11.84</c:v>
                </c:pt>
                <c:pt idx="83">
                  <c:v>10.28</c:v>
                </c:pt>
                <c:pt idx="84">
                  <c:v>10.95</c:v>
                </c:pt>
                <c:pt idx="85">
                  <c:v>4.6900000000000004</c:v>
                </c:pt>
                <c:pt idx="86">
                  <c:v>5.59</c:v>
                </c:pt>
                <c:pt idx="87">
                  <c:v>9.66</c:v>
                </c:pt>
                <c:pt idx="88">
                  <c:v>5.77</c:v>
                </c:pt>
                <c:pt idx="89">
                  <c:v>4.63</c:v>
                </c:pt>
                <c:pt idx="90">
                  <c:v>5.85</c:v>
                </c:pt>
                <c:pt idx="91">
                  <c:v>9.67</c:v>
                </c:pt>
                <c:pt idx="92">
                  <c:v>10.28</c:v>
                </c:pt>
                <c:pt idx="93">
                  <c:v>11.66</c:v>
                </c:pt>
                <c:pt idx="94">
                  <c:v>12.43</c:v>
                </c:pt>
                <c:pt idx="95">
                  <c:v>4.05</c:v>
                </c:pt>
                <c:pt idx="96">
                  <c:v>11.63</c:v>
                </c:pt>
                <c:pt idx="97">
                  <c:v>10.47</c:v>
                </c:pt>
                <c:pt idx="98">
                  <c:v>11.45</c:v>
                </c:pt>
                <c:pt idx="99">
                  <c:v>3.59</c:v>
                </c:pt>
                <c:pt idx="100">
                  <c:v>3.86</c:v>
                </c:pt>
                <c:pt idx="101">
                  <c:v>8.7899999999999991</c:v>
                </c:pt>
                <c:pt idx="102">
                  <c:v>3.86</c:v>
                </c:pt>
                <c:pt idx="103">
                  <c:v>2.79</c:v>
                </c:pt>
                <c:pt idx="104">
                  <c:v>15.94</c:v>
                </c:pt>
                <c:pt idx="105">
                  <c:v>9.7899999999999991</c:v>
                </c:pt>
                <c:pt idx="106">
                  <c:v>7.59</c:v>
                </c:pt>
                <c:pt idx="107">
                  <c:v>11.61</c:v>
                </c:pt>
                <c:pt idx="108">
                  <c:v>11.04</c:v>
                </c:pt>
                <c:pt idx="109">
                  <c:v>8.81</c:v>
                </c:pt>
                <c:pt idx="110">
                  <c:v>5.83</c:v>
                </c:pt>
                <c:pt idx="111">
                  <c:v>6.57</c:v>
                </c:pt>
                <c:pt idx="112">
                  <c:v>9.91</c:v>
                </c:pt>
                <c:pt idx="113">
                  <c:v>7.66</c:v>
                </c:pt>
                <c:pt idx="114">
                  <c:v>8.6300000000000008</c:v>
                </c:pt>
                <c:pt idx="115">
                  <c:v>7.92</c:v>
                </c:pt>
                <c:pt idx="116">
                  <c:v>6.96</c:v>
                </c:pt>
                <c:pt idx="117">
                  <c:v>5.0199999999999996</c:v>
                </c:pt>
                <c:pt idx="118">
                  <c:v>13.06</c:v>
                </c:pt>
                <c:pt idx="119">
                  <c:v>9.82</c:v>
                </c:pt>
                <c:pt idx="120">
                  <c:v>13.27</c:v>
                </c:pt>
                <c:pt idx="121">
                  <c:v>6.13</c:v>
                </c:pt>
                <c:pt idx="122">
                  <c:v>4.3499999999999996</c:v>
                </c:pt>
                <c:pt idx="123">
                  <c:v>10.94</c:v>
                </c:pt>
                <c:pt idx="124">
                  <c:v>7.03</c:v>
                </c:pt>
                <c:pt idx="125">
                  <c:v>8.52</c:v>
                </c:pt>
                <c:pt idx="126">
                  <c:v>12.73</c:v>
                </c:pt>
                <c:pt idx="127">
                  <c:v>4.07</c:v>
                </c:pt>
                <c:pt idx="128">
                  <c:v>10.6</c:v>
                </c:pt>
                <c:pt idx="129">
                  <c:v>4.67</c:v>
                </c:pt>
                <c:pt idx="130">
                  <c:v>7.91</c:v>
                </c:pt>
                <c:pt idx="131">
                  <c:v>12.88</c:v>
                </c:pt>
                <c:pt idx="132">
                  <c:v>7.61</c:v>
                </c:pt>
                <c:pt idx="133">
                  <c:v>9.84</c:v>
                </c:pt>
                <c:pt idx="134">
                  <c:v>5.79</c:v>
                </c:pt>
                <c:pt idx="135">
                  <c:v>3.71</c:v>
                </c:pt>
                <c:pt idx="136">
                  <c:v>9.67</c:v>
                </c:pt>
                <c:pt idx="137">
                  <c:v>5.42</c:v>
                </c:pt>
                <c:pt idx="138">
                  <c:v>11.02</c:v>
                </c:pt>
                <c:pt idx="139">
                  <c:v>5.03</c:v>
                </c:pt>
                <c:pt idx="140">
                  <c:v>3.66</c:v>
                </c:pt>
                <c:pt idx="141">
                  <c:v>10.61</c:v>
                </c:pt>
                <c:pt idx="142">
                  <c:v>5.32</c:v>
                </c:pt>
                <c:pt idx="143">
                  <c:v>11.47</c:v>
                </c:pt>
                <c:pt idx="144">
                  <c:v>7.79</c:v>
                </c:pt>
                <c:pt idx="145">
                  <c:v>11.33</c:v>
                </c:pt>
                <c:pt idx="146">
                  <c:v>3.08</c:v>
                </c:pt>
                <c:pt idx="147">
                  <c:v>11.86</c:v>
                </c:pt>
                <c:pt idx="148">
                  <c:v>11.24</c:v>
                </c:pt>
                <c:pt idx="149">
                  <c:v>11.38</c:v>
                </c:pt>
                <c:pt idx="150">
                  <c:v>7.36</c:v>
                </c:pt>
                <c:pt idx="151">
                  <c:v>6.32</c:v>
                </c:pt>
                <c:pt idx="152">
                  <c:v>6.9</c:v>
                </c:pt>
                <c:pt idx="153">
                  <c:v>5.73</c:v>
                </c:pt>
                <c:pt idx="154">
                  <c:v>2.02</c:v>
                </c:pt>
                <c:pt idx="155">
                  <c:v>4.87</c:v>
                </c:pt>
                <c:pt idx="156">
                  <c:v>10.39</c:v>
                </c:pt>
                <c:pt idx="157">
                  <c:v>13.05</c:v>
                </c:pt>
                <c:pt idx="158">
                  <c:v>5.35</c:v>
                </c:pt>
                <c:pt idx="159">
                  <c:v>5.5</c:v>
                </c:pt>
                <c:pt idx="160">
                  <c:v>10.43</c:v>
                </c:pt>
                <c:pt idx="161">
                  <c:v>6.63</c:v>
                </c:pt>
                <c:pt idx="162">
                  <c:v>4.0199999999999996</c:v>
                </c:pt>
                <c:pt idx="163">
                  <c:v>11.93</c:v>
                </c:pt>
                <c:pt idx="164">
                  <c:v>5.27</c:v>
                </c:pt>
                <c:pt idx="165">
                  <c:v>13.89</c:v>
                </c:pt>
                <c:pt idx="166">
                  <c:v>13.51</c:v>
                </c:pt>
                <c:pt idx="167">
                  <c:v>6.18</c:v>
                </c:pt>
                <c:pt idx="168">
                  <c:v>7.54</c:v>
                </c:pt>
                <c:pt idx="169">
                  <c:v>11.49</c:v>
                </c:pt>
                <c:pt idx="170">
                  <c:v>5.28</c:v>
                </c:pt>
                <c:pt idx="171">
                  <c:v>9.52</c:v>
                </c:pt>
                <c:pt idx="172">
                  <c:v>6.89</c:v>
                </c:pt>
                <c:pt idx="173">
                  <c:v>7.56</c:v>
                </c:pt>
                <c:pt idx="174">
                  <c:v>6.5</c:v>
                </c:pt>
                <c:pt idx="175">
                  <c:v>7.6</c:v>
                </c:pt>
                <c:pt idx="176">
                  <c:v>5.9</c:v>
                </c:pt>
                <c:pt idx="177">
                  <c:v>8.65</c:v>
                </c:pt>
                <c:pt idx="178">
                  <c:v>5.86</c:v>
                </c:pt>
                <c:pt idx="179">
                  <c:v>10.65</c:v>
                </c:pt>
                <c:pt idx="180">
                  <c:v>6.92</c:v>
                </c:pt>
                <c:pt idx="181">
                  <c:v>11.87</c:v>
                </c:pt>
                <c:pt idx="182">
                  <c:v>11.87</c:v>
                </c:pt>
                <c:pt idx="183">
                  <c:v>11.9</c:v>
                </c:pt>
                <c:pt idx="184">
                  <c:v>3.01</c:v>
                </c:pt>
                <c:pt idx="185">
                  <c:v>10.31</c:v>
                </c:pt>
                <c:pt idx="186">
                  <c:v>5.24</c:v>
                </c:pt>
                <c:pt idx="187">
                  <c:v>4.91</c:v>
                </c:pt>
                <c:pt idx="188">
                  <c:v>5.66</c:v>
                </c:pt>
                <c:pt idx="189">
                  <c:v>3.63</c:v>
                </c:pt>
                <c:pt idx="190">
                  <c:v>6.22</c:v>
                </c:pt>
                <c:pt idx="191">
                  <c:v>10.64</c:v>
                </c:pt>
                <c:pt idx="192">
                  <c:v>5.66</c:v>
                </c:pt>
                <c:pt idx="193">
                  <c:v>11.96</c:v>
                </c:pt>
                <c:pt idx="194">
                  <c:v>9.86</c:v>
                </c:pt>
                <c:pt idx="195">
                  <c:v>10.96</c:v>
                </c:pt>
                <c:pt idx="196">
                  <c:v>7.06</c:v>
                </c:pt>
                <c:pt idx="197">
                  <c:v>9.2899999999999991</c:v>
                </c:pt>
                <c:pt idx="198">
                  <c:v>13.1</c:v>
                </c:pt>
                <c:pt idx="199">
                  <c:v>3.79</c:v>
                </c:pt>
                <c:pt idx="200">
                  <c:v>7.74</c:v>
                </c:pt>
                <c:pt idx="201">
                  <c:v>11.58</c:v>
                </c:pt>
                <c:pt idx="202">
                  <c:v>10.93</c:v>
                </c:pt>
                <c:pt idx="203">
                  <c:v>12.47</c:v>
                </c:pt>
                <c:pt idx="204">
                  <c:v>7.23</c:v>
                </c:pt>
                <c:pt idx="205">
                  <c:v>6.79</c:v>
                </c:pt>
                <c:pt idx="206">
                  <c:v>11.74</c:v>
                </c:pt>
                <c:pt idx="207">
                  <c:v>15.35</c:v>
                </c:pt>
                <c:pt idx="208">
                  <c:v>8.39</c:v>
                </c:pt>
                <c:pt idx="209">
                  <c:v>6.52</c:v>
                </c:pt>
                <c:pt idx="210">
                  <c:v>10.06</c:v>
                </c:pt>
                <c:pt idx="211">
                  <c:v>1.85</c:v>
                </c:pt>
                <c:pt idx="212">
                  <c:v>6.81</c:v>
                </c:pt>
                <c:pt idx="213">
                  <c:v>11.18</c:v>
                </c:pt>
                <c:pt idx="214">
                  <c:v>11.38</c:v>
                </c:pt>
                <c:pt idx="215">
                  <c:v>9.19</c:v>
                </c:pt>
                <c:pt idx="216">
                  <c:v>10.7</c:v>
                </c:pt>
                <c:pt idx="217">
                  <c:v>1.07</c:v>
                </c:pt>
                <c:pt idx="218">
                  <c:v>8.4600000000000009</c:v>
                </c:pt>
                <c:pt idx="219">
                  <c:v>11.88</c:v>
                </c:pt>
                <c:pt idx="220">
                  <c:v>12.94</c:v>
                </c:pt>
                <c:pt idx="221">
                  <c:v>5.9</c:v>
                </c:pt>
                <c:pt idx="222">
                  <c:v>5.16</c:v>
                </c:pt>
                <c:pt idx="223">
                  <c:v>9.27</c:v>
                </c:pt>
                <c:pt idx="224">
                  <c:v>4.72</c:v>
                </c:pt>
                <c:pt idx="225">
                  <c:v>11.37</c:v>
                </c:pt>
                <c:pt idx="226">
                  <c:v>9.59</c:v>
                </c:pt>
                <c:pt idx="227">
                  <c:v>12.08</c:v>
                </c:pt>
                <c:pt idx="228">
                  <c:v>4.5</c:v>
                </c:pt>
                <c:pt idx="229">
                  <c:v>15.35</c:v>
                </c:pt>
                <c:pt idx="230">
                  <c:v>12.92</c:v>
                </c:pt>
                <c:pt idx="231">
                  <c:v>12.87</c:v>
                </c:pt>
                <c:pt idx="232">
                  <c:v>4.3899999999999997</c:v>
                </c:pt>
                <c:pt idx="233">
                  <c:v>10.31</c:v>
                </c:pt>
                <c:pt idx="234">
                  <c:v>12.83</c:v>
                </c:pt>
                <c:pt idx="235">
                  <c:v>4.1500000000000004</c:v>
                </c:pt>
                <c:pt idx="236">
                  <c:v>7.29</c:v>
                </c:pt>
                <c:pt idx="237">
                  <c:v>4.92</c:v>
                </c:pt>
                <c:pt idx="238">
                  <c:v>10.17</c:v>
                </c:pt>
                <c:pt idx="239">
                  <c:v>7.38</c:v>
                </c:pt>
                <c:pt idx="240">
                  <c:v>4.51</c:v>
                </c:pt>
                <c:pt idx="241">
                  <c:v>9.39</c:v>
                </c:pt>
                <c:pt idx="242">
                  <c:v>10.81</c:v>
                </c:pt>
                <c:pt idx="243">
                  <c:v>13.54</c:v>
                </c:pt>
                <c:pt idx="244">
                  <c:v>4.4000000000000004</c:v>
                </c:pt>
                <c:pt idx="245">
                  <c:v>4.0999999999999996</c:v>
                </c:pt>
                <c:pt idx="246">
                  <c:v>9.5500000000000007</c:v>
                </c:pt>
                <c:pt idx="247">
                  <c:v>5.64</c:v>
                </c:pt>
                <c:pt idx="248">
                  <c:v>6.32</c:v>
                </c:pt>
                <c:pt idx="249">
                  <c:v>3.84</c:v>
                </c:pt>
                <c:pt idx="250">
                  <c:v>16.100000000000001</c:v>
                </c:pt>
                <c:pt idx="251">
                  <c:v>7.31</c:v>
                </c:pt>
                <c:pt idx="252">
                  <c:v>5.35</c:v>
                </c:pt>
                <c:pt idx="253">
                  <c:v>5.48</c:v>
                </c:pt>
                <c:pt idx="254">
                  <c:v>11.75</c:v>
                </c:pt>
                <c:pt idx="255">
                  <c:v>10.36</c:v>
                </c:pt>
                <c:pt idx="256">
                  <c:v>2.77</c:v>
                </c:pt>
                <c:pt idx="257">
                  <c:v>12.27</c:v>
                </c:pt>
                <c:pt idx="258">
                  <c:v>6.22</c:v>
                </c:pt>
                <c:pt idx="259">
                  <c:v>11.03</c:v>
                </c:pt>
                <c:pt idx="260">
                  <c:v>6.21</c:v>
                </c:pt>
                <c:pt idx="261">
                  <c:v>13.95</c:v>
                </c:pt>
                <c:pt idx="262">
                  <c:v>4.87</c:v>
                </c:pt>
                <c:pt idx="263">
                  <c:v>4.46</c:v>
                </c:pt>
                <c:pt idx="264">
                  <c:v>11.26</c:v>
                </c:pt>
                <c:pt idx="265">
                  <c:v>11.68</c:v>
                </c:pt>
                <c:pt idx="266">
                  <c:v>12.03</c:v>
                </c:pt>
                <c:pt idx="267">
                  <c:v>4.7</c:v>
                </c:pt>
                <c:pt idx="268">
                  <c:v>6.91</c:v>
                </c:pt>
                <c:pt idx="269">
                  <c:v>11.96</c:v>
                </c:pt>
                <c:pt idx="270">
                  <c:v>9.69</c:v>
                </c:pt>
                <c:pt idx="271">
                  <c:v>4.6399999999999997</c:v>
                </c:pt>
                <c:pt idx="272">
                  <c:v>13.7</c:v>
                </c:pt>
                <c:pt idx="273">
                  <c:v>10.65</c:v>
                </c:pt>
                <c:pt idx="274">
                  <c:v>12.51</c:v>
                </c:pt>
                <c:pt idx="275">
                  <c:v>5.92</c:v>
                </c:pt>
                <c:pt idx="276">
                  <c:v>6.02</c:v>
                </c:pt>
                <c:pt idx="277">
                  <c:v>6.07</c:v>
                </c:pt>
                <c:pt idx="278">
                  <c:v>6.93</c:v>
                </c:pt>
                <c:pt idx="279">
                  <c:v>8.74</c:v>
                </c:pt>
                <c:pt idx="280">
                  <c:v>12.06</c:v>
                </c:pt>
                <c:pt idx="281">
                  <c:v>10.24</c:v>
                </c:pt>
                <c:pt idx="282">
                  <c:v>10.26</c:v>
                </c:pt>
                <c:pt idx="283">
                  <c:v>11.05</c:v>
                </c:pt>
                <c:pt idx="284">
                  <c:v>6.38</c:v>
                </c:pt>
                <c:pt idx="285">
                  <c:v>7.12</c:v>
                </c:pt>
                <c:pt idx="286">
                  <c:v>6.24</c:v>
                </c:pt>
                <c:pt idx="287">
                  <c:v>3.67</c:v>
                </c:pt>
                <c:pt idx="288">
                  <c:v>11.37</c:v>
                </c:pt>
                <c:pt idx="289">
                  <c:v>13.66</c:v>
                </c:pt>
                <c:pt idx="290">
                  <c:v>4.43</c:v>
                </c:pt>
                <c:pt idx="291">
                  <c:v>5.68</c:v>
                </c:pt>
                <c:pt idx="292">
                  <c:v>9.83</c:v>
                </c:pt>
                <c:pt idx="293">
                  <c:v>10.96</c:v>
                </c:pt>
                <c:pt idx="294">
                  <c:v>11.11</c:v>
                </c:pt>
                <c:pt idx="295">
                  <c:v>12.84</c:v>
                </c:pt>
                <c:pt idx="296">
                  <c:v>9.57</c:v>
                </c:pt>
                <c:pt idx="297">
                  <c:v>11.82</c:v>
                </c:pt>
                <c:pt idx="298">
                  <c:v>7.79</c:v>
                </c:pt>
                <c:pt idx="299">
                  <c:v>10.86</c:v>
                </c:pt>
                <c:pt idx="300">
                  <c:v>10.43</c:v>
                </c:pt>
                <c:pt idx="301">
                  <c:v>4.13</c:v>
                </c:pt>
                <c:pt idx="302">
                  <c:v>7.17</c:v>
                </c:pt>
                <c:pt idx="303">
                  <c:v>13.88</c:v>
                </c:pt>
                <c:pt idx="304">
                  <c:v>10.28</c:v>
                </c:pt>
                <c:pt idx="305">
                  <c:v>12.67</c:v>
                </c:pt>
                <c:pt idx="306">
                  <c:v>5.15</c:v>
                </c:pt>
                <c:pt idx="307">
                  <c:v>7</c:v>
                </c:pt>
                <c:pt idx="308">
                  <c:v>5.75</c:v>
                </c:pt>
                <c:pt idx="309">
                  <c:v>4.8099999999999996</c:v>
                </c:pt>
                <c:pt idx="310">
                  <c:v>4.58</c:v>
                </c:pt>
                <c:pt idx="311">
                  <c:v>11.06</c:v>
                </c:pt>
                <c:pt idx="312">
                  <c:v>5.49</c:v>
                </c:pt>
                <c:pt idx="313">
                  <c:v>12.4</c:v>
                </c:pt>
                <c:pt idx="314">
                  <c:v>14.55</c:v>
                </c:pt>
                <c:pt idx="315">
                  <c:v>11.08</c:v>
                </c:pt>
                <c:pt idx="316">
                  <c:v>8.57</c:v>
                </c:pt>
                <c:pt idx="317">
                  <c:v>9.09</c:v>
                </c:pt>
                <c:pt idx="318">
                  <c:v>7.52</c:v>
                </c:pt>
                <c:pt idx="319">
                  <c:v>6.16</c:v>
                </c:pt>
                <c:pt idx="320">
                  <c:v>9.64</c:v>
                </c:pt>
                <c:pt idx="321">
                  <c:v>6.34</c:v>
                </c:pt>
                <c:pt idx="322">
                  <c:v>8.2200000000000006</c:v>
                </c:pt>
                <c:pt idx="323">
                  <c:v>11.65</c:v>
                </c:pt>
                <c:pt idx="324">
                  <c:v>13.74</c:v>
                </c:pt>
                <c:pt idx="325">
                  <c:v>3.91</c:v>
                </c:pt>
                <c:pt idx="326">
                  <c:v>11.61</c:v>
                </c:pt>
                <c:pt idx="327">
                  <c:v>11.1</c:v>
                </c:pt>
                <c:pt idx="328">
                  <c:v>11.2</c:v>
                </c:pt>
                <c:pt idx="329">
                  <c:v>5.66</c:v>
                </c:pt>
                <c:pt idx="330">
                  <c:v>3.35</c:v>
                </c:pt>
                <c:pt idx="331">
                  <c:v>14.58</c:v>
                </c:pt>
                <c:pt idx="332">
                  <c:v>10.42</c:v>
                </c:pt>
                <c:pt idx="333">
                  <c:v>10.93</c:v>
                </c:pt>
                <c:pt idx="334">
                  <c:v>8.24</c:v>
                </c:pt>
                <c:pt idx="335">
                  <c:v>4.07</c:v>
                </c:pt>
                <c:pt idx="336">
                  <c:v>11.47</c:v>
                </c:pt>
                <c:pt idx="337">
                  <c:v>5.85</c:v>
                </c:pt>
                <c:pt idx="338">
                  <c:v>11.39</c:v>
                </c:pt>
                <c:pt idx="339">
                  <c:v>7.67</c:v>
                </c:pt>
                <c:pt idx="340">
                  <c:v>7.02</c:v>
                </c:pt>
                <c:pt idx="341">
                  <c:v>10.6</c:v>
                </c:pt>
                <c:pt idx="342">
                  <c:v>5.5</c:v>
                </c:pt>
                <c:pt idx="343">
                  <c:v>9.69</c:v>
                </c:pt>
                <c:pt idx="344">
                  <c:v>5.59</c:v>
                </c:pt>
                <c:pt idx="345">
                  <c:v>10.75</c:v>
                </c:pt>
                <c:pt idx="346">
                  <c:v>9.99</c:v>
                </c:pt>
                <c:pt idx="347">
                  <c:v>5.76</c:v>
                </c:pt>
                <c:pt idx="348">
                  <c:v>12.04</c:v>
                </c:pt>
                <c:pt idx="349">
                  <c:v>7.91</c:v>
                </c:pt>
                <c:pt idx="350">
                  <c:v>10.68</c:v>
                </c:pt>
                <c:pt idx="351">
                  <c:v>7.54</c:v>
                </c:pt>
                <c:pt idx="352">
                  <c:v>2.21</c:v>
                </c:pt>
                <c:pt idx="353">
                  <c:v>11.48</c:v>
                </c:pt>
                <c:pt idx="354">
                  <c:v>12.4</c:v>
                </c:pt>
                <c:pt idx="355">
                  <c:v>4.17</c:v>
                </c:pt>
                <c:pt idx="356">
                  <c:v>6.88</c:v>
                </c:pt>
                <c:pt idx="357">
                  <c:v>6.9</c:v>
                </c:pt>
                <c:pt idx="358">
                  <c:v>5.93</c:v>
                </c:pt>
                <c:pt idx="359">
                  <c:v>10.08</c:v>
                </c:pt>
                <c:pt idx="360">
                  <c:v>9.16</c:v>
                </c:pt>
                <c:pt idx="361">
                  <c:v>10.75</c:v>
                </c:pt>
                <c:pt idx="362">
                  <c:v>11.75</c:v>
                </c:pt>
                <c:pt idx="363">
                  <c:v>10.64</c:v>
                </c:pt>
                <c:pt idx="364">
                  <c:v>12.51</c:v>
                </c:pt>
                <c:pt idx="365">
                  <c:v>11.48</c:v>
                </c:pt>
                <c:pt idx="366">
                  <c:v>15.13</c:v>
                </c:pt>
                <c:pt idx="367">
                  <c:v>8.7200000000000006</c:v>
                </c:pt>
                <c:pt idx="368">
                  <c:v>4.87</c:v>
                </c:pt>
                <c:pt idx="369">
                  <c:v>10.73</c:v>
                </c:pt>
                <c:pt idx="370">
                  <c:v>9.89</c:v>
                </c:pt>
                <c:pt idx="371">
                  <c:v>7.45</c:v>
                </c:pt>
                <c:pt idx="372">
                  <c:v>4.18</c:v>
                </c:pt>
                <c:pt idx="373">
                  <c:v>6.68</c:v>
                </c:pt>
                <c:pt idx="374">
                  <c:v>8.39</c:v>
                </c:pt>
                <c:pt idx="375">
                  <c:v>12.67</c:v>
                </c:pt>
                <c:pt idx="376">
                  <c:v>5.65</c:v>
                </c:pt>
                <c:pt idx="377">
                  <c:v>5.66</c:v>
                </c:pt>
                <c:pt idx="378">
                  <c:v>6.42</c:v>
                </c:pt>
                <c:pt idx="379">
                  <c:v>5.74</c:v>
                </c:pt>
                <c:pt idx="380">
                  <c:v>10.1</c:v>
                </c:pt>
                <c:pt idx="381">
                  <c:v>3.36</c:v>
                </c:pt>
                <c:pt idx="382">
                  <c:v>6.63</c:v>
                </c:pt>
                <c:pt idx="383">
                  <c:v>13.27</c:v>
                </c:pt>
                <c:pt idx="384">
                  <c:v>12.64</c:v>
                </c:pt>
                <c:pt idx="385">
                  <c:v>6.76</c:v>
                </c:pt>
                <c:pt idx="386">
                  <c:v>6.54</c:v>
                </c:pt>
                <c:pt idx="387">
                  <c:v>5.43</c:v>
                </c:pt>
                <c:pt idx="388">
                  <c:v>10.71</c:v>
                </c:pt>
                <c:pt idx="389">
                  <c:v>14.88</c:v>
                </c:pt>
                <c:pt idx="390">
                  <c:v>4.71</c:v>
                </c:pt>
                <c:pt idx="391">
                  <c:v>4.32</c:v>
                </c:pt>
                <c:pt idx="392">
                  <c:v>10.64</c:v>
                </c:pt>
                <c:pt idx="393">
                  <c:v>3.58</c:v>
                </c:pt>
                <c:pt idx="394">
                  <c:v>11.26</c:v>
                </c:pt>
                <c:pt idx="395">
                  <c:v>4.72</c:v>
                </c:pt>
                <c:pt idx="396">
                  <c:v>2.41</c:v>
                </c:pt>
                <c:pt idx="397">
                  <c:v>3.41</c:v>
                </c:pt>
                <c:pt idx="398">
                  <c:v>13.48</c:v>
                </c:pt>
                <c:pt idx="399">
                  <c:v>6.23</c:v>
                </c:pt>
                <c:pt idx="400">
                  <c:v>12.92</c:v>
                </c:pt>
                <c:pt idx="401">
                  <c:v>10.54</c:v>
                </c:pt>
                <c:pt idx="402">
                  <c:v>12.45</c:v>
                </c:pt>
                <c:pt idx="403">
                  <c:v>7.4</c:v>
                </c:pt>
                <c:pt idx="404">
                  <c:v>6.14</c:v>
                </c:pt>
                <c:pt idx="405">
                  <c:v>11.26</c:v>
                </c:pt>
                <c:pt idx="406">
                  <c:v>7.3</c:v>
                </c:pt>
                <c:pt idx="407">
                  <c:v>11.62</c:v>
                </c:pt>
                <c:pt idx="408">
                  <c:v>5.55</c:v>
                </c:pt>
                <c:pt idx="409">
                  <c:v>11.44</c:v>
                </c:pt>
                <c:pt idx="410">
                  <c:v>9.59</c:v>
                </c:pt>
                <c:pt idx="411">
                  <c:v>3.86</c:v>
                </c:pt>
                <c:pt idx="412">
                  <c:v>7.72</c:v>
                </c:pt>
                <c:pt idx="413">
                  <c:v>5.19</c:v>
                </c:pt>
                <c:pt idx="414">
                  <c:v>7.16</c:v>
                </c:pt>
                <c:pt idx="415">
                  <c:v>5.66</c:v>
                </c:pt>
                <c:pt idx="416">
                  <c:v>3.68</c:v>
                </c:pt>
                <c:pt idx="417">
                  <c:v>10.64</c:v>
                </c:pt>
                <c:pt idx="418">
                  <c:v>6.57</c:v>
                </c:pt>
                <c:pt idx="419">
                  <c:v>13.14</c:v>
                </c:pt>
                <c:pt idx="420">
                  <c:v>6.31</c:v>
                </c:pt>
                <c:pt idx="421">
                  <c:v>14.2</c:v>
                </c:pt>
                <c:pt idx="422">
                  <c:v>12.19</c:v>
                </c:pt>
                <c:pt idx="423">
                  <c:v>7.7</c:v>
                </c:pt>
                <c:pt idx="424">
                  <c:v>10.19</c:v>
                </c:pt>
                <c:pt idx="425">
                  <c:v>5.22</c:v>
                </c:pt>
                <c:pt idx="426">
                  <c:v>14.89</c:v>
                </c:pt>
                <c:pt idx="427">
                  <c:v>9.92</c:v>
                </c:pt>
                <c:pt idx="428">
                  <c:v>11.05</c:v>
                </c:pt>
                <c:pt idx="429">
                  <c:v>3.76</c:v>
                </c:pt>
                <c:pt idx="430">
                  <c:v>3.66</c:v>
                </c:pt>
                <c:pt idx="431">
                  <c:v>9.9600000000000009</c:v>
                </c:pt>
                <c:pt idx="432">
                  <c:v>6.31</c:v>
                </c:pt>
                <c:pt idx="433">
                  <c:v>3.75</c:v>
                </c:pt>
                <c:pt idx="434">
                  <c:v>12.26</c:v>
                </c:pt>
                <c:pt idx="435">
                  <c:v>5.84</c:v>
                </c:pt>
                <c:pt idx="436">
                  <c:v>11.22</c:v>
                </c:pt>
                <c:pt idx="437">
                  <c:v>14.16</c:v>
                </c:pt>
                <c:pt idx="438">
                  <c:v>4.84</c:v>
                </c:pt>
                <c:pt idx="439">
                  <c:v>11.38</c:v>
                </c:pt>
                <c:pt idx="440">
                  <c:v>5.57</c:v>
                </c:pt>
                <c:pt idx="441">
                  <c:v>12.85</c:v>
                </c:pt>
                <c:pt idx="442">
                  <c:v>10.52</c:v>
                </c:pt>
                <c:pt idx="443">
                  <c:v>8.09</c:v>
                </c:pt>
                <c:pt idx="444">
                  <c:v>6.87</c:v>
                </c:pt>
                <c:pt idx="445">
                  <c:v>9.3699999999999992</c:v>
                </c:pt>
                <c:pt idx="446">
                  <c:v>8.14</c:v>
                </c:pt>
                <c:pt idx="447">
                  <c:v>2.41</c:v>
                </c:pt>
                <c:pt idx="448">
                  <c:v>8.7899999999999991</c:v>
                </c:pt>
                <c:pt idx="449">
                  <c:v>11.05</c:v>
                </c:pt>
                <c:pt idx="450">
                  <c:v>7.4</c:v>
                </c:pt>
                <c:pt idx="451">
                  <c:v>11.9</c:v>
                </c:pt>
                <c:pt idx="452">
                  <c:v>9.9</c:v>
                </c:pt>
                <c:pt idx="453">
                  <c:v>3.3</c:v>
                </c:pt>
                <c:pt idx="454">
                  <c:v>12.08</c:v>
                </c:pt>
                <c:pt idx="455">
                  <c:v>9.6999999999999993</c:v>
                </c:pt>
                <c:pt idx="456">
                  <c:v>5.5</c:v>
                </c:pt>
                <c:pt idx="457">
                  <c:v>5.7</c:v>
                </c:pt>
                <c:pt idx="458">
                  <c:v>6.39</c:v>
                </c:pt>
                <c:pt idx="459">
                  <c:v>5.54</c:v>
                </c:pt>
                <c:pt idx="460">
                  <c:v>15.31</c:v>
                </c:pt>
                <c:pt idx="461">
                  <c:v>11.38</c:v>
                </c:pt>
                <c:pt idx="462">
                  <c:v>3.66</c:v>
                </c:pt>
                <c:pt idx="463">
                  <c:v>7.6</c:v>
                </c:pt>
                <c:pt idx="464">
                  <c:v>14.54</c:v>
                </c:pt>
                <c:pt idx="465">
                  <c:v>6.69</c:v>
                </c:pt>
                <c:pt idx="466">
                  <c:v>11.55</c:v>
                </c:pt>
                <c:pt idx="467">
                  <c:v>9.65</c:v>
                </c:pt>
                <c:pt idx="468">
                  <c:v>11.07</c:v>
                </c:pt>
                <c:pt idx="469">
                  <c:v>11.15</c:v>
                </c:pt>
                <c:pt idx="470">
                  <c:v>6.84</c:v>
                </c:pt>
                <c:pt idx="471">
                  <c:v>10.81</c:v>
                </c:pt>
                <c:pt idx="472">
                  <c:v>7.12</c:v>
                </c:pt>
                <c:pt idx="473">
                  <c:v>11.77</c:v>
                </c:pt>
                <c:pt idx="474">
                  <c:v>12.54</c:v>
                </c:pt>
                <c:pt idx="475">
                  <c:v>4.37</c:v>
                </c:pt>
                <c:pt idx="476">
                  <c:v>6.6</c:v>
                </c:pt>
                <c:pt idx="477">
                  <c:v>3.14</c:v>
                </c:pt>
                <c:pt idx="478">
                  <c:v>4.6399999999999997</c:v>
                </c:pt>
                <c:pt idx="479">
                  <c:v>5.89</c:v>
                </c:pt>
                <c:pt idx="480">
                  <c:v>10.88</c:v>
                </c:pt>
                <c:pt idx="481">
                  <c:v>8.1199999999999992</c:v>
                </c:pt>
                <c:pt idx="482">
                  <c:v>6.72</c:v>
                </c:pt>
                <c:pt idx="483">
                  <c:v>8.06</c:v>
                </c:pt>
                <c:pt idx="484">
                  <c:v>12.18</c:v>
                </c:pt>
                <c:pt idx="485">
                  <c:v>8.8000000000000007</c:v>
                </c:pt>
                <c:pt idx="486">
                  <c:v>8.23</c:v>
                </c:pt>
                <c:pt idx="487">
                  <c:v>5.17</c:v>
                </c:pt>
                <c:pt idx="488">
                  <c:v>6.32</c:v>
                </c:pt>
                <c:pt idx="489">
                  <c:v>12.83</c:v>
                </c:pt>
                <c:pt idx="490">
                  <c:v>10.44</c:v>
                </c:pt>
                <c:pt idx="491">
                  <c:v>13.17</c:v>
                </c:pt>
                <c:pt idx="492">
                  <c:v>10.86</c:v>
                </c:pt>
                <c:pt idx="493">
                  <c:v>5.86</c:v>
                </c:pt>
                <c:pt idx="494">
                  <c:v>4.1399999999999997</c:v>
                </c:pt>
                <c:pt idx="495">
                  <c:v>12.04</c:v>
                </c:pt>
                <c:pt idx="496">
                  <c:v>12.56</c:v>
                </c:pt>
                <c:pt idx="497">
                  <c:v>7.6</c:v>
                </c:pt>
                <c:pt idx="498">
                  <c:v>4.26</c:v>
                </c:pt>
                <c:pt idx="499">
                  <c:v>10.199999999999999</c:v>
                </c:pt>
                <c:pt idx="500">
                  <c:v>5.71</c:v>
                </c:pt>
                <c:pt idx="501">
                  <c:v>12.18</c:v>
                </c:pt>
                <c:pt idx="502">
                  <c:v>3.43</c:v>
                </c:pt>
                <c:pt idx="503">
                  <c:v>2.76</c:v>
                </c:pt>
                <c:pt idx="504">
                  <c:v>10.87</c:v>
                </c:pt>
                <c:pt idx="505">
                  <c:v>9.4499999999999993</c:v>
                </c:pt>
                <c:pt idx="506">
                  <c:v>11.24</c:v>
                </c:pt>
                <c:pt idx="507">
                  <c:v>11.37</c:v>
                </c:pt>
                <c:pt idx="508">
                  <c:v>12.61</c:v>
                </c:pt>
                <c:pt idx="509">
                  <c:v>5.69</c:v>
                </c:pt>
                <c:pt idx="510">
                  <c:v>5.45</c:v>
                </c:pt>
                <c:pt idx="511">
                  <c:v>4.53</c:v>
                </c:pt>
                <c:pt idx="512">
                  <c:v>4.9800000000000004</c:v>
                </c:pt>
                <c:pt idx="513">
                  <c:v>11.68</c:v>
                </c:pt>
                <c:pt idx="514">
                  <c:v>5.84</c:v>
                </c:pt>
                <c:pt idx="515">
                  <c:v>6.39</c:v>
                </c:pt>
                <c:pt idx="516">
                  <c:v>14.99</c:v>
                </c:pt>
                <c:pt idx="517">
                  <c:v>11.12</c:v>
                </c:pt>
                <c:pt idx="518">
                  <c:v>6.64</c:v>
                </c:pt>
                <c:pt idx="519">
                  <c:v>5.48</c:v>
                </c:pt>
                <c:pt idx="520">
                  <c:v>11.85</c:v>
                </c:pt>
                <c:pt idx="521">
                  <c:v>9.4600000000000009</c:v>
                </c:pt>
                <c:pt idx="522">
                  <c:v>11.56</c:v>
                </c:pt>
                <c:pt idx="523">
                  <c:v>5.99</c:v>
                </c:pt>
                <c:pt idx="524">
                  <c:v>10.82</c:v>
                </c:pt>
                <c:pt idx="525">
                  <c:v>8.93</c:v>
                </c:pt>
                <c:pt idx="526">
                  <c:v>10.81</c:v>
                </c:pt>
                <c:pt idx="527">
                  <c:v>10.17</c:v>
                </c:pt>
                <c:pt idx="528">
                  <c:v>10.61</c:v>
                </c:pt>
                <c:pt idx="529">
                  <c:v>9.39</c:v>
                </c:pt>
                <c:pt idx="530">
                  <c:v>9.19</c:v>
                </c:pt>
                <c:pt idx="531">
                  <c:v>6.92</c:v>
                </c:pt>
                <c:pt idx="532">
                  <c:v>2.79</c:v>
                </c:pt>
                <c:pt idx="533">
                  <c:v>3.44</c:v>
                </c:pt>
                <c:pt idx="534">
                  <c:v>3.91</c:v>
                </c:pt>
                <c:pt idx="535">
                  <c:v>6.18</c:v>
                </c:pt>
                <c:pt idx="536">
                  <c:v>5.09</c:v>
                </c:pt>
                <c:pt idx="537">
                  <c:v>3.91</c:v>
                </c:pt>
                <c:pt idx="538">
                  <c:v>10.79</c:v>
                </c:pt>
                <c:pt idx="539">
                  <c:v>10.99</c:v>
                </c:pt>
                <c:pt idx="540">
                  <c:v>9.44</c:v>
                </c:pt>
                <c:pt idx="541">
                  <c:v>6.78</c:v>
                </c:pt>
                <c:pt idx="542">
                  <c:v>5.13</c:v>
                </c:pt>
                <c:pt idx="543">
                  <c:v>3.14</c:v>
                </c:pt>
                <c:pt idx="544">
                  <c:v>5.24</c:v>
                </c:pt>
                <c:pt idx="545">
                  <c:v>6.49</c:v>
                </c:pt>
                <c:pt idx="546">
                  <c:v>10.47</c:v>
                </c:pt>
                <c:pt idx="547">
                  <c:v>7.38</c:v>
                </c:pt>
                <c:pt idx="548">
                  <c:v>9.39</c:v>
                </c:pt>
                <c:pt idx="549">
                  <c:v>9.69</c:v>
                </c:pt>
                <c:pt idx="550">
                  <c:v>8.1999999999999993</c:v>
                </c:pt>
                <c:pt idx="551">
                  <c:v>6.12</c:v>
                </c:pt>
                <c:pt idx="552">
                  <c:v>5.27</c:v>
                </c:pt>
                <c:pt idx="553">
                  <c:v>0.6</c:v>
                </c:pt>
                <c:pt idx="554">
                  <c:v>9.94</c:v>
                </c:pt>
                <c:pt idx="555">
                  <c:v>12.67</c:v>
                </c:pt>
                <c:pt idx="556">
                  <c:v>6.68</c:v>
                </c:pt>
                <c:pt idx="557">
                  <c:v>5.65</c:v>
                </c:pt>
                <c:pt idx="558">
                  <c:v>13.85</c:v>
                </c:pt>
                <c:pt idx="559">
                  <c:v>6.62</c:v>
                </c:pt>
                <c:pt idx="560">
                  <c:v>5.83</c:v>
                </c:pt>
                <c:pt idx="561">
                  <c:v>7.33</c:v>
                </c:pt>
                <c:pt idx="562">
                  <c:v>10.33</c:v>
                </c:pt>
                <c:pt idx="563">
                  <c:v>9.8800000000000008</c:v>
                </c:pt>
                <c:pt idx="564">
                  <c:v>8.64</c:v>
                </c:pt>
                <c:pt idx="565">
                  <c:v>14.58</c:v>
                </c:pt>
                <c:pt idx="566">
                  <c:v>9.98</c:v>
                </c:pt>
                <c:pt idx="567">
                  <c:v>9.76</c:v>
                </c:pt>
                <c:pt idx="568">
                  <c:v>10.46</c:v>
                </c:pt>
                <c:pt idx="569">
                  <c:v>11.66</c:v>
                </c:pt>
                <c:pt idx="570">
                  <c:v>5.47</c:v>
                </c:pt>
                <c:pt idx="571">
                  <c:v>9.3800000000000008</c:v>
                </c:pt>
                <c:pt idx="572">
                  <c:v>11.27</c:v>
                </c:pt>
                <c:pt idx="573">
                  <c:v>7.02</c:v>
                </c:pt>
                <c:pt idx="574">
                  <c:v>12.67</c:v>
                </c:pt>
                <c:pt idx="575">
                  <c:v>3.09</c:v>
                </c:pt>
                <c:pt idx="576">
                  <c:v>8.32</c:v>
                </c:pt>
                <c:pt idx="577">
                  <c:v>3.63</c:v>
                </c:pt>
                <c:pt idx="578">
                  <c:v>10.86</c:v>
                </c:pt>
                <c:pt idx="579">
                  <c:v>3.76</c:v>
                </c:pt>
                <c:pt idx="580">
                  <c:v>3.83</c:v>
                </c:pt>
                <c:pt idx="581">
                  <c:v>14.09</c:v>
                </c:pt>
                <c:pt idx="582">
                  <c:v>6.38</c:v>
                </c:pt>
                <c:pt idx="583">
                  <c:v>9.49</c:v>
                </c:pt>
                <c:pt idx="584">
                  <c:v>7.71</c:v>
                </c:pt>
                <c:pt idx="585">
                  <c:v>12.94</c:v>
                </c:pt>
                <c:pt idx="586">
                  <c:v>6.31</c:v>
                </c:pt>
                <c:pt idx="587">
                  <c:v>9.5399999999999991</c:v>
                </c:pt>
                <c:pt idx="588">
                  <c:v>4.54</c:v>
                </c:pt>
                <c:pt idx="589">
                  <c:v>9.58</c:v>
                </c:pt>
                <c:pt idx="590">
                  <c:v>4.91</c:v>
                </c:pt>
                <c:pt idx="591">
                  <c:v>6.9</c:v>
                </c:pt>
                <c:pt idx="592">
                  <c:v>9.18</c:v>
                </c:pt>
                <c:pt idx="593">
                  <c:v>4.8499999999999996</c:v>
                </c:pt>
                <c:pt idx="594">
                  <c:v>2.9</c:v>
                </c:pt>
                <c:pt idx="595">
                  <c:v>7.88</c:v>
                </c:pt>
                <c:pt idx="596">
                  <c:v>10.07</c:v>
                </c:pt>
                <c:pt idx="597">
                  <c:v>5.47</c:v>
                </c:pt>
                <c:pt idx="598">
                  <c:v>7.21</c:v>
                </c:pt>
                <c:pt idx="599">
                  <c:v>12.02</c:v>
                </c:pt>
                <c:pt idx="600">
                  <c:v>10.19</c:v>
                </c:pt>
                <c:pt idx="601">
                  <c:v>7.57</c:v>
                </c:pt>
                <c:pt idx="602">
                  <c:v>8.3800000000000008</c:v>
                </c:pt>
                <c:pt idx="603">
                  <c:v>8.81</c:v>
                </c:pt>
                <c:pt idx="604">
                  <c:v>10.14</c:v>
                </c:pt>
                <c:pt idx="605">
                  <c:v>4.2</c:v>
                </c:pt>
                <c:pt idx="606">
                  <c:v>11.2</c:v>
                </c:pt>
                <c:pt idx="607">
                  <c:v>7.81</c:v>
                </c:pt>
                <c:pt idx="608">
                  <c:v>15.12</c:v>
                </c:pt>
                <c:pt idx="609">
                  <c:v>6.12</c:v>
                </c:pt>
                <c:pt idx="610">
                  <c:v>10.97</c:v>
                </c:pt>
                <c:pt idx="611">
                  <c:v>7.02</c:v>
                </c:pt>
                <c:pt idx="612">
                  <c:v>10.35</c:v>
                </c:pt>
                <c:pt idx="613">
                  <c:v>4.51</c:v>
                </c:pt>
                <c:pt idx="614">
                  <c:v>11.7</c:v>
                </c:pt>
                <c:pt idx="615">
                  <c:v>7.2</c:v>
                </c:pt>
                <c:pt idx="616">
                  <c:v>11.02</c:v>
                </c:pt>
                <c:pt idx="617">
                  <c:v>7.59</c:v>
                </c:pt>
                <c:pt idx="618">
                  <c:v>6.5</c:v>
                </c:pt>
                <c:pt idx="619">
                  <c:v>4.8</c:v>
                </c:pt>
                <c:pt idx="620">
                  <c:v>9.24</c:v>
                </c:pt>
                <c:pt idx="621">
                  <c:v>12.18</c:v>
                </c:pt>
                <c:pt idx="622">
                  <c:v>13.08</c:v>
                </c:pt>
                <c:pt idx="623">
                  <c:v>13.51</c:v>
                </c:pt>
              </c:numCache>
            </c:numRef>
          </c:xVal>
          <c:yVal>
            <c:numRef>
              <c:f>'Logistic Regression'!$T$4:$T$627</c:f>
              <c:numCache>
                <c:formatCode>0.000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5-44D8-80CD-1412ECA8E778}"/>
            </c:ext>
          </c:extLst>
        </c:ser>
        <c:ser>
          <c:idx val="2"/>
          <c:order val="2"/>
          <c:tx>
            <c:v>Unobserved Value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rgbClr val="FFFF89"/>
                </a:solidFill>
              </a:ln>
              <a:effectLst/>
            </c:spPr>
          </c:marker>
          <c:xVal>
            <c:numRef>
              <c:f>'Logistic Regression'!$O$4</c:f>
              <c:numCache>
                <c:formatCode>General</c:formatCode>
                <c:ptCount val="1"/>
              </c:numCache>
            </c:numRef>
          </c:xVal>
          <c:yVal>
            <c:numRef>
              <c:f>'Logistic Regression'!$O$6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B7-40AA-96CA-E2614FA4A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valAx>
        <c:axId val="1773483136"/>
        <c:scaling>
          <c:orientation val="minMax"/>
          <c:max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EMAILS</a:t>
                </a:r>
                <a:r>
                  <a:rPr lang="en-US" sz="1200" b="1" baseline="0"/>
                  <a:t> PER WEEK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4165226769334248"/>
              <c:y val="0.94473365829271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15456"/>
        <c:crosses val="autoZero"/>
        <c:crossBetween val="midCat"/>
      </c:valAx>
      <c:valAx>
        <c:axId val="1773415456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UNSUBSCRIBE PROBABILITY</a:t>
                </a:r>
              </a:p>
            </c:rich>
          </c:tx>
          <c:layout>
            <c:manualLayout>
              <c:xMode val="edge"/>
              <c:yMode val="edge"/>
              <c:x val="2.0226537216828477E-3"/>
              <c:y val="0.25380072683222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83136"/>
        <c:crosses val="autoZero"/>
        <c:crossBetween val="midCat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98596203419995"/>
          <c:y val="0.58998011234343928"/>
          <c:w val="0.22448885702459584"/>
          <c:h val="0.13854601903978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L$21" lockText="1" noThreeD="1"/>
</file>

<file path=xl/ctrlProps/ctrlProp2.xml><?xml version="1.0" encoding="utf-8"?>
<formControlPr xmlns="http://schemas.microsoft.com/office/spreadsheetml/2009/9/main" objectType="CheckBox" fmlaLink="$L$22" lockText="1" noThreeD="1"/>
</file>

<file path=xl/ctrlProps/ctrlProp3.xml><?xml version="1.0" encoding="utf-8"?>
<formControlPr xmlns="http://schemas.microsoft.com/office/spreadsheetml/2009/9/main" objectType="CheckBox" fmlaLink="$L$23" lockText="1" noThreeD="1"/>
</file>

<file path=xl/ctrlProps/ctrlProp4.xml><?xml version="1.0" encoding="utf-8"?>
<formControlPr xmlns="http://schemas.microsoft.com/office/spreadsheetml/2009/9/main" objectType="CheckBox" fmlaLink="$W$8" lockText="1" noThreeD="1"/>
</file>

<file path=xl/ctrlProps/ctrlProp5.xml><?xml version="1.0" encoding="utf-8"?>
<formControlPr xmlns="http://schemas.microsoft.com/office/spreadsheetml/2009/9/main" objectType="CheckBox" fmlaLink="$W$10" lockText="1" noThreeD="1"/>
</file>

<file path=xl/ctrlProps/ctrlProp6.xml><?xml version="1.0" encoding="utf-8"?>
<formControlPr xmlns="http://schemas.microsoft.com/office/spreadsheetml/2009/9/main" objectType="Spin" dx="26" fmlaLink="$J$4" max="50" page="10" val="50"/>
</file>

<file path=xl/ctrlProps/ctrlProp7.xml><?xml version="1.0" encoding="utf-8"?>
<formControlPr xmlns="http://schemas.microsoft.com/office/spreadsheetml/2009/9/main" objectType="Spin" dx="26" fmlaLink="$J$5" max="50" page="10" val="0"/>
</file>

<file path=xl/ctrlProps/ctrlProp8.xml><?xml version="1.0" encoding="utf-8"?>
<formControlPr xmlns="http://schemas.microsoft.com/office/spreadsheetml/2009/9/main" objectType="CheckBox" fmlaLink="$W$11" lockText="1" noThreeD="1"/>
</file>

<file path=xl/ctrlProps/ctrlProp9.xml><?xml version="1.0" encoding="utf-8"?>
<formControlPr xmlns="http://schemas.microsoft.com/office/spreadsheetml/2009/9/main" objectType="CheckBox" fmlaLink="$AJ$54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445772</xdr:colOff>
      <xdr:row>9</xdr:row>
      <xdr:rowOff>116205</xdr:rowOff>
    </xdr:from>
    <xdr:to>
      <xdr:col>27</xdr:col>
      <xdr:colOff>259563</xdr:colOff>
      <xdr:row>33</xdr:row>
      <xdr:rowOff>153570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116205</xdr:colOff>
      <xdr:row>9</xdr:row>
      <xdr:rowOff>116205</xdr:rowOff>
    </xdr:from>
    <xdr:to>
      <xdr:col>32</xdr:col>
      <xdr:colOff>472440</xdr:colOff>
      <xdr:row>33</xdr:row>
      <xdr:rowOff>173355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60960</xdr:colOff>
      <xdr:row>4</xdr:row>
      <xdr:rowOff>0</xdr:rowOff>
    </xdr:from>
    <xdr:to>
      <xdr:col>27</xdr:col>
      <xdr:colOff>586740</xdr:colOff>
      <xdr:row>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E8B457A-DF09-4A53-9297-B9DDEDCD4BD4}"/>
            </a:ext>
          </a:extLst>
        </xdr:cNvPr>
        <xdr:cNvCxnSpPr/>
      </xdr:nvCxnSpPr>
      <xdr:spPr>
        <a:xfrm>
          <a:off x="17320260" y="960120"/>
          <a:ext cx="1592580" cy="0"/>
        </a:xfrm>
        <a:prstGeom prst="straightConnector1">
          <a:avLst/>
        </a:prstGeom>
        <a:ln w="25400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647700</xdr:colOff>
      <xdr:row>4</xdr:row>
      <xdr:rowOff>0</xdr:rowOff>
    </xdr:from>
    <xdr:to>
      <xdr:col>27</xdr:col>
      <xdr:colOff>594360</xdr:colOff>
      <xdr:row>6</xdr:row>
      <xdr:rowOff>175260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BAF3272E-A962-4405-BD61-870FC5B11FDD}"/>
            </a:ext>
          </a:extLst>
        </xdr:cNvPr>
        <xdr:cNvSpPr/>
      </xdr:nvSpPr>
      <xdr:spPr>
        <a:xfrm>
          <a:off x="17907000" y="960120"/>
          <a:ext cx="1013460" cy="563880"/>
        </a:xfrm>
        <a:custGeom>
          <a:avLst/>
          <a:gdLst>
            <a:gd name="connsiteX0" fmla="*/ 0 w 769620"/>
            <a:gd name="connsiteY0" fmla="*/ 0 h 435767"/>
            <a:gd name="connsiteX1" fmla="*/ 350520 w 769620"/>
            <a:gd name="connsiteY1" fmla="*/ 76200 h 435767"/>
            <a:gd name="connsiteX2" fmla="*/ 556260 w 769620"/>
            <a:gd name="connsiteY2" fmla="*/ 381000 h 435767"/>
            <a:gd name="connsiteX3" fmla="*/ 769620 w 769620"/>
            <a:gd name="connsiteY3" fmla="*/ 434340 h 4357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9620" h="435767">
              <a:moveTo>
                <a:pt x="0" y="0"/>
              </a:moveTo>
              <a:cubicBezTo>
                <a:pt x="128905" y="6350"/>
                <a:pt x="257810" y="12700"/>
                <a:pt x="350520" y="76200"/>
              </a:cubicBezTo>
              <a:cubicBezTo>
                <a:pt x="443230" y="139700"/>
                <a:pt x="486410" y="321310"/>
                <a:pt x="556260" y="381000"/>
              </a:cubicBezTo>
              <a:cubicBezTo>
                <a:pt x="626110" y="440690"/>
                <a:pt x="697865" y="437515"/>
                <a:pt x="769620" y="434340"/>
              </a:cubicBezTo>
            </a:path>
          </a:pathLst>
        </a:custGeom>
        <a:noFill/>
        <a:ln w="25400">
          <a:solidFill>
            <a:schemeClr val="bg1">
              <a:lumMod val="8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19</xdr:row>
          <xdr:rowOff>220980</xdr:rowOff>
        </xdr:from>
        <xdr:to>
          <xdr:col>9</xdr:col>
          <xdr:colOff>0</xdr:colOff>
          <xdr:row>21</xdr:row>
          <xdr:rowOff>38100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8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20</xdr:row>
          <xdr:rowOff>259080</xdr:rowOff>
        </xdr:from>
        <xdr:to>
          <xdr:col>9</xdr:col>
          <xdr:colOff>0</xdr:colOff>
          <xdr:row>22</xdr:row>
          <xdr:rowOff>38100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8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21</xdr:row>
          <xdr:rowOff>243840</xdr:rowOff>
        </xdr:from>
        <xdr:to>
          <xdr:col>9</xdr:col>
          <xdr:colOff>0</xdr:colOff>
          <xdr:row>23</xdr:row>
          <xdr:rowOff>38100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8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1389698</xdr:colOff>
      <xdr:row>2</xdr:row>
      <xdr:rowOff>114301</xdr:rowOff>
    </xdr:from>
    <xdr:to>
      <xdr:col>11</xdr:col>
      <xdr:colOff>1283970</xdr:colOff>
      <xdr:row>26</xdr:row>
      <xdr:rowOff>116680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0922318" y="716281"/>
          <a:ext cx="1311592" cy="4429599"/>
        </a:xfrm>
        <a:custGeom>
          <a:avLst/>
          <a:gdLst>
            <a:gd name="connsiteX0" fmla="*/ 0 w 702468"/>
            <a:gd name="connsiteY0" fmla="*/ 4702969 h 4702969"/>
            <a:gd name="connsiteX1" fmla="*/ 333375 w 702468"/>
            <a:gd name="connsiteY1" fmla="*/ 3833813 h 4702969"/>
            <a:gd name="connsiteX2" fmla="*/ 464343 w 702468"/>
            <a:gd name="connsiteY2" fmla="*/ 678656 h 4702969"/>
            <a:gd name="connsiteX3" fmla="*/ 702468 w 702468"/>
            <a:gd name="connsiteY3" fmla="*/ 0 h 47029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02468" h="4702969">
              <a:moveTo>
                <a:pt x="0" y="4702969"/>
              </a:moveTo>
              <a:cubicBezTo>
                <a:pt x="127992" y="4603750"/>
                <a:pt x="255985" y="4504532"/>
                <a:pt x="333375" y="3833813"/>
              </a:cubicBezTo>
              <a:cubicBezTo>
                <a:pt x="410766" y="3163094"/>
                <a:pt x="402828" y="1317625"/>
                <a:pt x="464343" y="678656"/>
              </a:cubicBezTo>
              <a:cubicBezTo>
                <a:pt x="525858" y="39687"/>
                <a:pt x="614163" y="19843"/>
                <a:pt x="702468" y="0"/>
              </a:cubicBezTo>
            </a:path>
          </a:pathLst>
        </a:custGeom>
        <a:noFill/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1393031</xdr:colOff>
      <xdr:row>26</xdr:row>
      <xdr:rowOff>135729</xdr:rowOff>
    </xdr:from>
    <xdr:to>
      <xdr:col>11</xdr:col>
      <xdr:colOff>1323975</xdr:colOff>
      <xdr:row>33</xdr:row>
      <xdr:rowOff>85248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 flipV="1">
          <a:off x="10925651" y="5164929"/>
          <a:ext cx="1348264" cy="1237299"/>
        </a:xfrm>
        <a:custGeom>
          <a:avLst/>
          <a:gdLst>
            <a:gd name="connsiteX0" fmla="*/ 0 w 702468"/>
            <a:gd name="connsiteY0" fmla="*/ 4702969 h 4702969"/>
            <a:gd name="connsiteX1" fmla="*/ 333375 w 702468"/>
            <a:gd name="connsiteY1" fmla="*/ 3833813 h 4702969"/>
            <a:gd name="connsiteX2" fmla="*/ 464343 w 702468"/>
            <a:gd name="connsiteY2" fmla="*/ 678656 h 4702969"/>
            <a:gd name="connsiteX3" fmla="*/ 702468 w 702468"/>
            <a:gd name="connsiteY3" fmla="*/ 0 h 47029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02468" h="4702969">
              <a:moveTo>
                <a:pt x="0" y="4702969"/>
              </a:moveTo>
              <a:cubicBezTo>
                <a:pt x="127992" y="4603750"/>
                <a:pt x="255985" y="4504532"/>
                <a:pt x="333375" y="3833813"/>
              </a:cubicBezTo>
              <a:cubicBezTo>
                <a:pt x="410766" y="3163094"/>
                <a:pt x="402828" y="1317625"/>
                <a:pt x="464343" y="678656"/>
              </a:cubicBezTo>
              <a:cubicBezTo>
                <a:pt x="525858" y="39687"/>
                <a:pt x="614163" y="19843"/>
                <a:pt x="702468" y="0"/>
              </a:cubicBezTo>
            </a:path>
          </a:pathLst>
        </a:custGeom>
        <a:noFill/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1390174</xdr:colOff>
      <xdr:row>2</xdr:row>
      <xdr:rowOff>133351</xdr:rowOff>
    </xdr:from>
    <xdr:to>
      <xdr:col>22</xdr:col>
      <xdr:colOff>1257300</xdr:colOff>
      <xdr:row>10</xdr:row>
      <xdr:rowOff>76201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4963299" y="733426"/>
          <a:ext cx="1286351" cy="1409700"/>
        </a:xfrm>
        <a:custGeom>
          <a:avLst/>
          <a:gdLst>
            <a:gd name="connsiteX0" fmla="*/ 0 w 702468"/>
            <a:gd name="connsiteY0" fmla="*/ 4702969 h 4702969"/>
            <a:gd name="connsiteX1" fmla="*/ 333375 w 702468"/>
            <a:gd name="connsiteY1" fmla="*/ 3833813 h 4702969"/>
            <a:gd name="connsiteX2" fmla="*/ 464343 w 702468"/>
            <a:gd name="connsiteY2" fmla="*/ 678656 h 4702969"/>
            <a:gd name="connsiteX3" fmla="*/ 702468 w 702468"/>
            <a:gd name="connsiteY3" fmla="*/ 0 h 47029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02468" h="4702969">
              <a:moveTo>
                <a:pt x="0" y="4702969"/>
              </a:moveTo>
              <a:cubicBezTo>
                <a:pt x="127992" y="4603750"/>
                <a:pt x="255985" y="4504532"/>
                <a:pt x="333375" y="3833813"/>
              </a:cubicBezTo>
              <a:cubicBezTo>
                <a:pt x="410766" y="3163094"/>
                <a:pt x="402828" y="1317625"/>
                <a:pt x="464343" y="678656"/>
              </a:cubicBezTo>
              <a:cubicBezTo>
                <a:pt x="525858" y="39687"/>
                <a:pt x="614163" y="19843"/>
                <a:pt x="702468" y="0"/>
              </a:cubicBezTo>
            </a:path>
          </a:pathLst>
        </a:custGeom>
        <a:noFill/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1371599</xdr:colOff>
      <xdr:row>38</xdr:row>
      <xdr:rowOff>104775</xdr:rowOff>
    </xdr:from>
    <xdr:to>
      <xdr:col>22</xdr:col>
      <xdr:colOff>1228724</xdr:colOff>
      <xdr:row>41</xdr:row>
      <xdr:rowOff>104775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14944724" y="7277100"/>
          <a:ext cx="1276350" cy="561975"/>
        </a:xfrm>
        <a:custGeom>
          <a:avLst/>
          <a:gdLst>
            <a:gd name="connsiteX0" fmla="*/ 0 w 702468"/>
            <a:gd name="connsiteY0" fmla="*/ 4702969 h 4702969"/>
            <a:gd name="connsiteX1" fmla="*/ 333375 w 702468"/>
            <a:gd name="connsiteY1" fmla="*/ 3833813 h 4702969"/>
            <a:gd name="connsiteX2" fmla="*/ 464343 w 702468"/>
            <a:gd name="connsiteY2" fmla="*/ 678656 h 4702969"/>
            <a:gd name="connsiteX3" fmla="*/ 702468 w 702468"/>
            <a:gd name="connsiteY3" fmla="*/ 0 h 47029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02468" h="4702969">
              <a:moveTo>
                <a:pt x="0" y="4702969"/>
              </a:moveTo>
              <a:cubicBezTo>
                <a:pt x="127992" y="4603750"/>
                <a:pt x="255985" y="4504532"/>
                <a:pt x="333375" y="3833813"/>
              </a:cubicBezTo>
              <a:cubicBezTo>
                <a:pt x="410766" y="3163094"/>
                <a:pt x="402828" y="1317625"/>
                <a:pt x="464343" y="678656"/>
              </a:cubicBezTo>
              <a:cubicBezTo>
                <a:pt x="525858" y="39687"/>
                <a:pt x="614163" y="19843"/>
                <a:pt x="702468" y="0"/>
              </a:cubicBezTo>
            </a:path>
          </a:pathLst>
        </a:custGeom>
        <a:noFill/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1393030</xdr:colOff>
      <xdr:row>10</xdr:row>
      <xdr:rowOff>92390</xdr:rowOff>
    </xdr:from>
    <xdr:to>
      <xdr:col>22</xdr:col>
      <xdr:colOff>1257299</xdr:colOff>
      <xdr:row>19</xdr:row>
      <xdr:rowOff>76199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 flipV="1">
          <a:off x="14966155" y="2159315"/>
          <a:ext cx="1283494" cy="1612584"/>
        </a:xfrm>
        <a:custGeom>
          <a:avLst/>
          <a:gdLst>
            <a:gd name="connsiteX0" fmla="*/ 0 w 702468"/>
            <a:gd name="connsiteY0" fmla="*/ 4702969 h 4702969"/>
            <a:gd name="connsiteX1" fmla="*/ 333375 w 702468"/>
            <a:gd name="connsiteY1" fmla="*/ 3833813 h 4702969"/>
            <a:gd name="connsiteX2" fmla="*/ 464343 w 702468"/>
            <a:gd name="connsiteY2" fmla="*/ 678656 h 4702969"/>
            <a:gd name="connsiteX3" fmla="*/ 702468 w 702468"/>
            <a:gd name="connsiteY3" fmla="*/ 0 h 47029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02468" h="4702969">
              <a:moveTo>
                <a:pt x="0" y="4702969"/>
              </a:moveTo>
              <a:cubicBezTo>
                <a:pt x="127992" y="4603750"/>
                <a:pt x="255985" y="4504532"/>
                <a:pt x="333375" y="3833813"/>
              </a:cubicBezTo>
              <a:cubicBezTo>
                <a:pt x="410766" y="3163094"/>
                <a:pt x="402828" y="1317625"/>
                <a:pt x="464343" y="678656"/>
              </a:cubicBezTo>
              <a:cubicBezTo>
                <a:pt x="525858" y="39687"/>
                <a:pt x="614163" y="19843"/>
                <a:pt x="702468" y="0"/>
              </a:cubicBezTo>
            </a:path>
          </a:pathLst>
        </a:custGeom>
        <a:noFill/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1390649</xdr:colOff>
      <xdr:row>41</xdr:row>
      <xdr:rowOff>114300</xdr:rowOff>
    </xdr:from>
    <xdr:to>
      <xdr:col>22</xdr:col>
      <xdr:colOff>1266824</xdr:colOff>
      <xdr:row>57</xdr:row>
      <xdr:rowOff>104775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flipV="1">
          <a:off x="14963774" y="7848600"/>
          <a:ext cx="1295400" cy="2895600"/>
        </a:xfrm>
        <a:custGeom>
          <a:avLst/>
          <a:gdLst>
            <a:gd name="connsiteX0" fmla="*/ 0 w 702468"/>
            <a:gd name="connsiteY0" fmla="*/ 4702969 h 4702969"/>
            <a:gd name="connsiteX1" fmla="*/ 333375 w 702468"/>
            <a:gd name="connsiteY1" fmla="*/ 3833813 h 4702969"/>
            <a:gd name="connsiteX2" fmla="*/ 464343 w 702468"/>
            <a:gd name="connsiteY2" fmla="*/ 678656 h 4702969"/>
            <a:gd name="connsiteX3" fmla="*/ 702468 w 702468"/>
            <a:gd name="connsiteY3" fmla="*/ 0 h 47029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02468" h="4702969">
              <a:moveTo>
                <a:pt x="0" y="4702969"/>
              </a:moveTo>
              <a:cubicBezTo>
                <a:pt x="127992" y="4603750"/>
                <a:pt x="255985" y="4504532"/>
                <a:pt x="333375" y="3833813"/>
              </a:cubicBezTo>
              <a:cubicBezTo>
                <a:pt x="410766" y="3163094"/>
                <a:pt x="402828" y="1317625"/>
                <a:pt x="464343" y="678656"/>
              </a:cubicBezTo>
              <a:cubicBezTo>
                <a:pt x="525858" y="39687"/>
                <a:pt x="614163" y="19843"/>
                <a:pt x="702468" y="0"/>
              </a:cubicBezTo>
            </a:path>
          </a:pathLst>
        </a:custGeom>
        <a:noFill/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493395</xdr:colOff>
      <xdr:row>7</xdr:row>
      <xdr:rowOff>190500</xdr:rowOff>
    </xdr:from>
    <xdr:to>
      <xdr:col>15</xdr:col>
      <xdr:colOff>123825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26</xdr:row>
          <xdr:rowOff>140970</xdr:rowOff>
        </xdr:from>
        <xdr:to>
          <xdr:col>13</xdr:col>
          <xdr:colOff>777240</xdr:colOff>
          <xdr:row>28</xdr:row>
          <xdr:rowOff>30480</xdr:rowOff>
        </xdr:to>
        <xdr:sp macro="" textlink="">
          <xdr:nvSpPr>
            <xdr:cNvPr id="96257" name="Check Box 1" hidden="1">
              <a:extLst>
                <a:ext uri="{63B3BB69-23CF-44E3-9099-C40C66FF867C}">
                  <a14:compatExt spid="_x0000_s96257"/>
                </a:ext>
                <a:ext uri="{FF2B5EF4-FFF2-40B4-BE49-F238E27FC236}">
                  <a16:creationId xmlns:a16="http://schemas.microsoft.com/office/drawing/2014/main" id="{00000000-0008-0000-0B00-000001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Add Jitter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640080</xdr:colOff>
          <xdr:row>5</xdr:row>
          <xdr:rowOff>205740</xdr:rowOff>
        </xdr:from>
        <xdr:to>
          <xdr:col>11</xdr:col>
          <xdr:colOff>0</xdr:colOff>
          <xdr:row>7</xdr:row>
          <xdr:rowOff>53340</xdr:rowOff>
        </xdr:to>
        <xdr:sp macro="" textlink="">
          <xdr:nvSpPr>
            <xdr:cNvPr id="96258" name="Check Box 2" hidden="1">
              <a:extLst>
                <a:ext uri="{63B3BB69-23CF-44E3-9099-C40C66FF867C}">
                  <a14:compatExt spid="_x0000_s96258"/>
                </a:ext>
                <a:ext uri="{FF2B5EF4-FFF2-40B4-BE49-F238E27FC236}">
                  <a16:creationId xmlns:a16="http://schemas.microsoft.com/office/drawing/2014/main" id="{00000000-0008-0000-0B00-000002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Optimize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53340</xdr:colOff>
          <xdr:row>3</xdr:row>
          <xdr:rowOff>38100</xdr:rowOff>
        </xdr:from>
        <xdr:to>
          <xdr:col>9</xdr:col>
          <xdr:colOff>419100</xdr:colOff>
          <xdr:row>4</xdr:row>
          <xdr:rowOff>160020</xdr:rowOff>
        </xdr:to>
        <xdr:sp macro="" textlink="">
          <xdr:nvSpPr>
            <xdr:cNvPr id="96259" name="Spinner 3" hidden="1">
              <a:extLst>
                <a:ext uri="{63B3BB69-23CF-44E3-9099-C40C66FF867C}">
                  <a14:compatExt spid="_x0000_s96259"/>
                </a:ext>
                <a:ext uri="{FF2B5EF4-FFF2-40B4-BE49-F238E27FC236}">
                  <a16:creationId xmlns:a16="http://schemas.microsoft.com/office/drawing/2014/main" id="{00000000-0008-0000-0B00-000003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53340</xdr:colOff>
          <xdr:row>5</xdr:row>
          <xdr:rowOff>45720</xdr:rowOff>
        </xdr:from>
        <xdr:to>
          <xdr:col>9</xdr:col>
          <xdr:colOff>419100</xdr:colOff>
          <xdr:row>6</xdr:row>
          <xdr:rowOff>182880</xdr:rowOff>
        </xdr:to>
        <xdr:sp macro="" textlink="">
          <xdr:nvSpPr>
            <xdr:cNvPr id="96260" name="Spinner 4" hidden="1">
              <a:extLst>
                <a:ext uri="{63B3BB69-23CF-44E3-9099-C40C66FF867C}">
                  <a14:compatExt spid="_x0000_s96260"/>
                </a:ext>
                <a:ext uri="{FF2B5EF4-FFF2-40B4-BE49-F238E27FC236}">
                  <a16:creationId xmlns:a16="http://schemas.microsoft.com/office/drawing/2014/main" id="{00000000-0008-0000-0B00-000004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26</xdr:row>
          <xdr:rowOff>140970</xdr:rowOff>
        </xdr:from>
        <xdr:to>
          <xdr:col>14</xdr:col>
          <xdr:colOff>817245</xdr:colOff>
          <xdr:row>28</xdr:row>
          <xdr:rowOff>24765</xdr:rowOff>
        </xdr:to>
        <xdr:sp macro="" textlink="">
          <xdr:nvSpPr>
            <xdr:cNvPr id="96261" name="Check Box 5" hidden="1">
              <a:extLst>
                <a:ext uri="{63B3BB69-23CF-44E3-9099-C40C66FF867C}">
                  <a14:compatExt spid="_x0000_s96261"/>
                </a:ext>
                <a:ext uri="{FF2B5EF4-FFF2-40B4-BE49-F238E27FC236}">
                  <a16:creationId xmlns:a16="http://schemas.microsoft.com/office/drawing/2014/main" id="{41A961F2-220F-4DD2-ABDC-999C9B2AA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Model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106042</xdr:colOff>
          <xdr:row>52</xdr:row>
          <xdr:rowOff>27146</xdr:rowOff>
        </xdr:from>
        <xdr:to>
          <xdr:col>35</xdr:col>
          <xdr:colOff>801367</xdr:colOff>
          <xdr:row>53</xdr:row>
          <xdr:rowOff>50800</xdr:rowOff>
        </xdr:to>
        <xdr:sp macro="" textlink="">
          <xdr:nvSpPr>
            <xdr:cNvPr id="94209" name="Check Box 1" hidden="1">
              <a:extLst>
                <a:ext uri="{63B3BB69-23CF-44E3-9099-C40C66FF867C}">
                  <a14:compatExt spid="_x0000_s94209"/>
                </a:ext>
                <a:ext uri="{FF2B5EF4-FFF2-40B4-BE49-F238E27FC236}">
                  <a16:creationId xmlns:a16="http://schemas.microsoft.com/office/drawing/2014/main" id="{00000000-0008-0000-0C00-0000017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Optimize</a:t>
              </a:r>
            </a:p>
          </xdr:txBody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" refreshedDate="44291.514183449071" createdVersion="6" refreshedVersion="6" minRefreshableVersion="3" recordCount="50" xr:uid="{8F07B1EB-BC2B-44E8-A25C-16C57F35AD5D}">
  <cacheSource type="worksheet">
    <worksheetSource ref="B3:F53" sheet="Decision Trees"/>
  </cacheSource>
  <cacheFields count="5">
    <cacheField name="ID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Newsletter" numFmtId="0">
      <sharedItems containsSemiMixedTypes="0" containsString="0" containsNumber="1" containsInteger="1" minValue="0" maxValue="1" count="2">
        <n v="0"/>
        <n v="1"/>
      </sharedItems>
    </cacheField>
    <cacheField name="Follow" numFmtId="0">
      <sharedItems containsSemiMixedTypes="0" containsString="0" containsNumber="1" containsInteger="1" minValue="0" maxValue="1" count="2">
        <n v="1"/>
        <n v="0"/>
      </sharedItems>
    </cacheField>
    <cacheField name="Sessions" numFmtId="0">
      <sharedItems containsSemiMixedTypes="0" containsString="0" containsNumber="1" containsInteger="1" minValue="0" maxValue="1" count="2">
        <n v="0"/>
        <n v="1"/>
      </sharedItems>
    </cacheField>
    <cacheField name="Subscribe?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x v="0"/>
  </r>
  <r>
    <x v="1"/>
    <x v="0"/>
    <x v="1"/>
    <x v="0"/>
    <x v="1"/>
  </r>
  <r>
    <x v="2"/>
    <x v="0"/>
    <x v="1"/>
    <x v="0"/>
    <x v="0"/>
  </r>
  <r>
    <x v="3"/>
    <x v="0"/>
    <x v="1"/>
    <x v="0"/>
    <x v="0"/>
  </r>
  <r>
    <x v="4"/>
    <x v="1"/>
    <x v="0"/>
    <x v="1"/>
    <x v="1"/>
  </r>
  <r>
    <x v="5"/>
    <x v="0"/>
    <x v="1"/>
    <x v="0"/>
    <x v="0"/>
  </r>
  <r>
    <x v="6"/>
    <x v="0"/>
    <x v="1"/>
    <x v="0"/>
    <x v="0"/>
  </r>
  <r>
    <x v="7"/>
    <x v="1"/>
    <x v="1"/>
    <x v="0"/>
    <x v="0"/>
  </r>
  <r>
    <x v="8"/>
    <x v="0"/>
    <x v="0"/>
    <x v="0"/>
    <x v="0"/>
  </r>
  <r>
    <x v="9"/>
    <x v="0"/>
    <x v="0"/>
    <x v="0"/>
    <x v="0"/>
  </r>
  <r>
    <x v="10"/>
    <x v="0"/>
    <x v="0"/>
    <x v="0"/>
    <x v="0"/>
  </r>
  <r>
    <x v="11"/>
    <x v="0"/>
    <x v="1"/>
    <x v="0"/>
    <x v="0"/>
  </r>
  <r>
    <x v="12"/>
    <x v="1"/>
    <x v="0"/>
    <x v="0"/>
    <x v="1"/>
  </r>
  <r>
    <x v="13"/>
    <x v="1"/>
    <x v="1"/>
    <x v="0"/>
    <x v="0"/>
  </r>
  <r>
    <x v="14"/>
    <x v="0"/>
    <x v="0"/>
    <x v="0"/>
    <x v="0"/>
  </r>
  <r>
    <x v="15"/>
    <x v="0"/>
    <x v="0"/>
    <x v="0"/>
    <x v="1"/>
  </r>
  <r>
    <x v="16"/>
    <x v="0"/>
    <x v="0"/>
    <x v="0"/>
    <x v="0"/>
  </r>
  <r>
    <x v="17"/>
    <x v="0"/>
    <x v="1"/>
    <x v="0"/>
    <x v="0"/>
  </r>
  <r>
    <x v="18"/>
    <x v="1"/>
    <x v="1"/>
    <x v="0"/>
    <x v="1"/>
  </r>
  <r>
    <x v="19"/>
    <x v="1"/>
    <x v="0"/>
    <x v="0"/>
    <x v="1"/>
  </r>
  <r>
    <x v="20"/>
    <x v="1"/>
    <x v="1"/>
    <x v="0"/>
    <x v="1"/>
  </r>
  <r>
    <x v="21"/>
    <x v="1"/>
    <x v="0"/>
    <x v="1"/>
    <x v="1"/>
  </r>
  <r>
    <x v="22"/>
    <x v="1"/>
    <x v="1"/>
    <x v="0"/>
    <x v="1"/>
  </r>
  <r>
    <x v="23"/>
    <x v="0"/>
    <x v="0"/>
    <x v="1"/>
    <x v="1"/>
  </r>
  <r>
    <x v="24"/>
    <x v="0"/>
    <x v="0"/>
    <x v="0"/>
    <x v="1"/>
  </r>
  <r>
    <x v="25"/>
    <x v="0"/>
    <x v="0"/>
    <x v="1"/>
    <x v="1"/>
  </r>
  <r>
    <x v="26"/>
    <x v="1"/>
    <x v="0"/>
    <x v="1"/>
    <x v="1"/>
  </r>
  <r>
    <x v="27"/>
    <x v="1"/>
    <x v="1"/>
    <x v="1"/>
    <x v="0"/>
  </r>
  <r>
    <x v="28"/>
    <x v="1"/>
    <x v="1"/>
    <x v="0"/>
    <x v="1"/>
  </r>
  <r>
    <x v="29"/>
    <x v="1"/>
    <x v="1"/>
    <x v="1"/>
    <x v="0"/>
  </r>
  <r>
    <x v="30"/>
    <x v="1"/>
    <x v="0"/>
    <x v="1"/>
    <x v="1"/>
  </r>
  <r>
    <x v="31"/>
    <x v="1"/>
    <x v="0"/>
    <x v="1"/>
    <x v="1"/>
  </r>
  <r>
    <x v="32"/>
    <x v="1"/>
    <x v="0"/>
    <x v="1"/>
    <x v="1"/>
  </r>
  <r>
    <x v="33"/>
    <x v="1"/>
    <x v="0"/>
    <x v="0"/>
    <x v="0"/>
  </r>
  <r>
    <x v="34"/>
    <x v="0"/>
    <x v="1"/>
    <x v="0"/>
    <x v="1"/>
  </r>
  <r>
    <x v="35"/>
    <x v="1"/>
    <x v="1"/>
    <x v="0"/>
    <x v="0"/>
  </r>
  <r>
    <x v="36"/>
    <x v="0"/>
    <x v="1"/>
    <x v="0"/>
    <x v="0"/>
  </r>
  <r>
    <x v="37"/>
    <x v="0"/>
    <x v="0"/>
    <x v="0"/>
    <x v="0"/>
  </r>
  <r>
    <x v="38"/>
    <x v="1"/>
    <x v="0"/>
    <x v="0"/>
    <x v="0"/>
  </r>
  <r>
    <x v="39"/>
    <x v="1"/>
    <x v="0"/>
    <x v="0"/>
    <x v="1"/>
  </r>
  <r>
    <x v="40"/>
    <x v="1"/>
    <x v="0"/>
    <x v="1"/>
    <x v="1"/>
  </r>
  <r>
    <x v="41"/>
    <x v="0"/>
    <x v="1"/>
    <x v="1"/>
    <x v="0"/>
  </r>
  <r>
    <x v="42"/>
    <x v="1"/>
    <x v="1"/>
    <x v="1"/>
    <x v="0"/>
  </r>
  <r>
    <x v="43"/>
    <x v="1"/>
    <x v="0"/>
    <x v="0"/>
    <x v="1"/>
  </r>
  <r>
    <x v="44"/>
    <x v="1"/>
    <x v="0"/>
    <x v="0"/>
    <x v="0"/>
  </r>
  <r>
    <x v="45"/>
    <x v="0"/>
    <x v="0"/>
    <x v="1"/>
    <x v="1"/>
  </r>
  <r>
    <x v="46"/>
    <x v="0"/>
    <x v="0"/>
    <x v="1"/>
    <x v="1"/>
  </r>
  <r>
    <x v="47"/>
    <x v="1"/>
    <x v="1"/>
    <x v="1"/>
    <x v="1"/>
  </r>
  <r>
    <x v="48"/>
    <x v="0"/>
    <x v="0"/>
    <x v="1"/>
    <x v="1"/>
  </r>
  <r>
    <x v="49"/>
    <x v="1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D0B38F-1518-48D3-ABEE-C5E168B23FB7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compact="0" outline="1" outlineData="1" compactData="0" multipleFieldFilters="0">
  <location ref="B6:C56" firstHeaderRow="1" firstDataRow="1" firstDataCol="1" rowPageCount="3" colPageCount="1"/>
  <pivotFields count="5">
    <pivotField axis="axisRow" compact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Page" compact="0" showAll="0" sortType="descending" defaultSubtotal="0">
      <items count="2">
        <item x="1"/>
        <item x="0"/>
      </items>
    </pivotField>
    <pivotField axis="axisPage" compact="0" showAll="0" sortType="descending" defaultSubtotal="0">
      <items count="2">
        <item x="0"/>
        <item x="1"/>
      </items>
    </pivotField>
    <pivotField axis="axisPage" compact="0" showAll="0" sortType="descending" defaultSubtotal="0">
      <items count="2">
        <item x="1"/>
        <item x="0"/>
      </items>
    </pivotField>
    <pivotField dataField="1" compact="0" showAll="0" defaultSubtotal="0">
      <items count="2">
        <item x="0"/>
        <item x="1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Items count="1">
    <i/>
  </colItems>
  <pageFields count="3">
    <pageField fld="1" hier="-1"/>
    <pageField fld="3" hier="-1"/>
    <pageField fld="2" hier="-1"/>
  </pageFields>
  <dataFields count="1">
    <dataField name="Subscribe? " fld="4" baseField="0" baseItem="0"/>
  </dataFields>
  <formats count="14">
    <format dxfId="79">
      <pivotArea type="all" dataOnly="0" outline="0" fieldPosition="0"/>
    </format>
    <format dxfId="80">
      <pivotArea outline="0" collapsedLevelsAreSubtotals="1" fieldPosition="0"/>
    </format>
    <format dxfId="81">
      <pivotArea field="3" type="button" dataOnly="0" labelOnly="1" outline="0" axis="axisPage" fieldPosition="1"/>
    </format>
    <format dxfId="82">
      <pivotArea field="2" type="button" dataOnly="0" labelOnly="1" outline="0" axis="axisPage" fieldPosition="2"/>
    </format>
    <format dxfId="83">
      <pivotArea field="0" type="button" dataOnly="0" labelOnly="1" outline="0" axis="axisRow" fieldPosition="0"/>
    </format>
    <format dxfId="84">
      <pivotArea dataOnly="0" labelOnly="1" outline="0" fieldPosition="0">
        <references count="1">
          <reference field="3" count="0"/>
        </references>
      </pivotArea>
    </format>
    <format dxfId="85">
      <pivotArea dataOnly="0" labelOnly="1" grandRow="1" outline="0" fieldPosition="0"/>
    </format>
    <format dxfId="86">
      <pivotArea dataOnly="0" labelOnly="1" outline="0" fieldPosition="0">
        <references count="2">
          <reference field="2" count="0"/>
          <reference field="3" count="1" selected="0">
            <x v="0"/>
          </reference>
        </references>
      </pivotArea>
    </format>
    <format dxfId="87">
      <pivotArea dataOnly="0" labelOnly="1" outline="0" fieldPosition="0">
        <references count="2">
          <reference field="2" count="0"/>
          <reference field="3" count="1" selected="0">
            <x v="1"/>
          </reference>
        </references>
      </pivotArea>
    </format>
    <format dxfId="88">
      <pivotArea dataOnly="0" labelOnly="1" outline="0" fieldPosition="0">
        <references count="3">
          <reference field="0" count="12">
            <x v="4"/>
            <x v="21"/>
            <x v="23"/>
            <x v="25"/>
            <x v="26"/>
            <x v="30"/>
            <x v="31"/>
            <x v="32"/>
            <x v="40"/>
            <x v="45"/>
            <x v="46"/>
            <x v="48"/>
          </reference>
          <reference field="2" count="1" selected="0">
            <x v="0"/>
          </reference>
          <reference field="3" count="1" selected="0">
            <x v="0"/>
          </reference>
        </references>
      </pivotArea>
    </format>
    <format dxfId="89">
      <pivotArea dataOnly="0" labelOnly="1" outline="0" fieldPosition="0">
        <references count="3">
          <reference field="0" count="5">
            <x v="27"/>
            <x v="29"/>
            <x v="41"/>
            <x v="42"/>
            <x v="47"/>
          </reference>
          <reference field="2" count="1" selected="0">
            <x v="1"/>
          </reference>
          <reference field="3" count="1" selected="0">
            <x v="0"/>
          </reference>
        </references>
      </pivotArea>
    </format>
    <format dxfId="90">
      <pivotArea dataOnly="0" labelOnly="1" outline="0" fieldPosition="0">
        <references count="3">
          <reference field="0" count="17">
            <x v="0"/>
            <x v="8"/>
            <x v="9"/>
            <x v="10"/>
            <x v="12"/>
            <x v="14"/>
            <x v="15"/>
            <x v="16"/>
            <x v="19"/>
            <x v="24"/>
            <x v="33"/>
            <x v="37"/>
            <x v="38"/>
            <x v="39"/>
            <x v="43"/>
            <x v="44"/>
            <x v="49"/>
          </reference>
          <reference field="2" count="1" selected="0">
            <x v="0"/>
          </reference>
          <reference field="3" count="1" selected="0">
            <x v="1"/>
          </reference>
        </references>
      </pivotArea>
    </format>
    <format dxfId="91">
      <pivotArea dataOnly="0" labelOnly="1" outline="0" fieldPosition="0">
        <references count="3">
          <reference field="0" count="16">
            <x v="1"/>
            <x v="2"/>
            <x v="3"/>
            <x v="5"/>
            <x v="6"/>
            <x v="7"/>
            <x v="11"/>
            <x v="13"/>
            <x v="17"/>
            <x v="18"/>
            <x v="20"/>
            <x v="22"/>
            <x v="28"/>
            <x v="34"/>
            <x v="35"/>
            <x v="36"/>
          </reference>
          <reference field="2" count="1" selected="0">
            <x v="1"/>
          </reference>
          <reference field="3" count="1" selected="0">
            <x v="1"/>
          </reference>
        </references>
      </pivotArea>
    </format>
    <format dxfId="92">
      <pivotArea dataOnly="0" labelOnly="1" outline="0" axis="axisValues" fieldPosition="0"/>
    </format>
  </formats>
  <conditionalFormats count="2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0" count="0" selected="0"/>
          </references>
        </pivotArea>
      </pivotAreas>
    </conditionalFormat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0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5E1-669C-4B31-9C97-0F8BE20980CF}">
  <dimension ref="B1:F23"/>
  <sheetViews>
    <sheetView showGridLines="0" workbookViewId="0">
      <selection activeCell="H23" sqref="H23"/>
    </sheetView>
  </sheetViews>
  <sheetFormatPr defaultRowHeight="14.4" x14ac:dyDescent="0.3"/>
  <cols>
    <col min="2" max="2" width="7.21875" customWidth="1"/>
    <col min="3" max="3" width="16" customWidth="1"/>
    <col min="4" max="4" width="11.77734375" customWidth="1"/>
    <col min="5" max="5" width="14.21875" customWidth="1"/>
    <col min="6" max="6" width="12.44140625" customWidth="1"/>
  </cols>
  <sheetData>
    <row r="1" spans="2:6" ht="16.8" customHeight="1" x14ac:dyDescent="0.3"/>
    <row r="2" spans="2:6" ht="21.6" customHeight="1" x14ac:dyDescent="0.3">
      <c r="B2" s="144" t="s">
        <v>336</v>
      </c>
      <c r="C2" s="145"/>
      <c r="D2" s="145"/>
      <c r="E2" s="10"/>
      <c r="F2" s="10"/>
    </row>
    <row r="3" spans="2:6" x14ac:dyDescent="0.3">
      <c r="B3" s="40" t="s">
        <v>217</v>
      </c>
      <c r="C3" s="40" t="s">
        <v>264</v>
      </c>
      <c r="D3" s="40" t="s">
        <v>337</v>
      </c>
      <c r="E3" s="40" t="s">
        <v>335</v>
      </c>
      <c r="F3" s="40" t="s">
        <v>338</v>
      </c>
    </row>
    <row r="4" spans="2:6" x14ac:dyDescent="0.3">
      <c r="B4" s="73">
        <v>1</v>
      </c>
      <c r="C4" s="73"/>
      <c r="D4" s="73"/>
      <c r="E4" s="73"/>
      <c r="F4" s="73"/>
    </row>
    <row r="5" spans="2:6" x14ac:dyDescent="0.3">
      <c r="B5" s="73">
        <v>2</v>
      </c>
      <c r="C5" s="73"/>
      <c r="D5" s="73"/>
      <c r="E5" s="73"/>
      <c r="F5" s="73"/>
    </row>
    <row r="6" spans="2:6" x14ac:dyDescent="0.3">
      <c r="B6" s="73">
        <v>3</v>
      </c>
      <c r="C6" s="73"/>
      <c r="D6" s="73"/>
      <c r="E6" s="73"/>
      <c r="F6" s="73"/>
    </row>
    <row r="7" spans="2:6" x14ac:dyDescent="0.3">
      <c r="B7" s="73">
        <v>4</v>
      </c>
      <c r="C7" s="73"/>
      <c r="D7" s="73"/>
      <c r="E7" s="73"/>
      <c r="F7" s="73"/>
    </row>
    <row r="8" spans="2:6" x14ac:dyDescent="0.3">
      <c r="B8" s="73">
        <v>5</v>
      </c>
      <c r="C8" s="73"/>
      <c r="D8" s="73"/>
      <c r="E8" s="73"/>
      <c r="F8" s="73"/>
    </row>
    <row r="9" spans="2:6" x14ac:dyDescent="0.3">
      <c r="B9" s="73">
        <v>6</v>
      </c>
      <c r="C9" s="73"/>
      <c r="D9" s="73"/>
      <c r="E9" s="73"/>
      <c r="F9" s="73"/>
    </row>
    <row r="10" spans="2:6" x14ac:dyDescent="0.3">
      <c r="B10" s="73">
        <v>7</v>
      </c>
      <c r="C10" s="73"/>
      <c r="D10" s="73"/>
      <c r="E10" s="73"/>
      <c r="F10" s="73"/>
    </row>
    <row r="11" spans="2:6" x14ac:dyDescent="0.3">
      <c r="B11" s="73">
        <v>8</v>
      </c>
      <c r="C11" s="73"/>
      <c r="D11" s="73"/>
      <c r="E11" s="73"/>
      <c r="F11" s="73"/>
    </row>
    <row r="12" spans="2:6" x14ac:dyDescent="0.3">
      <c r="B12" s="73">
        <v>9</v>
      </c>
      <c r="C12" s="73"/>
      <c r="D12" s="73"/>
      <c r="E12" s="73"/>
      <c r="F12" s="73"/>
    </row>
    <row r="13" spans="2:6" x14ac:dyDescent="0.3">
      <c r="B13" s="73">
        <v>10</v>
      </c>
      <c r="C13" s="73"/>
      <c r="D13" s="73"/>
      <c r="E13" s="73"/>
      <c r="F13" s="73"/>
    </row>
    <row r="14" spans="2:6" x14ac:dyDescent="0.3">
      <c r="B14" s="73">
        <v>11</v>
      </c>
      <c r="C14" s="73"/>
      <c r="D14" s="73"/>
      <c r="E14" s="73"/>
      <c r="F14" s="73"/>
    </row>
    <row r="15" spans="2:6" x14ac:dyDescent="0.3">
      <c r="B15" s="73">
        <v>12</v>
      </c>
      <c r="C15" s="73"/>
      <c r="D15" s="73"/>
      <c r="E15" s="73"/>
      <c r="F15" s="73"/>
    </row>
    <row r="16" spans="2:6" x14ac:dyDescent="0.3">
      <c r="B16" s="73">
        <v>13</v>
      </c>
      <c r="C16" s="73"/>
      <c r="D16" s="73"/>
      <c r="E16" s="73"/>
      <c r="F16" s="73"/>
    </row>
    <row r="17" spans="2:6" x14ac:dyDescent="0.3">
      <c r="B17" s="73">
        <v>14</v>
      </c>
      <c r="C17" s="73"/>
      <c r="D17" s="73"/>
      <c r="E17" s="73"/>
      <c r="F17" s="73"/>
    </row>
    <row r="18" spans="2:6" x14ac:dyDescent="0.3">
      <c r="B18" s="73">
        <v>15</v>
      </c>
      <c r="C18" s="73"/>
      <c r="D18" s="73"/>
      <c r="E18" s="73"/>
      <c r="F18" s="73"/>
    </row>
    <row r="19" spans="2:6" x14ac:dyDescent="0.3">
      <c r="B19" s="73">
        <v>16</v>
      </c>
      <c r="C19" s="73"/>
      <c r="D19" s="73"/>
      <c r="E19" s="73"/>
      <c r="F19" s="73"/>
    </row>
    <row r="20" spans="2:6" x14ac:dyDescent="0.3">
      <c r="B20" s="73">
        <v>17</v>
      </c>
      <c r="C20" s="73"/>
      <c r="D20" s="73"/>
      <c r="E20" s="73"/>
      <c r="F20" s="73"/>
    </row>
    <row r="21" spans="2:6" x14ac:dyDescent="0.3">
      <c r="B21" s="73">
        <v>18</v>
      </c>
      <c r="C21" s="73"/>
      <c r="D21" s="73"/>
      <c r="E21" s="73"/>
      <c r="F21" s="73"/>
    </row>
    <row r="22" spans="2:6" x14ac:dyDescent="0.3">
      <c r="B22" s="73">
        <v>19</v>
      </c>
      <c r="C22" s="73"/>
      <c r="D22" s="73"/>
      <c r="E22" s="73"/>
      <c r="F22" s="73"/>
    </row>
    <row r="23" spans="2:6" x14ac:dyDescent="0.3">
      <c r="B23" s="73">
        <v>20</v>
      </c>
      <c r="C23" s="73"/>
      <c r="D23" s="73"/>
      <c r="E23" s="73"/>
      <c r="F23" s="73"/>
    </row>
  </sheetData>
  <mergeCells count="1">
    <mergeCell ref="B2:D2"/>
  </mergeCells>
  <conditionalFormatting sqref="B4:F23">
    <cfRule type="expression" dxfId="78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174E-15C5-4671-9B9A-0A7C17F50E16}">
  <sheetPr>
    <tabColor theme="5" tint="0.59999389629810485"/>
    <outlinePr showOutlineSymbols="0"/>
    <pageSetUpPr autoPageBreaks="0"/>
  </sheetPr>
  <dimension ref="A1:BL204"/>
  <sheetViews>
    <sheetView showGridLines="0" tabSelected="1" showOutlineSymbols="0" zoomScale="80" zoomScaleNormal="80" workbookViewId="0">
      <selection activeCell="Z8" sqref="Z8"/>
    </sheetView>
  </sheetViews>
  <sheetFormatPr defaultColWidth="12.44140625" defaultRowHeight="14.4" outlineLevelCol="1" x14ac:dyDescent="0.3"/>
  <cols>
    <col min="1" max="1" width="4.44140625" style="10" customWidth="1"/>
    <col min="2" max="2" width="37.33203125" style="10" customWidth="1"/>
    <col min="3" max="3" width="19.21875" style="10" customWidth="1"/>
    <col min="4" max="4" width="16.5546875" style="10" customWidth="1"/>
    <col min="5" max="12" width="12.5546875" style="10" customWidth="1"/>
    <col min="13" max="20" width="12.5546875" style="11" hidden="1" customWidth="1" outlineLevel="1"/>
    <col min="21" max="21" width="12" style="11" customWidth="1" collapsed="1"/>
    <col min="22" max="22" width="3.5546875" customWidth="1"/>
    <col min="23" max="23" width="14.44140625" style="10" customWidth="1"/>
    <col min="24" max="26" width="14.5546875" style="10" customWidth="1"/>
    <col min="27" max="27" width="15.5546875" style="10" customWidth="1"/>
    <col min="28" max="28" width="9.5546875" style="10" customWidth="1"/>
    <col min="29" max="31" width="14.5546875" style="10" customWidth="1"/>
    <col min="32" max="33" width="12.44140625" style="10"/>
    <col min="34" max="34" width="12.44140625" style="10" customWidth="1"/>
    <col min="35" max="36" width="11.44140625" style="11" hidden="1" customWidth="1"/>
    <col min="37" max="37" width="3.21875" hidden="1" customWidth="1"/>
    <col min="38" max="39" width="11.44140625" style="11" hidden="1" customWidth="1"/>
    <col min="40" max="40" width="3.21875" hidden="1" customWidth="1"/>
    <col min="41" max="42" width="11.44140625" style="11" hidden="1" customWidth="1"/>
    <col min="43" max="43" width="9.44140625" style="10" hidden="1" customWidth="1"/>
    <col min="44" max="44" width="19.44140625" style="10" hidden="1" customWidth="1"/>
    <col min="45" max="45" width="16.44140625" style="10" hidden="1" customWidth="1"/>
    <col min="46" max="46" width="6.44140625" style="10" hidden="1" customWidth="1"/>
    <col min="47" max="49" width="9.44140625" style="10" hidden="1" customWidth="1"/>
    <col min="50" max="50" width="11.5546875" style="10" hidden="1" customWidth="1"/>
    <col min="51" max="51" width="4.44140625" style="10" hidden="1" customWidth="1"/>
    <col min="52" max="60" width="9.44140625" style="10" hidden="1" customWidth="1"/>
    <col min="61" max="61" width="4.5546875" style="10" hidden="1" customWidth="1"/>
    <col min="62" max="64" width="12.44140625" style="10" hidden="1" customWidth="1"/>
    <col min="65" max="16384" width="12.44140625" style="10"/>
  </cols>
  <sheetData>
    <row r="1" spans="1:64" ht="21.6" customHeight="1" thickBot="1" x14ac:dyDescent="0.35">
      <c r="AC1" s="46" t="s">
        <v>213</v>
      </c>
      <c r="AD1" s="47" t="s">
        <v>214</v>
      </c>
      <c r="AE1" s="46" t="s">
        <v>215</v>
      </c>
    </row>
    <row r="2" spans="1:64" ht="23.85" customHeight="1" thickBot="1" x14ac:dyDescent="0.35">
      <c r="B2" s="24" t="s">
        <v>198</v>
      </c>
      <c r="M2" s="144" t="s">
        <v>202</v>
      </c>
      <c r="N2" s="145"/>
      <c r="O2" s="145"/>
      <c r="P2" s="145"/>
      <c r="Q2" s="145"/>
      <c r="R2" s="145"/>
      <c r="S2" s="145"/>
      <c r="T2" s="145"/>
      <c r="X2" s="157" t="s">
        <v>348</v>
      </c>
      <c r="Y2" s="158"/>
      <c r="Z2" s="158"/>
      <c r="AC2" s="157" t="s">
        <v>208</v>
      </c>
      <c r="AD2" s="158"/>
      <c r="AE2" s="158"/>
      <c r="AI2" s="148" t="s">
        <v>203</v>
      </c>
      <c r="AJ2" s="149"/>
      <c r="AK2" s="14"/>
      <c r="AL2" s="150" t="s">
        <v>204</v>
      </c>
      <c r="AM2" s="151"/>
      <c r="AN2" s="14"/>
      <c r="AO2" s="152" t="s">
        <v>205</v>
      </c>
      <c r="AP2" s="153"/>
      <c r="AR2" s="37"/>
      <c r="AS2" s="37" t="str">
        <f>$Z$4&amp;" NEAREST NEIGHBORS"</f>
        <v xml:space="preserve"> NEAREST NEIGHBORS</v>
      </c>
      <c r="AU2" s="146" t="s">
        <v>1</v>
      </c>
      <c r="AV2" s="147"/>
      <c r="AW2" s="147"/>
      <c r="AX2" s="154"/>
      <c r="AZ2" s="146" t="s">
        <v>203</v>
      </c>
      <c r="BA2" s="147"/>
      <c r="BB2" s="147"/>
      <c r="BC2" s="146" t="s">
        <v>204</v>
      </c>
      <c r="BD2" s="147"/>
      <c r="BE2" s="147"/>
      <c r="BF2" s="146" t="s">
        <v>205</v>
      </c>
      <c r="BG2" s="147"/>
      <c r="BH2" s="147"/>
      <c r="BJ2" s="146" t="s">
        <v>212</v>
      </c>
      <c r="BK2" s="147"/>
      <c r="BL2" s="147"/>
    </row>
    <row r="3" spans="1:64" ht="15" thickBot="1" x14ac:dyDescent="0.35">
      <c r="B3" s="39" t="s">
        <v>11</v>
      </c>
      <c r="C3" s="39" t="s">
        <v>12</v>
      </c>
      <c r="D3" s="39" t="s">
        <v>13</v>
      </c>
      <c r="E3" s="40" t="s">
        <v>14</v>
      </c>
      <c r="F3" s="40" t="s">
        <v>15</v>
      </c>
      <c r="G3" s="40" t="s">
        <v>16</v>
      </c>
      <c r="H3" s="40" t="s">
        <v>17</v>
      </c>
      <c r="I3" s="40" t="s">
        <v>18</v>
      </c>
      <c r="J3" s="40" t="s">
        <v>19</v>
      </c>
      <c r="K3" s="40" t="s">
        <v>20</v>
      </c>
      <c r="L3" s="40" t="s">
        <v>21</v>
      </c>
      <c r="M3" s="40" t="s">
        <v>14</v>
      </c>
      <c r="N3" s="40" t="s">
        <v>15</v>
      </c>
      <c r="O3" s="40" t="s">
        <v>16</v>
      </c>
      <c r="P3" s="40" t="s">
        <v>17</v>
      </c>
      <c r="Q3" s="40" t="s">
        <v>18</v>
      </c>
      <c r="R3" s="40" t="s">
        <v>19</v>
      </c>
      <c r="S3" s="40" t="s">
        <v>20</v>
      </c>
      <c r="T3" s="40" t="s">
        <v>21</v>
      </c>
      <c r="U3" s="41" t="s">
        <v>216</v>
      </c>
      <c r="X3" s="32" t="s">
        <v>20</v>
      </c>
      <c r="Y3" s="32" t="s">
        <v>16</v>
      </c>
      <c r="Z3" s="32" t="s">
        <v>210</v>
      </c>
      <c r="AC3" s="218" t="s">
        <v>203</v>
      </c>
      <c r="AD3" s="218" t="s">
        <v>204</v>
      </c>
      <c r="AE3" s="218" t="s">
        <v>205</v>
      </c>
      <c r="AI3" s="32" t="str">
        <f>$X$3</f>
        <v>Tempo</v>
      </c>
      <c r="AJ3" s="32" t="str">
        <f>$Y$3</f>
        <v>Key</v>
      </c>
      <c r="AK3" s="33"/>
      <c r="AL3" s="32" t="str">
        <f>$X$3</f>
        <v>Tempo</v>
      </c>
      <c r="AM3" s="32" t="str">
        <f>$Y$3</f>
        <v>Key</v>
      </c>
      <c r="AN3" s="33"/>
      <c r="AO3" s="32" t="str">
        <f>$X$3</f>
        <v>Tempo</v>
      </c>
      <c r="AP3" s="32" t="str">
        <f>$Y$3</f>
        <v>Key</v>
      </c>
      <c r="AR3" s="21" t="s">
        <v>206</v>
      </c>
      <c r="AS3" s="21" t="s">
        <v>207</v>
      </c>
      <c r="AU3" s="12" t="s">
        <v>4</v>
      </c>
      <c r="AV3" s="12" t="str">
        <f>$X$3</f>
        <v>Tempo</v>
      </c>
      <c r="AW3" s="12" t="str">
        <f>$Y$3</f>
        <v>Key</v>
      </c>
      <c r="AX3" s="12" t="s">
        <v>22</v>
      </c>
      <c r="AZ3" s="12" t="s">
        <v>4</v>
      </c>
      <c r="BA3" s="12" t="str">
        <f>$X$3</f>
        <v>Tempo</v>
      </c>
      <c r="BB3" s="12" t="str">
        <f>$Y$3</f>
        <v>Key</v>
      </c>
      <c r="BC3" s="12" t="s">
        <v>4</v>
      </c>
      <c r="BD3" s="12" t="str">
        <f>$X$3</f>
        <v>Tempo</v>
      </c>
      <c r="BE3" s="12" t="str">
        <f>$Y$3</f>
        <v>Key</v>
      </c>
      <c r="BF3" s="12" t="s">
        <v>4</v>
      </c>
      <c r="BG3" s="12" t="str">
        <f>$X$3</f>
        <v>Tempo</v>
      </c>
      <c r="BH3" s="12" t="str">
        <f>$Y$3</f>
        <v>Key</v>
      </c>
      <c r="BJ3" s="37" t="s">
        <v>211</v>
      </c>
      <c r="BK3" s="15">
        <f t="shared" ref="BK3:BK66" si="0">IF(BJ3="Test",$X$4,VLOOKUP($BJ3,$AU$4:$AW$103,2,0))</f>
        <v>0</v>
      </c>
      <c r="BL3" s="15">
        <f t="shared" ref="BL3:BL66" si="1">IF(BJ3="Test",$Y$4,VLOOKUP($BJ3,$AU$4:$AW$103,3,0))</f>
        <v>0</v>
      </c>
    </row>
    <row r="4" spans="1:64" ht="15.6" customHeight="1" thickTop="1" thickBot="1" x14ac:dyDescent="0.35">
      <c r="A4" s="36"/>
      <c r="B4" s="42" t="s">
        <v>23</v>
      </c>
      <c r="C4" s="42" t="s">
        <v>24</v>
      </c>
      <c r="D4" s="42" t="s">
        <v>25</v>
      </c>
      <c r="E4" s="49">
        <v>75.006132924137461</v>
      </c>
      <c r="F4" s="49">
        <v>45.008202361173204</v>
      </c>
      <c r="G4" s="49">
        <v>7.0018774252940004</v>
      </c>
      <c r="H4" s="49">
        <v>-9.2038370427142748</v>
      </c>
      <c r="I4" s="49">
        <v>11.008133953321035</v>
      </c>
      <c r="J4" s="49">
        <v>3.0059677861766865</v>
      </c>
      <c r="K4" s="49">
        <v>77.009504559874912</v>
      </c>
      <c r="L4" s="49">
        <v>199.00219256388988</v>
      </c>
      <c r="M4" s="43" cm="1">
        <f t="array" ref="M4">1+(E4-MIN(E$4:E$103))*(100-1)/(MAX(E$4:E$103-MIN(E$4:E$103)))</f>
        <v>70.300303583062544</v>
      </c>
      <c r="N4" s="43" cm="1">
        <f t="array" ref="N4">1+(F4-MIN(F$4:F$103))*(100-1)/(MAX(F$4:F$103-MIN(F$4:F$103)))</f>
        <v>25.352114303691238</v>
      </c>
      <c r="O4" s="43" cm="1">
        <f t="array" ref="O4">1+(G4-MIN(G$4:G$103))*(100-1)/(MAX(G$4:G$103-MIN(G$4:G$103)))</f>
        <v>63.954262859960131</v>
      </c>
      <c r="P4" s="43" cm="1">
        <f t="array" ref="P4">1+(H4-MIN(H$4:H$103))*(100-1)/(MAX(H$4:H$103-MIN(H$4:H$103)))</f>
        <v>12.487732570888666</v>
      </c>
      <c r="Q4" s="43" cm="1">
        <f t="array" ref="Q4">1+(I4-MIN(I$4:I$103))*(100-1)/(MAX(I$4:I$103-MIN(I$4:I$103)))</f>
        <v>18.474498471779931</v>
      </c>
      <c r="R4" s="43" cm="1">
        <f t="array" ref="R4">1+(J4-MIN(J$4:J$103))*(100-1)/(MAX(J$4:J$103-MIN(J$4:J$103)))</f>
        <v>4.1992623117067982</v>
      </c>
      <c r="S4" s="43" cm="1">
        <f t="array" ref="S4">1+(K4-MIN(K$4:K$103))*(100-1)/(MAX(K$4:K$103-MIN(K$4:K$103)))</f>
        <v>9.9349133806140539</v>
      </c>
      <c r="T4" s="43" cm="1">
        <f t="array" ref="T4">1+(L4-MIN(L$4:L$103))*(100-1)/(MAX(L$4:L$103-MIN(L$4:L$103)))</f>
        <v>32.875373377815436</v>
      </c>
      <c r="U4" s="45" t="s">
        <v>200</v>
      </c>
      <c r="V4" s="22"/>
      <c r="X4" s="155"/>
      <c r="Y4" s="155"/>
      <c r="Z4" s="155"/>
      <c r="AC4" s="159">
        <f>COUNTIFS($AX$4:$AX$103,$AC$3,$AU$4:$AU$103,"&lt;="&amp;$Z$4)</f>
        <v>0</v>
      </c>
      <c r="AD4" s="160">
        <f>COUNTIFS($AX$4:$AX$103,$AD$3,$AU$4:$AU$103,"&lt;="&amp;$Z$4)</f>
        <v>0</v>
      </c>
      <c r="AE4" s="161">
        <f>COUNTIFS($AX$4:$AX$103,$AE$3,$AU$4:$AU$103,"&lt;="&amp;$Z$4)</f>
        <v>0</v>
      </c>
      <c r="AI4" s="26" t="e">
        <f t="shared" ref="AI4:AJ23" si="2">IF($U4=$AI$2,INDEX($M4:$T4,1,MATCH(AI$3,$M$3:$T$3,0)),NA())</f>
        <v>#N/A</v>
      </c>
      <c r="AJ4" s="27" t="e">
        <f t="shared" si="2"/>
        <v>#N/A</v>
      </c>
      <c r="AK4" s="25"/>
      <c r="AL4" s="26">
        <f t="shared" ref="AL4:AM23" si="3">IF($U4=$AL$2,INDEX($M4:$T4,1,MATCH(AL$3,$M$3:$T$3,0)),NA())</f>
        <v>9.9349133806140539</v>
      </c>
      <c r="AM4" s="27">
        <f t="shared" si="3"/>
        <v>63.954262859960131</v>
      </c>
      <c r="AN4" s="25"/>
      <c r="AO4" s="26" t="e">
        <f t="shared" ref="AO4:AP23" si="4">IF($U4=$AO$2,INDEX($M4:$T4,1,MATCH(AO$3,$M$3:$T$3,0)),NA())</f>
        <v>#N/A</v>
      </c>
      <c r="AP4" s="27" t="e">
        <f t="shared" si="4"/>
        <v>#N/A</v>
      </c>
      <c r="AR4" s="34">
        <f t="shared" ref="AR4:AR35" si="5">SQRT(($X$4-INDEX($M4:$T4,1,MATCH($X$3,$M$3:$T$3,0)))^2+($Y$4-INDEX($M4:$T4,1,MATCH($Y$3,$M$3:$T$3,0)))^2)</f>
        <v>64.721327565503316</v>
      </c>
      <c r="AS4" s="35">
        <f t="shared" ref="AS4:AS35" si="6">RANK(AR4,$AR$4:$AR$103,1)</f>
        <v>43</v>
      </c>
      <c r="AU4" s="16">
        <f t="shared" ref="AU4:AU35" si="7">AS4</f>
        <v>43</v>
      </c>
      <c r="AV4" s="15">
        <f t="shared" ref="AV4:AW23" si="8">INDEX($M4:$T4,1,MATCH(AV$3,$M$3:$T$3,0))</f>
        <v>9.9349133806140539</v>
      </c>
      <c r="AW4" s="15">
        <f t="shared" si="8"/>
        <v>63.954262859960131</v>
      </c>
      <c r="AX4" s="11" t="str">
        <f t="shared" ref="AX4:AX35" si="9">U4</f>
        <v>Listened</v>
      </c>
      <c r="AZ4" s="16" cm="1">
        <f t="array" ref="AZ4:BB30">_xlfn._xlws.SORT(_xlfn._xlws.FILTER($AU$4:$AW$103,$AX$4:$AX$103=$AZ$2),,1)</f>
        <v>1</v>
      </c>
      <c r="BA4" s="15">
        <v>11.421939536428511</v>
      </c>
      <c r="BB4" s="15">
        <v>10.005982595351517</v>
      </c>
      <c r="BC4" s="16" cm="1">
        <f t="array" ref="BC4:BE57">_xlfn._xlws.SORT(_xlfn._xlws.FILTER($AU$4:$AW$103,$AX$4:$AX$103=$BC$2),,1)</f>
        <v>7</v>
      </c>
      <c r="BD4" s="15">
        <v>23.332297264411256</v>
      </c>
      <c r="BE4" s="15">
        <v>9.9953147740387926</v>
      </c>
      <c r="BF4" s="16" cm="1">
        <f t="array" ref="BF4:BH22">_xlfn._xlws.SORT(_xlfn._xlws.FILTER($AU$4:$AW$103,$AX$4:$AX$103=$BF$2),,1)</f>
        <v>58</v>
      </c>
      <c r="BG4" s="15">
        <v>23.330203001871183</v>
      </c>
      <c r="BH4" s="15">
        <v>72.991873973636999</v>
      </c>
      <c r="BJ4" s="10">
        <v>1</v>
      </c>
      <c r="BK4" s="15">
        <f t="shared" si="0"/>
        <v>11.421939536428511</v>
      </c>
      <c r="BL4" s="15">
        <f t="shared" si="1"/>
        <v>10.005982595351517</v>
      </c>
    </row>
    <row r="5" spans="1:64" ht="15.6" customHeight="1" thickTop="1" thickBot="1" x14ac:dyDescent="0.35">
      <c r="A5" s="36"/>
      <c r="B5" s="42" t="s">
        <v>26</v>
      </c>
      <c r="C5" s="42" t="s">
        <v>27</v>
      </c>
      <c r="D5" s="42" t="s">
        <v>25</v>
      </c>
      <c r="E5" s="49">
        <v>74.009033622586401</v>
      </c>
      <c r="F5" s="49">
        <v>61.005159687521413</v>
      </c>
      <c r="G5" s="49">
        <v>8.0082428424219128</v>
      </c>
      <c r="H5" s="49">
        <v>-4.879140884874416</v>
      </c>
      <c r="I5" s="49">
        <v>14.000062724732031</v>
      </c>
      <c r="J5" s="49">
        <v>26.001059006718382</v>
      </c>
      <c r="K5" s="49">
        <v>75.000831657554315</v>
      </c>
      <c r="L5" s="49">
        <v>167.00929683297673</v>
      </c>
      <c r="M5" s="43" cm="1">
        <f t="array" ref="M5">1+(E5-MIN(E$4:E$103))*(100-1)/(MAX(E$4:E$103-MIN(E$4:E$103)))</f>
        <v>68.890046448370029</v>
      </c>
      <c r="N5" s="43" cm="1">
        <f t="array" ref="N5">1+(F5-MIN(F$4:F$103))*(100-1)/(MAX(F$4:F$103-MIN(F$4:F$103)))</f>
        <v>51.314605458274016</v>
      </c>
      <c r="O5" s="43" cm="1">
        <f t="array" ref="O5">1+(G5-MIN(G$4:G$103))*(100-1)/(MAX(G$4:G$103-MIN(G$4:G$103)))</f>
        <v>73.00500407314739</v>
      </c>
      <c r="P5" s="43" cm="1">
        <f t="array" ref="P5">1+(H5-MIN(H$4:H$103))*(100-1)/(MAX(H$4:H$103-MIN(H$4:H$103)))</f>
        <v>67.962823505808672</v>
      </c>
      <c r="Q5" s="43" cm="1">
        <f t="array" ref="Q5">1+(I5-MIN(I$4:I$103))*(100-1)/(MAX(I$4:I$103-MIN(I$4:I$103)))</f>
        <v>24.281935167993641</v>
      </c>
      <c r="R5" s="43" cm="1">
        <f t="array" ref="R5">1+(J5-MIN(J$4:J$103))*(100-1)/(MAX(J$4:J$103-MIN(J$4:J$103)))</f>
        <v>28.677237650638155</v>
      </c>
      <c r="S5" s="43" cm="1">
        <f t="array" ref="S5">1+(K5-MIN(K$4:K$103))*(100-1)/(MAX(K$4:K$103-MIN(K$4:K$103)))</f>
        <v>8.4397700623405747</v>
      </c>
      <c r="T5" s="43" cm="1">
        <f t="array" ref="T5">1+(L5-MIN(L$4:L$103))*(100-1)/(MAX(L$4:L$103-MIN(L$4:L$103)))</f>
        <v>23.069735732407509</v>
      </c>
      <c r="U5" s="45" t="s">
        <v>200</v>
      </c>
      <c r="V5" s="22"/>
      <c r="X5" s="155"/>
      <c r="Y5" s="155"/>
      <c r="Z5" s="155"/>
      <c r="AC5" s="159"/>
      <c r="AD5" s="160"/>
      <c r="AE5" s="161"/>
      <c r="AI5" s="28" t="e">
        <f t="shared" si="2"/>
        <v>#N/A</v>
      </c>
      <c r="AJ5" s="29" t="e">
        <f t="shared" si="2"/>
        <v>#N/A</v>
      </c>
      <c r="AK5" s="25"/>
      <c r="AL5" s="28">
        <f t="shared" si="3"/>
        <v>8.4397700623405747</v>
      </c>
      <c r="AM5" s="29">
        <f t="shared" si="3"/>
        <v>73.00500407314739</v>
      </c>
      <c r="AN5" s="25"/>
      <c r="AO5" s="28" t="e">
        <f t="shared" si="4"/>
        <v>#N/A</v>
      </c>
      <c r="AP5" s="29" t="e">
        <f t="shared" si="4"/>
        <v>#N/A</v>
      </c>
      <c r="AR5" s="34">
        <f t="shared" si="5"/>
        <v>73.491226268347475</v>
      </c>
      <c r="AS5" s="35">
        <f t="shared" si="6"/>
        <v>53</v>
      </c>
      <c r="AU5" s="16">
        <f t="shared" si="7"/>
        <v>53</v>
      </c>
      <c r="AV5" s="15">
        <f t="shared" si="8"/>
        <v>8.4397700623405747</v>
      </c>
      <c r="AW5" s="15">
        <f t="shared" si="8"/>
        <v>73.00500407314739</v>
      </c>
      <c r="AX5" s="11" t="str">
        <f t="shared" si="9"/>
        <v>Listened</v>
      </c>
      <c r="AZ5" s="16">
        <v>2</v>
      </c>
      <c r="BA5" s="15">
        <v>21.093859751069328</v>
      </c>
      <c r="BB5" s="15">
        <v>1</v>
      </c>
      <c r="BC5" s="16">
        <v>13</v>
      </c>
      <c r="BD5" s="15">
        <v>18.122565144867977</v>
      </c>
      <c r="BE5" s="15">
        <v>19.012335979426755</v>
      </c>
      <c r="BF5" s="16">
        <v>68</v>
      </c>
      <c r="BG5" s="15">
        <v>71.715814712097313</v>
      </c>
      <c r="BH5" s="15">
        <v>45.987626822190158</v>
      </c>
      <c r="BJ5" s="37" t="s">
        <v>211</v>
      </c>
      <c r="BK5" s="15">
        <f t="shared" si="0"/>
        <v>0</v>
      </c>
      <c r="BL5" s="15">
        <f t="shared" si="1"/>
        <v>0</v>
      </c>
    </row>
    <row r="6" spans="1:64" ht="15" customHeight="1" thickTop="1" x14ac:dyDescent="0.3">
      <c r="A6" s="36"/>
      <c r="B6" s="42" t="s">
        <v>28</v>
      </c>
      <c r="C6" s="42" t="s">
        <v>29</v>
      </c>
      <c r="D6" s="42" t="s">
        <v>25</v>
      </c>
      <c r="E6" s="49">
        <v>59.00613028884429</v>
      </c>
      <c r="F6" s="49">
        <v>52.007944848961621</v>
      </c>
      <c r="G6" s="49">
        <v>5.0041403621470542</v>
      </c>
      <c r="H6" s="49">
        <v>-6.0871439223405934</v>
      </c>
      <c r="I6" s="49">
        <v>7.0015923034443377</v>
      </c>
      <c r="J6" s="49">
        <v>12.003387575991397</v>
      </c>
      <c r="K6" s="49">
        <v>160.00999078001522</v>
      </c>
      <c r="L6" s="49">
        <v>218.0001314585285</v>
      </c>
      <c r="M6" s="43" cm="1">
        <f t="array" ref="M6">1+(E6-MIN(E$4:E$103))*(100-1)/(MAX(E$4:E$103-MIN(E$4:E$103)))</f>
        <v>47.670543601864061</v>
      </c>
      <c r="N6" s="43" cm="1">
        <f t="array" ref="N6">1+(F6-MIN(F$4:F$103))*(100-1)/(MAX(F$4:F$103-MIN(F$4:F$103)))</f>
        <v>36.712446691666017</v>
      </c>
      <c r="O6" s="43" cm="1">
        <f t="array" ref="O6">1+(G6-MIN(G$4:G$103))*(100-1)/(MAX(G$4:G$103-MIN(G$4:G$103)))</f>
        <v>45.987626822190158</v>
      </c>
      <c r="P6" s="43" cm="1">
        <f t="array" ref="P6">1+(H6-MIN(H$4:H$103))*(100-1)/(MAX(H$4:H$103-MIN(H$4:H$103)))</f>
        <v>52.467150305366161</v>
      </c>
      <c r="Q6" s="43" cm="1">
        <f t="array" ref="Q6">1+(I6-MIN(I$4:I$103))*(100-1)/(MAX(I$4:I$103-MIN(I$4:I$103)))</f>
        <v>10.697663266097713</v>
      </c>
      <c r="R6" s="43" cm="1">
        <f t="array" ref="R6">1+(J6-MIN(J$4:J$103))*(100-1)/(MAX(J$4:J$103-MIN(J$4:J$103)))</f>
        <v>13.776898582719133</v>
      </c>
      <c r="S6" s="43" cm="1">
        <f t="array" ref="S6">1+(K6-MIN(K$4:K$103))*(100-1)/(MAX(K$4:K$103-MIN(K$4:K$103)))</f>
        <v>71.715814712097313</v>
      </c>
      <c r="T6" s="43" cm="1">
        <f t="array" ref="T6">1+(L6-MIN(L$4:L$103))*(100-1)/(MAX(L$4:L$103-MIN(L$4:L$103)))</f>
        <v>38.698131854486483</v>
      </c>
      <c r="U6" s="45" t="s">
        <v>201</v>
      </c>
      <c r="V6" s="22"/>
      <c r="AI6" s="28" t="e">
        <f t="shared" si="2"/>
        <v>#N/A</v>
      </c>
      <c r="AJ6" s="29" t="e">
        <f t="shared" si="2"/>
        <v>#N/A</v>
      </c>
      <c r="AK6" s="25"/>
      <c r="AL6" s="28" t="e">
        <f t="shared" si="3"/>
        <v>#N/A</v>
      </c>
      <c r="AM6" s="29" t="e">
        <f t="shared" si="3"/>
        <v>#N/A</v>
      </c>
      <c r="AN6" s="25"/>
      <c r="AO6" s="28">
        <f t="shared" si="4"/>
        <v>71.715814712097313</v>
      </c>
      <c r="AP6" s="29">
        <f t="shared" si="4"/>
        <v>45.987626822190158</v>
      </c>
      <c r="AR6" s="34">
        <f t="shared" si="5"/>
        <v>85.194013290588074</v>
      </c>
      <c r="AS6" s="35">
        <f t="shared" si="6"/>
        <v>68</v>
      </c>
      <c r="AU6" s="16">
        <f t="shared" si="7"/>
        <v>68</v>
      </c>
      <c r="AV6" s="15">
        <f t="shared" si="8"/>
        <v>71.715814712097313</v>
      </c>
      <c r="AW6" s="15">
        <f t="shared" si="8"/>
        <v>45.987626822190158</v>
      </c>
      <c r="AX6" s="11" t="str">
        <f t="shared" si="9"/>
        <v>Favorited</v>
      </c>
      <c r="AZ6" s="16">
        <v>3</v>
      </c>
      <c r="BA6" s="15">
        <v>12.166432596761835</v>
      </c>
      <c r="BB6" s="15">
        <v>19.034441226885608</v>
      </c>
      <c r="BC6" s="16">
        <v>20</v>
      </c>
      <c r="BD6" s="15">
        <v>43.42355440744776</v>
      </c>
      <c r="BE6" s="15">
        <v>10.019709493525339</v>
      </c>
      <c r="BF6" s="16">
        <v>75</v>
      </c>
      <c r="BG6" s="15">
        <v>56.825468508499803</v>
      </c>
      <c r="BH6" s="15">
        <v>72.9434500072622</v>
      </c>
      <c r="BJ6" s="10">
        <v>2</v>
      </c>
      <c r="BK6" s="15">
        <f t="shared" si="0"/>
        <v>21.093859751069328</v>
      </c>
      <c r="BL6" s="15">
        <f t="shared" si="1"/>
        <v>1</v>
      </c>
    </row>
    <row r="7" spans="1:64" ht="14.85" customHeight="1" x14ac:dyDescent="0.3">
      <c r="A7" s="36"/>
      <c r="B7" s="42" t="s">
        <v>30</v>
      </c>
      <c r="C7" s="42" t="s">
        <v>29</v>
      </c>
      <c r="D7" s="42" t="s">
        <v>25</v>
      </c>
      <c r="E7" s="49">
        <v>75.008375196787625</v>
      </c>
      <c r="F7" s="49">
        <v>56.004183921818914</v>
      </c>
      <c r="G7" s="49">
        <v>8.0013985540115655</v>
      </c>
      <c r="H7" s="49">
        <v>-8.0084710052048447</v>
      </c>
      <c r="I7" s="49">
        <v>11.007456944074296</v>
      </c>
      <c r="J7" s="49">
        <v>55.001450906013382</v>
      </c>
      <c r="K7" s="49">
        <v>140.00532998276327</v>
      </c>
      <c r="L7" s="49">
        <v>221.00969240079311</v>
      </c>
      <c r="M7" s="43" cm="1">
        <f t="array" ref="M7">1+(E7-MIN(E$4:E$103))*(100-1)/(MAX(E$4:E$103-MIN(E$4:E$103)))</f>
        <v>70.303474963283037</v>
      </c>
      <c r="N7" s="43" cm="1">
        <f t="array" ref="N7">1+(F7-MIN(F$4:F$103))*(100-1)/(MAX(F$4:F$103-MIN(F$4:F$103)))</f>
        <v>43.198200167407784</v>
      </c>
      <c r="O7" s="43" cm="1">
        <f t="array" ref="O7">1+(G7-MIN(G$4:G$103))*(100-1)/(MAX(G$4:G$103-MIN(G$4:G$103)))</f>
        <v>72.9434500072622</v>
      </c>
      <c r="P7" s="43" cm="1">
        <f t="array" ref="P7">1+(H7-MIN(H$4:H$103))*(100-1)/(MAX(H$4:H$103-MIN(H$4:H$103)))</f>
        <v>27.821304505448182</v>
      </c>
      <c r="Q7" s="43" cm="1">
        <f t="array" ref="Q7">1+(I7-MIN(I$4:I$103))*(100-1)/(MAX(I$4:I$103-MIN(I$4:I$103)))</f>
        <v>18.47318437353643</v>
      </c>
      <c r="R7" s="43" cm="1">
        <f t="array" ref="R7">1+(J7-MIN(J$4:J$103))*(100-1)/(MAX(J$4:J$103-MIN(J$4:J$103)))</f>
        <v>59.547777407234314</v>
      </c>
      <c r="S7" s="43" cm="1">
        <f t="array" ref="S7">1+(K7-MIN(K$4:K$103))*(100-1)/(MAX(K$4:K$103-MIN(K$4:K$103)))</f>
        <v>56.825468508499803</v>
      </c>
      <c r="T7" s="43" cm="1">
        <f t="array" ref="T7">1+(L7-MIN(L$4:L$103))*(100-1)/(MAX(L$4:L$103-MIN(L$4:L$103)))</f>
        <v>39.620544890175047</v>
      </c>
      <c r="U7" s="45" t="s">
        <v>201</v>
      </c>
      <c r="V7" s="22"/>
      <c r="AC7" s="156" t="str">
        <f>IF(SUM(AC4:AE4)=0,"-",INDEX($AC$1:$AE$1,1,MATCH(MAX($AC$4:$AE$4),$AC$4:$AE$4,0)))</f>
        <v>-</v>
      </c>
      <c r="AD7" s="156"/>
      <c r="AE7" s="48" t="s">
        <v>209</v>
      </c>
      <c r="AI7" s="28" t="e">
        <f t="shared" si="2"/>
        <v>#N/A</v>
      </c>
      <c r="AJ7" s="29" t="e">
        <f t="shared" si="2"/>
        <v>#N/A</v>
      </c>
      <c r="AK7" s="25"/>
      <c r="AL7" s="28" t="e">
        <f t="shared" si="3"/>
        <v>#N/A</v>
      </c>
      <c r="AM7" s="29" t="e">
        <f t="shared" si="3"/>
        <v>#N/A</v>
      </c>
      <c r="AN7" s="25"/>
      <c r="AO7" s="28">
        <f t="shared" si="4"/>
        <v>56.825468508499803</v>
      </c>
      <c r="AP7" s="29">
        <f t="shared" si="4"/>
        <v>72.9434500072622</v>
      </c>
      <c r="AR7" s="34">
        <f t="shared" si="5"/>
        <v>92.465565321218165</v>
      </c>
      <c r="AS7" s="35">
        <f t="shared" si="6"/>
        <v>75</v>
      </c>
      <c r="AU7" s="16">
        <f t="shared" si="7"/>
        <v>75</v>
      </c>
      <c r="AV7" s="15">
        <f t="shared" si="8"/>
        <v>56.825468508499803</v>
      </c>
      <c r="AW7" s="15">
        <f t="shared" si="8"/>
        <v>72.9434500072622</v>
      </c>
      <c r="AX7" s="11" t="str">
        <f t="shared" si="9"/>
        <v>Favorited</v>
      </c>
      <c r="AZ7" s="16">
        <v>4</v>
      </c>
      <c r="BA7" s="15">
        <v>22.587990328385484</v>
      </c>
      <c r="BB7" s="15">
        <v>1.0324906559487259</v>
      </c>
      <c r="BC7" s="16">
        <v>21</v>
      </c>
      <c r="BD7" s="15">
        <v>45.660200585415318</v>
      </c>
      <c r="BE7" s="15">
        <v>1.0454821901595786</v>
      </c>
      <c r="BF7" s="16">
        <v>76</v>
      </c>
      <c r="BG7" s="15">
        <v>43.426421383044548</v>
      </c>
      <c r="BH7" s="15">
        <v>82.011077836303372</v>
      </c>
      <c r="BJ7" s="37" t="s">
        <v>211</v>
      </c>
      <c r="BK7" s="15">
        <f t="shared" si="0"/>
        <v>0</v>
      </c>
      <c r="BL7" s="15">
        <f t="shared" si="1"/>
        <v>0</v>
      </c>
    </row>
    <row r="8" spans="1:64" ht="15.6" customHeight="1" x14ac:dyDescent="0.3">
      <c r="A8" s="36"/>
      <c r="B8" s="42" t="s">
        <v>31</v>
      </c>
      <c r="C8" s="42" t="s">
        <v>24</v>
      </c>
      <c r="D8" s="42" t="s">
        <v>25</v>
      </c>
      <c r="E8" s="49">
        <v>84.005285533312076</v>
      </c>
      <c r="F8" s="49">
        <v>63.004856163634074</v>
      </c>
      <c r="G8" s="49">
        <v>1.003453589871901</v>
      </c>
      <c r="H8" s="49">
        <v>-5.8230652589438492</v>
      </c>
      <c r="I8" s="49">
        <v>13.007067397817845</v>
      </c>
      <c r="J8" s="49">
        <v>6.0011461909064678</v>
      </c>
      <c r="K8" s="49">
        <v>91.000468138875192</v>
      </c>
      <c r="L8" s="49">
        <v>218.00635988427157</v>
      </c>
      <c r="M8" s="43" cm="1">
        <f t="array" ref="M8">1+(E8-MIN(E$4:E$103))*(100-1)/(MAX(E$4:E$103-MIN(E$4:E$103)))</f>
        <v>83.028342960417675</v>
      </c>
      <c r="N8" s="43" cm="1">
        <f t="array" ref="N8">1+(F8-MIN(F$4:F$103))*(100-1)/(MAX(F$4:F$103-MIN(F$4:F$103)))</f>
        <v>54.560041513005125</v>
      </c>
      <c r="O8" s="43" cm="1">
        <f t="array" ref="O8">1+(G8-MIN(G$4:G$103))*(100-1)/(MAX(G$4:G$103-MIN(G$4:G$103)))</f>
        <v>10.007474846954352</v>
      </c>
      <c r="P8" s="43" cm="1">
        <f t="array" ref="P8">1+(H8-MIN(H$4:H$103))*(100-1)/(MAX(H$4:H$103-MIN(H$4:H$103)))</f>
        <v>55.85462247247996</v>
      </c>
      <c r="Q8" s="43" cm="1">
        <f t="array" ref="Q8">1+(I8-MIN(I$4:I$103))*(100-1)/(MAX(I$4:I$103-MIN(I$4:I$103)))</f>
        <v>22.354497069936727</v>
      </c>
      <c r="R8" s="43" cm="1">
        <f t="array" ref="R8">1+(J8-MIN(J$4:J$103))*(100-1)/(MAX(J$4:J$103-MIN(J$4:J$103)))</f>
        <v>7.3875907433497083</v>
      </c>
      <c r="S8" s="43" cm="1">
        <f t="array" ref="S8">1+(K8-MIN(K$4:K$103))*(100-1)/(MAX(K$4:K$103-MIN(K$4:K$103)))</f>
        <v>20.349001053715533</v>
      </c>
      <c r="T8" s="43" cm="1">
        <f t="array" ref="T8">1+(L8-MIN(L$4:L$103))*(100-1)/(MAX(L$4:L$103-MIN(L$4:L$103)))</f>
        <v>38.700040830980882</v>
      </c>
      <c r="U8" s="45" t="s">
        <v>199</v>
      </c>
      <c r="V8" s="22"/>
      <c r="AC8" s="156"/>
      <c r="AD8" s="156"/>
      <c r="AE8" s="38" t="str">
        <f>IFERROR(HLOOKUP($AC$7,$AC$1:$AE$4,4,0)/SUM($AC$4:$AE$4),"-")</f>
        <v>-</v>
      </c>
      <c r="AI8" s="28">
        <f t="shared" si="2"/>
        <v>20.349001053715533</v>
      </c>
      <c r="AJ8" s="29">
        <f t="shared" si="2"/>
        <v>10.007474846954352</v>
      </c>
      <c r="AK8" s="25"/>
      <c r="AL8" s="28" t="e">
        <f t="shared" si="3"/>
        <v>#N/A</v>
      </c>
      <c r="AM8" s="29" t="e">
        <f t="shared" si="3"/>
        <v>#N/A</v>
      </c>
      <c r="AN8" s="25"/>
      <c r="AO8" s="28" t="e">
        <f t="shared" si="4"/>
        <v>#N/A</v>
      </c>
      <c r="AP8" s="29" t="e">
        <f t="shared" si="4"/>
        <v>#N/A</v>
      </c>
      <c r="AR8" s="34">
        <f t="shared" si="5"/>
        <v>22.676670758657231</v>
      </c>
      <c r="AS8" s="35">
        <f t="shared" si="6"/>
        <v>5</v>
      </c>
      <c r="AU8" s="16">
        <f t="shared" si="7"/>
        <v>5</v>
      </c>
      <c r="AV8" s="15">
        <f t="shared" si="8"/>
        <v>20.349001053715533</v>
      </c>
      <c r="AW8" s="15">
        <f t="shared" si="8"/>
        <v>10.007474846954352</v>
      </c>
      <c r="AX8" s="11" t="str">
        <f t="shared" si="9"/>
        <v>Skipped</v>
      </c>
      <c r="AZ8" s="16">
        <v>5</v>
      </c>
      <c r="BA8" s="15">
        <v>20.349001053715533</v>
      </c>
      <c r="BB8" s="15">
        <v>10.007474846954352</v>
      </c>
      <c r="BC8" s="16">
        <v>22</v>
      </c>
      <c r="BD8" s="15">
        <v>46.403323930856033</v>
      </c>
      <c r="BE8" s="15">
        <v>10.03896976660655</v>
      </c>
      <c r="BF8" s="16">
        <v>77</v>
      </c>
      <c r="BG8" s="15">
        <v>67.989165105238357</v>
      </c>
      <c r="BH8" s="15">
        <v>63.953741461410658</v>
      </c>
      <c r="BJ8" s="10">
        <v>3</v>
      </c>
      <c r="BK8" s="15">
        <f t="shared" si="0"/>
        <v>12.166432596761835</v>
      </c>
      <c r="BL8" s="15">
        <f t="shared" si="1"/>
        <v>19.034441226885608</v>
      </c>
    </row>
    <row r="9" spans="1:64" ht="15.6" customHeight="1" x14ac:dyDescent="0.3">
      <c r="A9" s="36"/>
      <c r="B9" s="42" t="s">
        <v>32</v>
      </c>
      <c r="C9" s="42" t="s">
        <v>29</v>
      </c>
      <c r="D9" s="42" t="s">
        <v>25</v>
      </c>
      <c r="E9" s="49">
        <v>68.00352350884927</v>
      </c>
      <c r="F9" s="49">
        <v>58.00002983255149</v>
      </c>
      <c r="G9" s="49">
        <v>10.004735423512789</v>
      </c>
      <c r="H9" s="49">
        <v>-5.834628093400319</v>
      </c>
      <c r="I9" s="49">
        <v>4.0017985696899858</v>
      </c>
      <c r="J9" s="49">
        <v>33.007373604187357</v>
      </c>
      <c r="K9" s="49">
        <v>145.00029692525797</v>
      </c>
      <c r="L9" s="49">
        <v>231.00229479048835</v>
      </c>
      <c r="M9" s="43" cm="1">
        <f t="array" ref="M9">1+(E9-MIN(E$4:E$103))*(100-1)/(MAX(E$4:E$103-MIN(E$4:E$103)))</f>
        <v>60.396094569965157</v>
      </c>
      <c r="N9" s="43" cm="1">
        <f t="array" ref="N9">1+(F9-MIN(F$4:F$103))*(100-1)/(MAX(F$4:F$103-MIN(F$4:F$103)))</f>
        <v>46.437386891870567</v>
      </c>
      <c r="O9" s="43" cm="1">
        <f t="array" ref="O9">1+(G9-MIN(G$4:G$103))*(100-1)/(MAX(G$4:G$103-MIN(G$4:G$103)))</f>
        <v>90.960447869170736</v>
      </c>
      <c r="P9" s="43" cm="1">
        <f t="array" ref="P9">1+(H9-MIN(H$4:H$103))*(100-1)/(MAX(H$4:H$103-MIN(H$4:H$103)))</f>
        <v>55.706300077211736</v>
      </c>
      <c r="Q9" s="43" cm="1">
        <f t="array" ref="Q9">1+(I9-MIN(I$4:I$103))*(100-1)/(MAX(I$4:I$103-MIN(I$4:I$103)))</f>
        <v>4.8749604073457764</v>
      </c>
      <c r="R9" s="43" cm="1">
        <f t="array" ref="R9">1+(J9-MIN(J$4:J$103))*(100-1)/(MAX(J$4:J$103-MIN(J$4:J$103)))</f>
        <v>36.135368357266437</v>
      </c>
      <c r="S9" s="43" cm="1">
        <f t="array" ref="S9">1+(K9-MIN(K$4:K$103))*(100-1)/(MAX(K$4:K$103-MIN(K$4:K$103)))</f>
        <v>60.543441425065737</v>
      </c>
      <c r="T9" s="43" cm="1">
        <f t="array" ref="T9">1+(L9-MIN(L$4:L$103))*(100-1)/(MAX(L$4:L$103-MIN(L$4:L$103)))</f>
        <v>42.683219772502497</v>
      </c>
      <c r="U9" s="45" t="s">
        <v>201</v>
      </c>
      <c r="V9" s="22"/>
      <c r="AI9" s="28" t="e">
        <f t="shared" si="2"/>
        <v>#N/A</v>
      </c>
      <c r="AJ9" s="29" t="e">
        <f t="shared" si="2"/>
        <v>#N/A</v>
      </c>
      <c r="AK9" s="25"/>
      <c r="AL9" s="28" t="e">
        <f t="shared" si="3"/>
        <v>#N/A</v>
      </c>
      <c r="AM9" s="29" t="e">
        <f t="shared" si="3"/>
        <v>#N/A</v>
      </c>
      <c r="AN9" s="25"/>
      <c r="AO9" s="28">
        <f t="shared" si="4"/>
        <v>60.543441425065737</v>
      </c>
      <c r="AP9" s="29">
        <f t="shared" si="4"/>
        <v>90.960447869170736</v>
      </c>
      <c r="AR9" s="34">
        <f t="shared" si="5"/>
        <v>109.26715598088244</v>
      </c>
      <c r="AS9" s="35">
        <f t="shared" si="6"/>
        <v>92</v>
      </c>
      <c r="AU9" s="16">
        <f t="shared" si="7"/>
        <v>92</v>
      </c>
      <c r="AV9" s="15">
        <f t="shared" si="8"/>
        <v>60.543441425065737</v>
      </c>
      <c r="AW9" s="15">
        <f t="shared" si="8"/>
        <v>90.960447869170736</v>
      </c>
      <c r="AX9" s="11" t="str">
        <f t="shared" si="9"/>
        <v>Favorited</v>
      </c>
      <c r="AZ9" s="16">
        <v>6</v>
      </c>
      <c r="BA9" s="15">
        <v>24.07612848449175</v>
      </c>
      <c r="BB9" s="15">
        <v>1.0138829076891467</v>
      </c>
      <c r="BC9" s="16">
        <v>27</v>
      </c>
      <c r="BD9" s="15">
        <v>52.358745899848635</v>
      </c>
      <c r="BE9" s="15">
        <v>1.0325846718295297</v>
      </c>
      <c r="BF9" s="16">
        <v>78</v>
      </c>
      <c r="BG9" s="15">
        <v>44.918567517675925</v>
      </c>
      <c r="BH9" s="15">
        <v>81.99279159442122</v>
      </c>
      <c r="BJ9" s="37" t="s">
        <v>211</v>
      </c>
      <c r="BK9" s="15">
        <f t="shared" si="0"/>
        <v>0</v>
      </c>
      <c r="BL9" s="15">
        <f t="shared" si="1"/>
        <v>0</v>
      </c>
    </row>
    <row r="10" spans="1:64" x14ac:dyDescent="0.3">
      <c r="A10" s="36"/>
      <c r="B10" s="42" t="s">
        <v>33</v>
      </c>
      <c r="C10" s="42" t="s">
        <v>34</v>
      </c>
      <c r="D10" s="42" t="s">
        <v>25</v>
      </c>
      <c r="E10" s="49">
        <v>82.006322648646602</v>
      </c>
      <c r="F10" s="49">
        <v>73.001325284361698</v>
      </c>
      <c r="G10" s="49">
        <v>5.008019960191187</v>
      </c>
      <c r="H10" s="49">
        <v>-3.9966302258482567</v>
      </c>
      <c r="I10" s="49">
        <v>13.009820600480525</v>
      </c>
      <c r="J10" s="49">
        <v>10.009884543885107</v>
      </c>
      <c r="K10" s="49">
        <v>136.0059590784729</v>
      </c>
      <c r="L10" s="49">
        <v>253.0010014959488</v>
      </c>
      <c r="M10" s="43" cm="1">
        <f t="array" ref="M10">1+(E10-MIN(E$4:E$103))*(100-1)/(MAX(E$4:E$103-MIN(E$4:E$103)))</f>
        <v>80.201090282876166</v>
      </c>
      <c r="N10" s="43" cm="1">
        <f t="array" ref="N10">1+(F10-MIN(F$4:F$103))*(100-1)/(MAX(F$4:F$103-MIN(F$4:F$103)))</f>
        <v>70.783954337757109</v>
      </c>
      <c r="O10" s="43" cm="1">
        <f t="array" ref="O10">1+(G10-MIN(G$4:G$103))*(100-1)/(MAX(G$4:G$103-MIN(G$4:G$103)))</f>
        <v>46.022517963430722</v>
      </c>
      <c r="P10" s="43" cm="1">
        <f t="array" ref="P10">1+(H10-MIN(H$4:H$103))*(100-1)/(MAX(H$4:H$103-MIN(H$4:H$103)))</f>
        <v>79.283239385606805</v>
      </c>
      <c r="Q10" s="43" cm="1">
        <f t="array" ref="Q10">1+(I10-MIN(I$4:I$103))*(100-1)/(MAX(I$4:I$103-MIN(I$4:I$103)))</f>
        <v>22.359841131041438</v>
      </c>
      <c r="R10" s="43" cm="1">
        <f t="array" ref="R10">1+(J10-MIN(J$4:J$103))*(100-1)/(MAX(J$4:J$103-MIN(J$4:J$103)))</f>
        <v>11.654840549116207</v>
      </c>
      <c r="S10" s="43" cm="1">
        <f t="array" ref="S10">1+(K10-MIN(K$4:K$103))*(100-1)/(MAX(K$4:K$103-MIN(K$4:K$103)))</f>
        <v>53.848561378454427</v>
      </c>
      <c r="T10" s="43" cm="1">
        <f t="array" ref="T10">1+(L10-MIN(L$4:L$103))*(100-1)/(MAX(L$4:L$103-MIN(L$4:L$103)))</f>
        <v>49.425696240892925</v>
      </c>
      <c r="U10" s="45" t="s">
        <v>200</v>
      </c>
      <c r="V10" s="22"/>
      <c r="AI10" s="28" t="e">
        <f t="shared" si="2"/>
        <v>#N/A</v>
      </c>
      <c r="AJ10" s="29" t="e">
        <f t="shared" si="2"/>
        <v>#N/A</v>
      </c>
      <c r="AK10" s="25"/>
      <c r="AL10" s="28">
        <f t="shared" si="3"/>
        <v>53.848561378454427</v>
      </c>
      <c r="AM10" s="29">
        <f t="shared" si="3"/>
        <v>46.022517963430722</v>
      </c>
      <c r="AN10" s="25"/>
      <c r="AO10" s="28" t="e">
        <f t="shared" si="4"/>
        <v>#N/A</v>
      </c>
      <c r="AP10" s="29" t="e">
        <f t="shared" si="4"/>
        <v>#N/A</v>
      </c>
      <c r="AR10" s="34">
        <f t="shared" si="5"/>
        <v>70.836005831945926</v>
      </c>
      <c r="AS10" s="35">
        <f t="shared" si="6"/>
        <v>49</v>
      </c>
      <c r="AU10" s="16">
        <f t="shared" si="7"/>
        <v>49</v>
      </c>
      <c r="AV10" s="15">
        <f t="shared" si="8"/>
        <v>53.848561378454427</v>
      </c>
      <c r="AW10" s="15">
        <f t="shared" si="8"/>
        <v>46.022517963430722</v>
      </c>
      <c r="AX10" s="11" t="str">
        <f t="shared" si="9"/>
        <v>Listened</v>
      </c>
      <c r="AZ10" s="16">
        <v>8</v>
      </c>
      <c r="BA10" s="15">
        <v>23.329597585019112</v>
      </c>
      <c r="BB10" s="15">
        <v>10.046201439090231</v>
      </c>
      <c r="BC10" s="16">
        <v>28</v>
      </c>
      <c r="BD10" s="15">
        <v>38.213398865799476</v>
      </c>
      <c r="BE10" s="15">
        <v>37.031258792789814</v>
      </c>
      <c r="BF10" s="16">
        <v>80</v>
      </c>
      <c r="BG10" s="15">
        <v>59.805368914751512</v>
      </c>
      <c r="BH10" s="15">
        <v>72.943388096493692</v>
      </c>
      <c r="BJ10" s="10">
        <v>4</v>
      </c>
      <c r="BK10" s="15">
        <f t="shared" si="0"/>
        <v>22.587990328385484</v>
      </c>
      <c r="BL10" s="15">
        <f t="shared" si="1"/>
        <v>1.0324906559487259</v>
      </c>
    </row>
    <row r="11" spans="1:64" x14ac:dyDescent="0.3">
      <c r="A11" s="36"/>
      <c r="B11" s="42" t="s">
        <v>35</v>
      </c>
      <c r="C11" s="42" t="s">
        <v>36</v>
      </c>
      <c r="D11" s="42" t="s">
        <v>37</v>
      </c>
      <c r="E11" s="49">
        <v>79.003993199349821</v>
      </c>
      <c r="F11" s="49">
        <v>86.007137252257536</v>
      </c>
      <c r="G11" s="49">
        <v>9.0076083446334767</v>
      </c>
      <c r="H11" s="49">
        <v>-3.2321335344684767</v>
      </c>
      <c r="I11" s="49">
        <v>11.007252096684796</v>
      </c>
      <c r="J11" s="49">
        <v>4.0054394559027644</v>
      </c>
      <c r="K11" s="49">
        <v>124.00882377591985</v>
      </c>
      <c r="L11" s="49">
        <v>215.00788585407307</v>
      </c>
      <c r="M11" s="43" cm="1">
        <f t="array" ref="M11">1+(E11-MIN(E$4:E$103))*(100-1)/(MAX(E$4:E$103-MIN(E$4:E$103)))</f>
        <v>75.954716305899325</v>
      </c>
      <c r="N11" s="43" cm="1">
        <f t="array" ref="N11">1+(F11-MIN(F$4:F$103))*(100-1)/(MAX(F$4:F$103-MIN(F$4:F$103)))</f>
        <v>91.891923264979624</v>
      </c>
      <c r="O11" s="43" cm="1">
        <f t="array" ref="O11">1+(G11-MIN(G$4:G$103))*(100-1)/(MAX(G$4:G$103-MIN(G$4:G$103)))</f>
        <v>81.99279159442122</v>
      </c>
      <c r="P11" s="43" cm="1">
        <f t="array" ref="P11">1+(H11-MIN(H$4:H$103))*(100-1)/(MAX(H$4:H$103-MIN(H$4:H$103)))</f>
        <v>89.089829704525854</v>
      </c>
      <c r="Q11" s="43" cm="1">
        <f t="array" ref="Q11">1+(I11-MIN(I$4:I$103))*(100-1)/(MAX(I$4:I$103-MIN(I$4:I$103)))</f>
        <v>18.472786757704707</v>
      </c>
      <c r="R11" s="43" cm="1">
        <f t="array" ref="R11">1+(J11-MIN(J$4:J$103))*(100-1)/(MAX(J$4:J$103-MIN(J$4:J$103)))</f>
        <v>5.2631868966921651</v>
      </c>
      <c r="S11" s="43" cm="1">
        <f t="array" ref="S11">1+(K11-MIN(K$4:K$103))*(100-1)/(MAX(K$4:K$103-MIN(K$4:K$103)))</f>
        <v>44.918567517675925</v>
      </c>
      <c r="T11" s="43" cm="1">
        <f t="array" ref="T11">1+(L11-MIN(L$4:L$103))*(100-1)/(MAX(L$4:L$103-MIN(L$4:L$103)))</f>
        <v>37.781025869766133</v>
      </c>
      <c r="U11" s="45" t="s">
        <v>201</v>
      </c>
      <c r="V11" s="22"/>
      <c r="AI11" s="28" t="e">
        <f t="shared" si="2"/>
        <v>#N/A</v>
      </c>
      <c r="AJ11" s="29" t="e">
        <f t="shared" si="2"/>
        <v>#N/A</v>
      </c>
      <c r="AK11" s="25"/>
      <c r="AL11" s="28" t="e">
        <f t="shared" si="3"/>
        <v>#N/A</v>
      </c>
      <c r="AM11" s="29" t="e">
        <f t="shared" si="3"/>
        <v>#N/A</v>
      </c>
      <c r="AN11" s="25"/>
      <c r="AO11" s="28">
        <f t="shared" si="4"/>
        <v>44.918567517675925</v>
      </c>
      <c r="AP11" s="29">
        <f t="shared" si="4"/>
        <v>81.99279159442122</v>
      </c>
      <c r="AR11" s="34">
        <f t="shared" si="5"/>
        <v>93.490617610999877</v>
      </c>
      <c r="AS11" s="35">
        <f t="shared" si="6"/>
        <v>78</v>
      </c>
      <c r="AU11" s="16">
        <f t="shared" si="7"/>
        <v>78</v>
      </c>
      <c r="AV11" s="15">
        <f t="shared" si="8"/>
        <v>44.918567517675925</v>
      </c>
      <c r="AW11" s="15">
        <f t="shared" si="8"/>
        <v>81.99279159442122</v>
      </c>
      <c r="AX11" s="11" t="str">
        <f t="shared" si="9"/>
        <v>Favorited</v>
      </c>
      <c r="AZ11" s="16">
        <v>9</v>
      </c>
      <c r="BA11" s="15">
        <v>25.562202102872511</v>
      </c>
      <c r="BB11" s="15">
        <v>1.0558488401439048</v>
      </c>
      <c r="BC11" s="16">
        <v>29</v>
      </c>
      <c r="BD11" s="15">
        <v>52.356761880051643</v>
      </c>
      <c r="BE11" s="15">
        <v>10.060568125590226</v>
      </c>
      <c r="BF11" s="16">
        <v>83</v>
      </c>
      <c r="BG11" s="15">
        <v>67.993765944241957</v>
      </c>
      <c r="BH11" s="15">
        <v>73.011645709974886</v>
      </c>
      <c r="BJ11" s="37" t="s">
        <v>211</v>
      </c>
      <c r="BK11" s="15">
        <f t="shared" si="0"/>
        <v>0</v>
      </c>
      <c r="BL11" s="15">
        <f t="shared" si="1"/>
        <v>0</v>
      </c>
    </row>
    <row r="12" spans="1:64" x14ac:dyDescent="0.3">
      <c r="A12" s="36"/>
      <c r="B12" s="42" t="s">
        <v>38</v>
      </c>
      <c r="C12" s="42" t="s">
        <v>39</v>
      </c>
      <c r="D12" s="42" t="s">
        <v>40</v>
      </c>
      <c r="E12" s="49">
        <v>84.006271312003761</v>
      </c>
      <c r="F12" s="49">
        <v>54.007639833549973</v>
      </c>
      <c r="G12" s="49">
        <v>7.0043066940963454</v>
      </c>
      <c r="H12" s="49">
        <v>-5.9652348841602025</v>
      </c>
      <c r="I12" s="49">
        <v>9.001556457738829</v>
      </c>
      <c r="J12" s="49">
        <v>4.0071272864220662</v>
      </c>
      <c r="K12" s="49">
        <v>97.001158134027634</v>
      </c>
      <c r="L12" s="49">
        <v>218.00181647023683</v>
      </c>
      <c r="M12" s="43" cm="1">
        <f t="array" ref="M12">1+(E12-MIN(E$4:E$103))*(100-1)/(MAX(E$4:E$103-MIN(E$4:E$103)))</f>
        <v>83.029737206137241</v>
      </c>
      <c r="N12" s="43" cm="1">
        <f t="array" ref="N12">1+(F12-MIN(F$4:F$103))*(100-1)/(MAX(F$4:F$103-MIN(F$4:F$103)))</f>
        <v>39.95788032570637</v>
      </c>
      <c r="O12" s="43" cm="1">
        <f t="array" ref="O12">1+(G12-MIN(G$4:G$103))*(100-1)/(MAX(G$4:G$103-MIN(G$4:G$103)))</f>
        <v>63.976110474050486</v>
      </c>
      <c r="P12" s="43" cm="1">
        <f t="array" ref="P12">1+(H12-MIN(H$4:H$103))*(100-1)/(MAX(H$4:H$103-MIN(H$4:H$103)))</f>
        <v>54.030939929427021</v>
      </c>
      <c r="Q12" s="43" cm="1">
        <f t="array" ref="Q12">1+(I12-MIN(I$4:I$103))*(100-1)/(MAX(I$4:I$103-MIN(I$4:I$103)))</f>
        <v>14.579662507438066</v>
      </c>
      <c r="R12" s="43" cm="1">
        <f t="array" ref="R12">1+(J12-MIN(J$4:J$103))*(100-1)/(MAX(J$4:J$103-MIN(J$4:J$103)))</f>
        <v>5.2649835703140058</v>
      </c>
      <c r="S12" s="43" cm="1">
        <f t="array" ref="S12">1+(K12-MIN(K$4:K$103))*(100-1)/(MAX(K$4:K$103-MIN(K$4:K$103)))</f>
        <v>24.815577737712999</v>
      </c>
      <c r="T12" s="43" cm="1">
        <f t="array" ref="T12">1+(L12-MIN(L$4:L$103))*(100-1)/(MAX(L$4:L$103-MIN(L$4:L$103)))</f>
        <v>38.698648300836922</v>
      </c>
      <c r="U12" s="45" t="s">
        <v>200</v>
      </c>
      <c r="V12" s="22"/>
      <c r="AI12" s="28" t="e">
        <f t="shared" si="2"/>
        <v>#N/A</v>
      </c>
      <c r="AJ12" s="29" t="e">
        <f t="shared" si="2"/>
        <v>#N/A</v>
      </c>
      <c r="AK12" s="25"/>
      <c r="AL12" s="28">
        <f t="shared" si="3"/>
        <v>24.815577737712999</v>
      </c>
      <c r="AM12" s="29">
        <f t="shared" si="3"/>
        <v>63.976110474050486</v>
      </c>
      <c r="AN12" s="25"/>
      <c r="AO12" s="28" t="e">
        <f t="shared" si="4"/>
        <v>#N/A</v>
      </c>
      <c r="AP12" s="29" t="e">
        <f t="shared" si="4"/>
        <v>#N/A</v>
      </c>
      <c r="AR12" s="34">
        <f t="shared" si="5"/>
        <v>68.620373139792747</v>
      </c>
      <c r="AS12" s="35">
        <f t="shared" si="6"/>
        <v>45</v>
      </c>
      <c r="AU12" s="16">
        <f t="shared" si="7"/>
        <v>45</v>
      </c>
      <c r="AV12" s="15">
        <f t="shared" si="8"/>
        <v>24.815577737712999</v>
      </c>
      <c r="AW12" s="15">
        <f t="shared" si="8"/>
        <v>63.976110474050486</v>
      </c>
      <c r="AX12" s="11" t="str">
        <f t="shared" si="9"/>
        <v>Listened</v>
      </c>
      <c r="AZ12" s="16">
        <v>10</v>
      </c>
      <c r="BA12" s="15">
        <v>24.074063885687547</v>
      </c>
      <c r="BB12" s="15">
        <v>9.98881187058225</v>
      </c>
      <c r="BC12" s="16">
        <v>31</v>
      </c>
      <c r="BD12" s="15">
        <v>53.850215505972734</v>
      </c>
      <c r="BE12" s="15">
        <v>1.0525963744393827</v>
      </c>
      <c r="BF12" s="16">
        <v>85</v>
      </c>
      <c r="BG12" s="15">
        <v>45.656495612940745</v>
      </c>
      <c r="BH12" s="15">
        <v>90.929027213536841</v>
      </c>
      <c r="BJ12" s="10">
        <v>5</v>
      </c>
      <c r="BK12" s="15">
        <f t="shared" si="0"/>
        <v>20.349001053715533</v>
      </c>
      <c r="BL12" s="15">
        <f t="shared" si="1"/>
        <v>10.007474846954352</v>
      </c>
    </row>
    <row r="13" spans="1:64" x14ac:dyDescent="0.3">
      <c r="A13" s="36"/>
      <c r="B13" s="42" t="s">
        <v>41</v>
      </c>
      <c r="C13" s="42" t="s">
        <v>42</v>
      </c>
      <c r="D13" s="42" t="s">
        <v>37</v>
      </c>
      <c r="E13" s="49">
        <v>63.005604361394532</v>
      </c>
      <c r="F13" s="49">
        <v>88.00381408198858</v>
      </c>
      <c r="G13" s="49">
        <v>9.006851694001508</v>
      </c>
      <c r="H13" s="49">
        <v>-2.3816045715945267</v>
      </c>
      <c r="I13" s="49">
        <v>5.0048912264316598</v>
      </c>
      <c r="J13" s="49">
        <v>21.003400543353326</v>
      </c>
      <c r="K13" s="49">
        <v>95.003135534905724</v>
      </c>
      <c r="L13" s="49">
        <v>203.00750445741917</v>
      </c>
      <c r="M13" s="43" cm="1">
        <f t="array" ref="M13">1+(E13-MIN(E$4:E$103))*(100-1)/(MAX(E$4:E$103-MIN(E$4:E$103)))</f>
        <v>53.327238814725817</v>
      </c>
      <c r="N13" s="43" cm="1">
        <f t="array" ref="N13">1+(F13-MIN(F$4:F$103))*(100-1)/(MAX(F$4:F$103-MIN(F$4:F$103)))</f>
        <v>95.132458541339346</v>
      </c>
      <c r="O13" s="43" cm="1">
        <f t="array" ref="O13">1+(G13-MIN(G$4:G$103))*(100-1)/(MAX(G$4:G$103-MIN(G$4:G$103)))</f>
        <v>81.985986661598432</v>
      </c>
      <c r="P13" s="43" cm="1">
        <f t="array" ref="P13">1+(H13-MIN(H$4:H$103))*(100-1)/(MAX(H$4:H$103-MIN(H$4:H$103)))</f>
        <v>100</v>
      </c>
      <c r="Q13" s="43" cm="1">
        <f t="array" ref="Q13">1+(I13-MIN(I$4:I$103))*(100-1)/(MAX(I$4:I$103-MIN(I$4:I$103)))</f>
        <v>6.8219977700423637</v>
      </c>
      <c r="R13" s="43" cm="1">
        <f t="array" ref="R13">1+(J13-MIN(J$4:J$103))*(100-1)/(MAX(J$4:J$103-MIN(J$4:J$103)))</f>
        <v>23.357295257482054</v>
      </c>
      <c r="S13" s="43" cm="1">
        <f t="array" ref="S13">1+(K13-MIN(K$4:K$103))*(100-1)/(MAX(K$4:K$103-MIN(K$4:K$103)))</f>
        <v>23.328361907108967</v>
      </c>
      <c r="T13" s="43" cm="1">
        <f t="array" ref="T13">1+(L13-MIN(L$4:L$103))*(100-1)/(MAX(L$4:L$103-MIN(L$4:L$103)))</f>
        <v>34.10297832533638</v>
      </c>
      <c r="U13" s="45" t="s">
        <v>200</v>
      </c>
      <c r="V13" s="22"/>
      <c r="AI13" s="28" t="e">
        <f t="shared" si="2"/>
        <v>#N/A</v>
      </c>
      <c r="AJ13" s="29" t="e">
        <f t="shared" si="2"/>
        <v>#N/A</v>
      </c>
      <c r="AK13" s="25"/>
      <c r="AL13" s="28">
        <f t="shared" si="3"/>
        <v>23.328361907108967</v>
      </c>
      <c r="AM13" s="29">
        <f t="shared" si="3"/>
        <v>81.985986661598432</v>
      </c>
      <c r="AN13" s="25"/>
      <c r="AO13" s="28" t="e">
        <f t="shared" si="4"/>
        <v>#N/A</v>
      </c>
      <c r="AP13" s="29" t="e">
        <f t="shared" si="4"/>
        <v>#N/A</v>
      </c>
      <c r="AR13" s="34">
        <f t="shared" si="5"/>
        <v>85.240333634640635</v>
      </c>
      <c r="AS13" s="35">
        <f t="shared" si="6"/>
        <v>69</v>
      </c>
      <c r="AU13" s="16">
        <f t="shared" si="7"/>
        <v>69</v>
      </c>
      <c r="AV13" s="15">
        <f t="shared" si="8"/>
        <v>23.328361907108967</v>
      </c>
      <c r="AW13" s="15">
        <f t="shared" si="8"/>
        <v>81.985986661598432</v>
      </c>
      <c r="AX13" s="11" t="str">
        <f t="shared" si="9"/>
        <v>Listened</v>
      </c>
      <c r="AZ13" s="16">
        <v>11</v>
      </c>
      <c r="BA13" s="15">
        <v>24.076482646140906</v>
      </c>
      <c r="BB13" s="15">
        <v>9.9885752514230788</v>
      </c>
      <c r="BC13" s="16">
        <v>33</v>
      </c>
      <c r="BD13" s="15">
        <v>47.896776019243944</v>
      </c>
      <c r="BE13" s="15">
        <v>28.026005967865981</v>
      </c>
      <c r="BF13" s="16">
        <v>90</v>
      </c>
      <c r="BG13" s="15">
        <v>30.77011156365236</v>
      </c>
      <c r="BH13" s="15">
        <v>99.978362520360648</v>
      </c>
      <c r="BJ13" s="37" t="s">
        <v>211</v>
      </c>
      <c r="BK13" s="15">
        <f t="shared" si="0"/>
        <v>0</v>
      </c>
      <c r="BL13" s="15">
        <f t="shared" si="1"/>
        <v>0</v>
      </c>
    </row>
    <row r="14" spans="1:64" x14ac:dyDescent="0.3">
      <c r="A14" s="36"/>
      <c r="B14" s="42" t="s">
        <v>43</v>
      </c>
      <c r="C14" s="42" t="s">
        <v>44</v>
      </c>
      <c r="D14" s="42" t="s">
        <v>40</v>
      </c>
      <c r="E14" s="49">
        <v>77.004572702171671</v>
      </c>
      <c r="F14" s="49">
        <v>52.004908009583865</v>
      </c>
      <c r="G14" s="49">
        <v>2.0016656096014551</v>
      </c>
      <c r="H14" s="49">
        <v>-4.3274558375653545</v>
      </c>
      <c r="I14" s="49">
        <v>3.0012093918771483</v>
      </c>
      <c r="J14" s="49">
        <v>18.007382633891979</v>
      </c>
      <c r="K14" s="49">
        <v>105.00993347483787</v>
      </c>
      <c r="L14" s="49">
        <v>217.00260527948097</v>
      </c>
      <c r="M14" s="43" cm="1">
        <f t="array" ref="M14">1+(E14-MIN(E$4:E$103))*(100-1)/(MAX(E$4:E$103-MIN(E$4:E$103)))</f>
        <v>73.126816399631522</v>
      </c>
      <c r="N14" s="43" cm="1">
        <f t="array" ref="N14">1+(F14-MIN(F$4:F$103))*(100-1)/(MAX(F$4:F$103-MIN(F$4:F$103)))</f>
        <v>36.707518009675162</v>
      </c>
      <c r="O14" s="43" cm="1">
        <f t="array" ref="O14">1+(G14-MIN(G$4:G$103))*(100-1)/(MAX(G$4:G$103-MIN(G$4:G$103)))</f>
        <v>18.984888530593334</v>
      </c>
      <c r="P14" s="43" cm="1">
        <f t="array" ref="P14">1+(H14-MIN(H$4:H$103))*(100-1)/(MAX(H$4:H$103-MIN(H$4:H$103)))</f>
        <v>75.039569952244022</v>
      </c>
      <c r="Q14" s="43" cm="1">
        <f t="array" ref="Q14">1+(I14-MIN(I$4:I$103))*(100-1)/(MAX(I$4:I$103-MIN(I$4:I$103)))</f>
        <v>2.9327823833936293</v>
      </c>
      <c r="R14" s="43" cm="1">
        <f t="array" ref="R14">1+(J14-MIN(J$4:J$103))*(100-1)/(MAX(J$4:J$103-MIN(J$4:J$103)))</f>
        <v>20.168073183977974</v>
      </c>
      <c r="S14" s="43" cm="1">
        <f t="array" ref="S14">1+(K14-MIN(K$4:K$103))*(100-1)/(MAX(K$4:K$103-MIN(K$4:K$103)))</f>
        <v>30.776860395796405</v>
      </c>
      <c r="T14" s="43" cm="1">
        <f t="array" ref="T14">1+(L14-MIN(L$4:L$103))*(100-1)/(MAX(L$4:L$103-MIN(L$4:L$103)))</f>
        <v>38.392395845598202</v>
      </c>
      <c r="U14" s="45" t="s">
        <v>199</v>
      </c>
      <c r="V14" s="22"/>
      <c r="AI14" s="28">
        <f t="shared" si="2"/>
        <v>30.776860395796405</v>
      </c>
      <c r="AJ14" s="29">
        <f t="shared" si="2"/>
        <v>18.984888530593334</v>
      </c>
      <c r="AK14" s="25"/>
      <c r="AL14" s="28" t="e">
        <f t="shared" si="3"/>
        <v>#N/A</v>
      </c>
      <c r="AM14" s="29" t="e">
        <f t="shared" si="3"/>
        <v>#N/A</v>
      </c>
      <c r="AN14" s="25"/>
      <c r="AO14" s="28" t="e">
        <f t="shared" si="4"/>
        <v>#N/A</v>
      </c>
      <c r="AP14" s="29" t="e">
        <f t="shared" si="4"/>
        <v>#N/A</v>
      </c>
      <c r="AR14" s="34">
        <f t="shared" si="5"/>
        <v>36.16132088767494</v>
      </c>
      <c r="AS14" s="35">
        <f t="shared" si="6"/>
        <v>17</v>
      </c>
      <c r="AU14" s="16">
        <f t="shared" si="7"/>
        <v>17</v>
      </c>
      <c r="AV14" s="15">
        <f t="shared" si="8"/>
        <v>30.776860395796405</v>
      </c>
      <c r="AW14" s="15">
        <f t="shared" si="8"/>
        <v>18.984888530593334</v>
      </c>
      <c r="AX14" s="11" t="str">
        <f t="shared" si="9"/>
        <v>Skipped</v>
      </c>
      <c r="AZ14" s="16">
        <v>12</v>
      </c>
      <c r="BA14" s="15">
        <v>24.071051411528888</v>
      </c>
      <c r="BB14" s="15">
        <v>10.04293526731322</v>
      </c>
      <c r="BC14" s="16">
        <v>34</v>
      </c>
      <c r="BD14" s="15">
        <v>54.588891446367583</v>
      </c>
      <c r="BE14" s="15">
        <v>10.017525223728516</v>
      </c>
      <c r="BF14" s="16">
        <v>91</v>
      </c>
      <c r="BG14" s="15">
        <v>56.826008144069299</v>
      </c>
      <c r="BH14" s="15">
        <v>90.983696408270461</v>
      </c>
      <c r="BJ14" s="10">
        <v>6</v>
      </c>
      <c r="BK14" s="15">
        <f t="shared" si="0"/>
        <v>24.07612848449175</v>
      </c>
      <c r="BL14" s="15">
        <f t="shared" si="1"/>
        <v>1.0138829076891467</v>
      </c>
    </row>
    <row r="15" spans="1:64" x14ac:dyDescent="0.3">
      <c r="A15" s="36"/>
      <c r="B15" s="42" t="s">
        <v>45</v>
      </c>
      <c r="C15" s="42" t="s">
        <v>46</v>
      </c>
      <c r="D15" s="42" t="s">
        <v>25</v>
      </c>
      <c r="E15" s="49">
        <v>51.007778905200055</v>
      </c>
      <c r="F15" s="49">
        <v>57.004493394286932</v>
      </c>
      <c r="G15" s="49">
        <v>6.0075803195559843</v>
      </c>
      <c r="H15" s="49">
        <v>-7.2218551820353571</v>
      </c>
      <c r="I15" s="49">
        <v>20.000579701958447</v>
      </c>
      <c r="J15" s="49">
        <v>35.000504599187821</v>
      </c>
      <c r="K15" s="49">
        <v>84.005141174992417</v>
      </c>
      <c r="L15" s="49">
        <v>240.00253761509015</v>
      </c>
      <c r="M15" s="43" cm="1">
        <f t="array" ref="M15">1+(E15-MIN(E$4:E$103))*(100-1)/(MAX(E$4:E$103-MIN(E$4:E$103)))</f>
        <v>36.357997211534091</v>
      </c>
      <c r="N15" s="43" cm="1">
        <f t="array" ref="N15">1+(F15-MIN(F$4:F$103))*(100-1)/(MAX(F$4:F$103-MIN(F$4:F$103)))</f>
        <v>44.821666761772008</v>
      </c>
      <c r="O15" s="43" cm="1">
        <f t="array" ref="O15">1+(G15-MIN(G$4:G$103))*(100-1)/(MAX(G$4:G$103-MIN(G$4:G$103)))</f>
        <v>55.012057931318324</v>
      </c>
      <c r="P15" s="43" cm="1">
        <f t="array" ref="P15">1+(H15-MIN(H$4:H$103))*(100-1)/(MAX(H$4:H$103-MIN(H$4:H$103)))</f>
        <v>37.911628248092519</v>
      </c>
      <c r="Q15" s="43" cm="1">
        <f t="array" ref="Q15">1+(I15-MIN(I$4:I$103))*(100-1)/(MAX(I$4:I$103-MIN(I$4:I$103)))</f>
        <v>35.929145095843609</v>
      </c>
      <c r="R15" s="43" cm="1">
        <f t="array" ref="R15">1+(J15-MIN(J$4:J$103))*(100-1)/(MAX(J$4:J$103-MIN(J$4:J$103)))</f>
        <v>38.257030362212021</v>
      </c>
      <c r="S15" s="43" cm="1">
        <f t="array" ref="S15">1+(K15-MIN(K$4:K$103))*(100-1)/(MAX(K$4:K$103-MIN(K$4:K$103)))</f>
        <v>15.142072460660653</v>
      </c>
      <c r="T15" s="43" cm="1">
        <f t="array" ref="T15">1+(L15-MIN(L$4:L$103))*(100-1)/(MAX(L$4:L$103-MIN(L$4:L$103)))</f>
        <v>45.441742183259244</v>
      </c>
      <c r="U15" s="45" t="s">
        <v>199</v>
      </c>
      <c r="V15" s="22"/>
      <c r="AI15" s="28">
        <f t="shared" si="2"/>
        <v>15.142072460660653</v>
      </c>
      <c r="AJ15" s="29">
        <f t="shared" si="2"/>
        <v>55.012057931318324</v>
      </c>
      <c r="AK15" s="25"/>
      <c r="AL15" s="28" t="e">
        <f t="shared" si="3"/>
        <v>#N/A</v>
      </c>
      <c r="AM15" s="29" t="e">
        <f t="shared" si="3"/>
        <v>#N/A</v>
      </c>
      <c r="AN15" s="25"/>
      <c r="AO15" s="28" t="e">
        <f t="shared" si="4"/>
        <v>#N/A</v>
      </c>
      <c r="AP15" s="29" t="e">
        <f t="shared" si="4"/>
        <v>#N/A</v>
      </c>
      <c r="AR15" s="34">
        <f t="shared" si="5"/>
        <v>57.057943147668944</v>
      </c>
      <c r="AS15" s="35">
        <f t="shared" si="6"/>
        <v>35</v>
      </c>
      <c r="AU15" s="16">
        <f t="shared" si="7"/>
        <v>35</v>
      </c>
      <c r="AV15" s="15">
        <f t="shared" si="8"/>
        <v>15.142072460660653</v>
      </c>
      <c r="AW15" s="15">
        <f t="shared" si="8"/>
        <v>55.012057931318324</v>
      </c>
      <c r="AX15" s="11" t="str">
        <f t="shared" si="9"/>
        <v>Skipped</v>
      </c>
      <c r="AZ15" s="16">
        <v>14</v>
      </c>
      <c r="BA15" s="15">
        <v>31.519892075416301</v>
      </c>
      <c r="BB15" s="15">
        <v>10.050328343919457</v>
      </c>
      <c r="BC15" s="16">
        <v>36</v>
      </c>
      <c r="BD15" s="15">
        <v>34.49701163604842</v>
      </c>
      <c r="BE15" s="15">
        <v>46.025167867252691</v>
      </c>
      <c r="BF15" s="16">
        <v>92</v>
      </c>
      <c r="BG15" s="15">
        <v>60.543441425065737</v>
      </c>
      <c r="BH15" s="15">
        <v>90.960447869170736</v>
      </c>
      <c r="BJ15" s="37" t="s">
        <v>211</v>
      </c>
      <c r="BK15" s="15">
        <f t="shared" si="0"/>
        <v>0</v>
      </c>
      <c r="BL15" s="15">
        <f t="shared" si="1"/>
        <v>0</v>
      </c>
    </row>
    <row r="16" spans="1:64" x14ac:dyDescent="0.3">
      <c r="A16" s="36"/>
      <c r="B16" s="42" t="s">
        <v>47</v>
      </c>
      <c r="C16" s="42" t="s">
        <v>24</v>
      </c>
      <c r="D16" s="42" t="s">
        <v>25</v>
      </c>
      <c r="E16" s="49">
        <v>59.005818447632279</v>
      </c>
      <c r="F16" s="49">
        <v>91.002981324253795</v>
      </c>
      <c r="G16" s="49">
        <v>8.0096628708886577</v>
      </c>
      <c r="H16" s="49">
        <v>-6.4669875216727011</v>
      </c>
      <c r="I16" s="49">
        <v>7.0093612280765347</v>
      </c>
      <c r="J16" s="49">
        <v>9.0029928601573452</v>
      </c>
      <c r="K16" s="49">
        <v>93.008774700777209</v>
      </c>
      <c r="L16" s="49">
        <v>211.00679863769801</v>
      </c>
      <c r="M16" s="43" cm="1">
        <f t="array" ref="M16">1+(E16-MIN(E$4:E$103))*(100-1)/(MAX(E$4:E$103-MIN(E$4:E$103)))</f>
        <v>47.670102546200454</v>
      </c>
      <c r="N16" s="43" cm="1">
        <f t="array" ref="N16">1+(F16-MIN(F$4:F$103))*(100-1)/(MAX(F$4:F$103-MIN(F$4:F$103)))</f>
        <v>100</v>
      </c>
      <c r="O16" s="43" cm="1">
        <f t="array" ref="O16">1+(G16-MIN(G$4:G$103))*(100-1)/(MAX(G$4:G$103-MIN(G$4:G$103)))</f>
        <v>73.017775090462891</v>
      </c>
      <c r="P16" s="43" cm="1">
        <f t="array" ref="P16">1+(H16-MIN(H$4:H$103))*(100-1)/(MAX(H$4:H$103-MIN(H$4:H$103)))</f>
        <v>47.594702058153075</v>
      </c>
      <c r="Q16" s="43" cm="1">
        <f t="array" ref="Q16">1+(I16-MIN(I$4:I$103))*(100-1)/(MAX(I$4:I$103-MIN(I$4:I$103)))</f>
        <v>10.712743016133961</v>
      </c>
      <c r="R16" s="43" cm="1">
        <f t="array" ref="R16">1+(J16-MIN(J$4:J$103))*(100-1)/(MAX(J$4:J$103-MIN(J$4:J$103)))</f>
        <v>10.583017455792438</v>
      </c>
      <c r="S16" s="43" cm="1">
        <f t="array" ref="S16">1+(K16-MIN(K$4:K$103))*(100-1)/(MAX(K$4:K$103-MIN(K$4:K$103)))</f>
        <v>21.843871688752024</v>
      </c>
      <c r="T16" s="43" cm="1">
        <f t="array" ref="T16">1+(L16-MIN(L$4:L$103))*(100-1)/(MAX(L$4:L$103-MIN(L$4:L$103)))</f>
        <v>36.554715761377338</v>
      </c>
      <c r="U16" s="45" t="s">
        <v>200</v>
      </c>
      <c r="V16" s="22"/>
      <c r="AI16" s="28" t="e">
        <f t="shared" si="2"/>
        <v>#N/A</v>
      </c>
      <c r="AJ16" s="29" t="e">
        <f t="shared" si="2"/>
        <v>#N/A</v>
      </c>
      <c r="AK16" s="25"/>
      <c r="AL16" s="28">
        <f t="shared" si="3"/>
        <v>21.843871688752024</v>
      </c>
      <c r="AM16" s="29">
        <f t="shared" si="3"/>
        <v>73.017775090462891</v>
      </c>
      <c r="AN16" s="25"/>
      <c r="AO16" s="28" t="e">
        <f t="shared" si="4"/>
        <v>#N/A</v>
      </c>
      <c r="AP16" s="29" t="e">
        <f t="shared" si="4"/>
        <v>#N/A</v>
      </c>
      <c r="AR16" s="34">
        <f t="shared" si="5"/>
        <v>76.215157347578085</v>
      </c>
      <c r="AS16" s="35">
        <f t="shared" si="6"/>
        <v>55</v>
      </c>
      <c r="AU16" s="16">
        <f t="shared" si="7"/>
        <v>55</v>
      </c>
      <c r="AV16" s="15">
        <f t="shared" si="8"/>
        <v>21.843871688752024</v>
      </c>
      <c r="AW16" s="15">
        <f t="shared" si="8"/>
        <v>73.017775090462891</v>
      </c>
      <c r="AX16" s="11" t="str">
        <f t="shared" si="9"/>
        <v>Listened</v>
      </c>
      <c r="AZ16" s="16">
        <v>15</v>
      </c>
      <c r="BA16" s="15">
        <v>27.793605162111934</v>
      </c>
      <c r="BB16" s="15">
        <v>19.046454257339146</v>
      </c>
      <c r="BC16" s="16">
        <v>37</v>
      </c>
      <c r="BD16" s="15">
        <v>18.867376827142184</v>
      </c>
      <c r="BE16" s="15">
        <v>54.946328062349224</v>
      </c>
      <c r="BF16" s="16">
        <v>93</v>
      </c>
      <c r="BG16" s="15">
        <v>44.174356873336841</v>
      </c>
      <c r="BH16" s="15">
        <v>99.997643457745056</v>
      </c>
      <c r="BJ16" s="10">
        <v>7</v>
      </c>
      <c r="BK16" s="15">
        <f t="shared" si="0"/>
        <v>23.332297264411256</v>
      </c>
      <c r="BL16" s="15">
        <f t="shared" si="1"/>
        <v>9.9953147740387926</v>
      </c>
    </row>
    <row r="17" spans="1:64" x14ac:dyDescent="0.3">
      <c r="A17" s="36"/>
      <c r="B17" s="42" t="s">
        <v>48</v>
      </c>
      <c r="C17" s="42" t="s">
        <v>49</v>
      </c>
      <c r="D17" s="42" t="s">
        <v>40</v>
      </c>
      <c r="E17" s="49">
        <v>85.001964768074046</v>
      </c>
      <c r="F17" s="49">
        <v>54.002156071949798</v>
      </c>
      <c r="G17" s="49">
        <v>6.956257121796241E-3</v>
      </c>
      <c r="H17" s="49">
        <v>-6.8244589958391604</v>
      </c>
      <c r="I17" s="49">
        <v>5.0031225784090543</v>
      </c>
      <c r="J17" s="49">
        <v>57.006918996076635</v>
      </c>
      <c r="K17" s="49">
        <v>125.00518193665674</v>
      </c>
      <c r="L17" s="49">
        <v>236.00012776039111</v>
      </c>
      <c r="M17" s="43" cm="1">
        <f t="array" ref="M17">1+(E17-MIN(E$4:E$103))*(100-1)/(MAX(E$4:E$103-MIN(E$4:E$103)))</f>
        <v>84.438005969544719</v>
      </c>
      <c r="N17" s="43" cm="1">
        <f t="array" ref="N17">1+(F17-MIN(F$4:F$103))*(100-1)/(MAX(F$4:F$103-MIN(F$4:F$103)))</f>
        <v>39.948980376226359</v>
      </c>
      <c r="O17" s="43" cm="1">
        <f t="array" ref="O17">1+(G17-MIN(G$4:G$103))*(100-1)/(MAX(G$4:G$103-MIN(G$4:G$103)))</f>
        <v>1.0454821901595786</v>
      </c>
      <c r="P17" s="43" cm="1">
        <f t="array" ref="P17">1+(H17-MIN(H$4:H$103))*(100-1)/(MAX(H$4:H$103-MIN(H$4:H$103)))</f>
        <v>43.009232510176901</v>
      </c>
      <c r="Q17" s="43" cm="1">
        <f t="array" ref="Q17">1+(I17-MIN(I$4:I$103))*(100-1)/(MAX(I$4:I$103-MIN(I$4:I$103)))</f>
        <v>6.8185647633721134</v>
      </c>
      <c r="R17" s="43" cm="1">
        <f t="array" ref="R17">1+(J17-MIN(J$4:J$103))*(100-1)/(MAX(J$4:J$103-MIN(J$4:J$103)))</f>
        <v>61.682572089315414</v>
      </c>
      <c r="S17" s="43" cm="1">
        <f t="array" ref="S17">1+(K17-MIN(K$4:K$103))*(100-1)/(MAX(K$4:K$103-MIN(K$4:K$103)))</f>
        <v>45.660200585415318</v>
      </c>
      <c r="T17" s="43" cm="1">
        <f t="array" ref="T17">1+(L17-MIN(L$4:L$103))*(100-1)/(MAX(L$4:L$103-MIN(L$4:L$103)))</f>
        <v>44.215026693868055</v>
      </c>
      <c r="U17" s="45" t="s">
        <v>200</v>
      </c>
      <c r="V17" s="22"/>
      <c r="AI17" s="28" t="e">
        <f t="shared" si="2"/>
        <v>#N/A</v>
      </c>
      <c r="AJ17" s="29" t="e">
        <f t="shared" si="2"/>
        <v>#N/A</v>
      </c>
      <c r="AK17" s="25"/>
      <c r="AL17" s="28">
        <f t="shared" si="3"/>
        <v>45.660200585415318</v>
      </c>
      <c r="AM17" s="29">
        <f t="shared" si="3"/>
        <v>1.0454821901595786</v>
      </c>
      <c r="AN17" s="25"/>
      <c r="AO17" s="28" t="e">
        <f t="shared" si="4"/>
        <v>#N/A</v>
      </c>
      <c r="AP17" s="29" t="e">
        <f t="shared" si="4"/>
        <v>#N/A</v>
      </c>
      <c r="AR17" s="34">
        <f t="shared" si="5"/>
        <v>45.672168226506415</v>
      </c>
      <c r="AS17" s="35">
        <f t="shared" si="6"/>
        <v>21</v>
      </c>
      <c r="AU17" s="16">
        <f t="shared" si="7"/>
        <v>21</v>
      </c>
      <c r="AV17" s="15">
        <f t="shared" si="8"/>
        <v>45.660200585415318</v>
      </c>
      <c r="AW17" s="15">
        <f t="shared" si="8"/>
        <v>1.0454821901595786</v>
      </c>
      <c r="AX17" s="11" t="str">
        <f t="shared" si="9"/>
        <v>Listened</v>
      </c>
      <c r="AZ17" s="16">
        <v>16</v>
      </c>
      <c r="BA17" s="15">
        <v>22.588841972117937</v>
      </c>
      <c r="BB17" s="15">
        <v>27.985070498457667</v>
      </c>
      <c r="BC17" s="16">
        <v>39</v>
      </c>
      <c r="BD17" s="15">
        <v>60.544361151952316</v>
      </c>
      <c r="BE17" s="15">
        <v>10.014146727065031</v>
      </c>
      <c r="BF17" s="16">
        <v>94</v>
      </c>
      <c r="BG17" s="15">
        <v>45.663637475357284</v>
      </c>
      <c r="BH17" s="15">
        <v>99.965592617081654</v>
      </c>
      <c r="BJ17" s="37" t="s">
        <v>211</v>
      </c>
      <c r="BK17" s="15">
        <f t="shared" si="0"/>
        <v>0</v>
      </c>
      <c r="BL17" s="15">
        <f t="shared" si="1"/>
        <v>0</v>
      </c>
    </row>
    <row r="18" spans="1:64" x14ac:dyDescent="0.3">
      <c r="A18" s="36"/>
      <c r="B18" s="42" t="s">
        <v>50</v>
      </c>
      <c r="C18" s="42" t="s">
        <v>51</v>
      </c>
      <c r="D18" s="42" t="s">
        <v>40</v>
      </c>
      <c r="E18" s="49">
        <v>75.0095297362613</v>
      </c>
      <c r="F18" s="49">
        <v>66.004991148440865</v>
      </c>
      <c r="G18" s="49">
        <v>7.0057091721912803</v>
      </c>
      <c r="H18" s="49">
        <v>-3.0577042107509564</v>
      </c>
      <c r="I18" s="49">
        <v>4.0065321520851418</v>
      </c>
      <c r="J18" s="49">
        <v>17.002539261298722</v>
      </c>
      <c r="K18" s="49">
        <v>107.00326441789407</v>
      </c>
      <c r="L18" s="49">
        <v>185.0091493563377</v>
      </c>
      <c r="M18" s="43" cm="1">
        <f t="array" ref="M18">1+(E18-MIN(E$4:E$103))*(100-1)/(MAX(E$4:E$103-MIN(E$4:E$103)))</f>
        <v>70.305107897462719</v>
      </c>
      <c r="N18" s="43" cm="1">
        <f t="array" ref="N18">1+(F18-MIN(F$4:F$103))*(100-1)/(MAX(F$4:F$103-MIN(F$4:F$103)))</f>
        <v>59.429153583292901</v>
      </c>
      <c r="O18" s="43" cm="1">
        <f t="array" ref="O18">1+(G18-MIN(G$4:G$103))*(100-1)/(MAX(G$4:G$103-MIN(G$4:G$103)))</f>
        <v>63.988723652204648</v>
      </c>
      <c r="P18" s="43" cm="1">
        <f t="array" ref="P18">1+(H18-MIN(H$4:H$103))*(100-1)/(MAX(H$4:H$103-MIN(H$4:H$103)))</f>
        <v>91.327323910310568</v>
      </c>
      <c r="Q18" s="43" cm="1">
        <f t="array" ref="Q18">1+(I18-MIN(I$4:I$103))*(100-1)/(MAX(I$4:I$103-MIN(I$4:I$103)))</f>
        <v>4.884148453655186</v>
      </c>
      <c r="R18" s="43" cm="1">
        <f t="array" ref="R18">1+(J18-MIN(J$4:J$103))*(100-1)/(MAX(J$4:J$103-MIN(J$4:J$103)))</f>
        <v>19.098430491199522</v>
      </c>
      <c r="S18" s="43" cm="1">
        <f t="array" ref="S18">1+(K18-MIN(K$4:K$103))*(100-1)/(MAX(K$4:K$103-MIN(K$4:K$103)))</f>
        <v>32.260584021069164</v>
      </c>
      <c r="T18" s="43" cm="1">
        <f t="array" ref="T18">1+(L18-MIN(L$4:L$103))*(100-1)/(MAX(L$4:L$103-MIN(L$4:L$103)))</f>
        <v>28.586586504509263</v>
      </c>
      <c r="U18" s="45" t="s">
        <v>200</v>
      </c>
      <c r="V18" s="22"/>
      <c r="AI18" s="28" t="e">
        <f t="shared" si="2"/>
        <v>#N/A</v>
      </c>
      <c r="AJ18" s="29" t="e">
        <f t="shared" si="2"/>
        <v>#N/A</v>
      </c>
      <c r="AK18" s="25"/>
      <c r="AL18" s="28">
        <f t="shared" si="3"/>
        <v>32.260584021069164</v>
      </c>
      <c r="AM18" s="29">
        <f t="shared" si="3"/>
        <v>63.988723652204648</v>
      </c>
      <c r="AN18" s="25"/>
      <c r="AO18" s="28" t="e">
        <f t="shared" si="4"/>
        <v>#N/A</v>
      </c>
      <c r="AP18" s="29" t="e">
        <f t="shared" si="4"/>
        <v>#N/A</v>
      </c>
      <c r="AR18" s="34">
        <f t="shared" si="5"/>
        <v>71.66102173440369</v>
      </c>
      <c r="AS18" s="35">
        <f t="shared" si="6"/>
        <v>50</v>
      </c>
      <c r="AU18" s="16">
        <f t="shared" si="7"/>
        <v>50</v>
      </c>
      <c r="AV18" s="15">
        <f t="shared" si="8"/>
        <v>32.260584021069164</v>
      </c>
      <c r="AW18" s="15">
        <f t="shared" si="8"/>
        <v>63.988723652204648</v>
      </c>
      <c r="AX18" s="11" t="str">
        <f t="shared" si="9"/>
        <v>Listened</v>
      </c>
      <c r="AZ18" s="16">
        <v>17</v>
      </c>
      <c r="BA18" s="15">
        <v>30.776860395796405</v>
      </c>
      <c r="BB18" s="15">
        <v>18.984888530593334</v>
      </c>
      <c r="BC18" s="16">
        <v>40</v>
      </c>
      <c r="BD18" s="15">
        <v>28.53790179342084</v>
      </c>
      <c r="BE18" s="15">
        <v>54.965889296046164</v>
      </c>
      <c r="BF18" s="16">
        <v>96</v>
      </c>
      <c r="BG18" s="15">
        <v>67.247265465111411</v>
      </c>
      <c r="BH18" s="15">
        <v>91.007123526145079</v>
      </c>
      <c r="BJ18" s="10">
        <v>8</v>
      </c>
      <c r="BK18" s="15">
        <f t="shared" si="0"/>
        <v>23.329597585019112</v>
      </c>
      <c r="BL18" s="15">
        <f t="shared" si="1"/>
        <v>10.046201439090231</v>
      </c>
    </row>
    <row r="19" spans="1:64" x14ac:dyDescent="0.3">
      <c r="A19" s="36"/>
      <c r="B19" s="42" t="s">
        <v>52</v>
      </c>
      <c r="C19" s="42" t="s">
        <v>53</v>
      </c>
      <c r="D19" s="42" t="s">
        <v>25</v>
      </c>
      <c r="E19" s="49">
        <v>70.00302940086587</v>
      </c>
      <c r="F19" s="49">
        <v>63.000433216421825</v>
      </c>
      <c r="G19" s="49">
        <v>8.0054665345177192</v>
      </c>
      <c r="H19" s="49">
        <v>-4.9381042150353291</v>
      </c>
      <c r="I19" s="49">
        <v>6.0057172420322695</v>
      </c>
      <c r="J19" s="49">
        <v>6.0053522010748939</v>
      </c>
      <c r="K19" s="49">
        <v>97.004413882268508</v>
      </c>
      <c r="L19" s="49">
        <v>232.00782002422636</v>
      </c>
      <c r="M19" s="43" cm="1">
        <f t="array" ref="M19">1+(E19-MIN(E$4:E$103))*(100-1)/(MAX(E$4:E$103-MIN(E$4:E$103)))</f>
        <v>63.224115255256677</v>
      </c>
      <c r="N19" s="43" cm="1">
        <f t="array" ref="N19">1+(F19-MIN(F$4:F$103))*(100-1)/(MAX(F$4:F$103-MIN(F$4:F$103)))</f>
        <v>54.552863227439147</v>
      </c>
      <c r="O19" s="43" cm="1">
        <f t="array" ref="O19">1+(G19-MIN(G$4:G$103))*(100-1)/(MAX(G$4:G$103-MIN(G$4:G$103)))</f>
        <v>72.980035365020782</v>
      </c>
      <c r="P19" s="43" cm="1">
        <f t="array" ref="P19">1+(H19-MIN(H$4:H$103))*(100-1)/(MAX(H$4:H$103-MIN(H$4:H$103)))</f>
        <v>67.206470693236469</v>
      </c>
      <c r="Q19" s="43" cm="1">
        <f t="array" ref="Q19">1+(I19-MIN(I$4:I$103))*(100-1)/(MAX(I$4:I$103-MIN(I$4:I$103)))</f>
        <v>8.7646355042900552</v>
      </c>
      <c r="R19" s="43" cm="1">
        <f t="array" ref="R19">1+(J19-MIN(J$4:J$103))*(100-1)/(MAX(J$4:J$103-MIN(J$4:J$103)))</f>
        <v>7.3920679864356611</v>
      </c>
      <c r="S19" s="43" cm="1">
        <f t="array" ref="S19">1+(K19-MIN(K$4:K$103))*(100-1)/(MAX(K$4:K$103-MIN(K$4:K$103)))</f>
        <v>24.818001133888007</v>
      </c>
      <c r="T19" s="43" cm="1">
        <f t="array" ref="T19">1+(L19-MIN(L$4:L$103))*(100-1)/(MAX(L$4:L$103-MIN(L$4:L$103)))</f>
        <v>42.991407445424578</v>
      </c>
      <c r="U19" s="45" t="s">
        <v>200</v>
      </c>
      <c r="V19" s="22"/>
      <c r="AI19" s="28" t="e">
        <f t="shared" si="2"/>
        <v>#N/A</v>
      </c>
      <c r="AJ19" s="29" t="e">
        <f t="shared" si="2"/>
        <v>#N/A</v>
      </c>
      <c r="AK19" s="25"/>
      <c r="AL19" s="28">
        <f t="shared" si="3"/>
        <v>24.818001133888007</v>
      </c>
      <c r="AM19" s="29">
        <f t="shared" si="3"/>
        <v>72.980035365020782</v>
      </c>
      <c r="AN19" s="25"/>
      <c r="AO19" s="28" t="e">
        <f t="shared" si="4"/>
        <v>#N/A</v>
      </c>
      <c r="AP19" s="29" t="e">
        <f t="shared" si="4"/>
        <v>#N/A</v>
      </c>
      <c r="AR19" s="34">
        <f t="shared" si="5"/>
        <v>77.084490931453587</v>
      </c>
      <c r="AS19" s="35">
        <f t="shared" si="6"/>
        <v>59</v>
      </c>
      <c r="AU19" s="16">
        <f t="shared" si="7"/>
        <v>59</v>
      </c>
      <c r="AV19" s="15">
        <f t="shared" si="8"/>
        <v>24.818001133888007</v>
      </c>
      <c r="AW19" s="15">
        <f t="shared" si="8"/>
        <v>72.980035365020782</v>
      </c>
      <c r="AX19" s="11" t="str">
        <f t="shared" si="9"/>
        <v>Listened</v>
      </c>
      <c r="AZ19" s="16">
        <v>18</v>
      </c>
      <c r="BA19" s="15">
        <v>27.054543361014904</v>
      </c>
      <c r="BB19" s="15">
        <v>28.022356761066973</v>
      </c>
      <c r="BC19" s="16">
        <v>41</v>
      </c>
      <c r="BD19" s="15">
        <v>41.937965530203783</v>
      </c>
      <c r="BE19" s="15">
        <v>45.96228237086396</v>
      </c>
      <c r="BF19" s="16">
        <v>97</v>
      </c>
      <c r="BG19" s="15">
        <v>86.602106376524247</v>
      </c>
      <c r="BH19" s="15">
        <v>81.959486959632699</v>
      </c>
      <c r="BJ19" s="37" t="s">
        <v>211</v>
      </c>
      <c r="BK19" s="15">
        <f t="shared" si="0"/>
        <v>0</v>
      </c>
      <c r="BL19" s="15">
        <f t="shared" si="1"/>
        <v>0</v>
      </c>
    </row>
    <row r="20" spans="1:64" x14ac:dyDescent="0.3">
      <c r="A20" s="36"/>
      <c r="B20" s="42" t="s">
        <v>54</v>
      </c>
      <c r="C20" s="42" t="s">
        <v>55</v>
      </c>
      <c r="D20" s="42" t="s">
        <v>40</v>
      </c>
      <c r="E20" s="49">
        <v>70.009204789015001</v>
      </c>
      <c r="F20" s="49">
        <v>71.004789630197138</v>
      </c>
      <c r="G20" s="49">
        <v>9.0096416191472386</v>
      </c>
      <c r="H20" s="49">
        <v>-5.4996219996419331</v>
      </c>
      <c r="I20" s="49">
        <v>6.0078899188428592</v>
      </c>
      <c r="J20" s="49">
        <v>4.0090475660384843</v>
      </c>
      <c r="K20" s="49">
        <v>122.00417748529033</v>
      </c>
      <c r="L20" s="49">
        <v>206.00643110135107</v>
      </c>
      <c r="M20" s="43" cm="1">
        <f t="array" ref="M20">1+(E20-MIN(E$4:E$103))*(100-1)/(MAX(E$4:E$103-MIN(E$4:E$103)))</f>
        <v>63.232849475793451</v>
      </c>
      <c r="N20" s="43" cm="1">
        <f t="array" ref="N20">1+(F20-MIN(F$4:F$103))*(100-1)/(MAX(F$4:F$103-MIN(F$4:F$103)))</f>
        <v>67.543648184306264</v>
      </c>
      <c r="O20" s="43" cm="1">
        <f t="array" ref="O20">1+(G20-MIN(G$4:G$103))*(100-1)/(MAX(G$4:G$103-MIN(G$4:G$103)))</f>
        <v>82.011077836303372</v>
      </c>
      <c r="P20" s="43" cm="1">
        <f t="array" ref="P20">1+(H20-MIN(H$4:H$103))*(100-1)/(MAX(H$4:H$103-MIN(H$4:H$103)))</f>
        <v>60.003594693229701</v>
      </c>
      <c r="Q20" s="43" cm="1">
        <f t="array" ref="Q20">1+(I20-MIN(I$4:I$103))*(100-1)/(MAX(I$4:I$103-MIN(I$4:I$103)))</f>
        <v>8.7688527447402294</v>
      </c>
      <c r="R20" s="43" cm="1">
        <f t="array" ref="R20">1+(J20-MIN(J$4:J$103))*(100-1)/(MAX(J$4:J$103-MIN(J$4:J$103)))</f>
        <v>5.267027682974561</v>
      </c>
      <c r="S20" s="43" cm="1">
        <f t="array" ref="S20">1+(K20-MIN(K$4:K$103))*(100-1)/(MAX(K$4:K$103-MIN(K$4:K$103)))</f>
        <v>43.426421383044548</v>
      </c>
      <c r="T20" s="43" cm="1">
        <f t="array" ref="T20">1+(L20-MIN(L$4:L$103))*(100-1)/(MAX(L$4:L$103-MIN(L$4:L$103)))</f>
        <v>35.022132010044622</v>
      </c>
      <c r="U20" s="45" t="s">
        <v>201</v>
      </c>
      <c r="V20" s="22"/>
      <c r="AI20" s="28" t="e">
        <f t="shared" si="2"/>
        <v>#N/A</v>
      </c>
      <c r="AJ20" s="29" t="e">
        <f t="shared" si="2"/>
        <v>#N/A</v>
      </c>
      <c r="AK20" s="25"/>
      <c r="AL20" s="28" t="e">
        <f t="shared" si="3"/>
        <v>#N/A</v>
      </c>
      <c r="AM20" s="29" t="e">
        <f t="shared" si="3"/>
        <v>#N/A</v>
      </c>
      <c r="AN20" s="25"/>
      <c r="AO20" s="28">
        <f t="shared" si="4"/>
        <v>43.426421383044548</v>
      </c>
      <c r="AP20" s="29">
        <f t="shared" si="4"/>
        <v>82.011077836303372</v>
      </c>
      <c r="AR20" s="34">
        <f t="shared" si="5"/>
        <v>92.799089230498154</v>
      </c>
      <c r="AS20" s="35">
        <f t="shared" si="6"/>
        <v>76</v>
      </c>
      <c r="AU20" s="16">
        <f t="shared" si="7"/>
        <v>76</v>
      </c>
      <c r="AV20" s="15">
        <f t="shared" si="8"/>
        <v>43.426421383044548</v>
      </c>
      <c r="AW20" s="15">
        <f t="shared" si="8"/>
        <v>82.011077836303372</v>
      </c>
      <c r="AX20" s="11" t="str">
        <f t="shared" si="9"/>
        <v>Favorited</v>
      </c>
      <c r="AZ20" s="16">
        <v>19</v>
      </c>
      <c r="BA20" s="15">
        <v>30.773804705026084</v>
      </c>
      <c r="BB20" s="15">
        <v>28.028302412486898</v>
      </c>
      <c r="BC20" s="16">
        <v>42</v>
      </c>
      <c r="BD20" s="15">
        <v>61.29145222326332</v>
      </c>
      <c r="BE20" s="15">
        <v>19.030426016451226</v>
      </c>
      <c r="BF20" s="16">
        <v>98</v>
      </c>
      <c r="BG20" s="15">
        <v>67.988939190503601</v>
      </c>
      <c r="BH20" s="15">
        <v>99.93748851229563</v>
      </c>
      <c r="BJ20" s="10">
        <v>9</v>
      </c>
      <c r="BK20" s="15">
        <f t="shared" si="0"/>
        <v>25.562202102872511</v>
      </c>
      <c r="BL20" s="15">
        <f t="shared" si="1"/>
        <v>1.0558488401439048</v>
      </c>
    </row>
    <row r="21" spans="1:64" x14ac:dyDescent="0.3">
      <c r="A21" s="36"/>
      <c r="B21" s="42" t="s">
        <v>0</v>
      </c>
      <c r="C21" s="42" t="s">
        <v>56</v>
      </c>
      <c r="D21" s="42" t="s">
        <v>57</v>
      </c>
      <c r="E21" s="49">
        <v>59.002761332819176</v>
      </c>
      <c r="F21" s="49">
        <v>75.002590328904816</v>
      </c>
      <c r="G21" s="49">
        <v>9.0039051526084499</v>
      </c>
      <c r="H21" s="49">
        <v>-4.7302922690124154</v>
      </c>
      <c r="I21" s="49">
        <v>6.0075588935920852</v>
      </c>
      <c r="J21" s="49">
        <v>3.0059668997492968</v>
      </c>
      <c r="K21" s="49">
        <v>180.00920444530075</v>
      </c>
      <c r="L21" s="49">
        <v>173.00362156204616</v>
      </c>
      <c r="M21" s="43" cm="1">
        <f t="array" ref="M21">1+(E21-MIN(E$4:E$103))*(100-1)/(MAX(E$4:E$103-MIN(E$4:E$103)))</f>
        <v>47.665778686009155</v>
      </c>
      <c r="N21" s="43" cm="1">
        <f t="array" ref="N21">1+(F21-MIN(F$4:F$103))*(100-1)/(MAX(F$4:F$103-MIN(F$4:F$103)))</f>
        <v>74.031936123102497</v>
      </c>
      <c r="O21" s="43" cm="1">
        <f t="array" ref="O21">1+(G21-MIN(G$4:G$103))*(100-1)/(MAX(G$4:G$103-MIN(G$4:G$103)))</f>
        <v>81.959486959632699</v>
      </c>
      <c r="P21" s="43" cm="1">
        <f t="array" ref="P21">1+(H21-MIN(H$4:H$103))*(100-1)/(MAX(H$4:H$103-MIN(H$4:H$103)))</f>
        <v>69.872180880086248</v>
      </c>
      <c r="Q21" s="43" cm="1">
        <f t="array" ref="Q21">1+(I21-MIN(I$4:I$103))*(100-1)/(MAX(I$4:I$103-MIN(I$4:I$103)))</f>
        <v>8.7682102133380493</v>
      </c>
      <c r="R21" s="43" cm="1">
        <f t="array" ref="R21">1+(J21-MIN(J$4:J$103))*(100-1)/(MAX(J$4:J$103-MIN(J$4:J$103)))</f>
        <v>4.1992613681163782</v>
      </c>
      <c r="S21" s="43" cm="1">
        <f t="array" ref="S21">1+(K21-MIN(K$4:K$103))*(100-1)/(MAX(K$4:K$103-MIN(K$4:K$103)))</f>
        <v>86.602106376524247</v>
      </c>
      <c r="T21" s="43" cm="1">
        <f t="array" ref="T21">1+(L21-MIN(L$4:L$103))*(100-1)/(MAX(L$4:L$103-MIN(L$4:L$103)))</f>
        <v>24.906961618946077</v>
      </c>
      <c r="U21" s="45" t="s">
        <v>201</v>
      </c>
      <c r="V21" s="22"/>
      <c r="AI21" s="28" t="e">
        <f t="shared" si="2"/>
        <v>#N/A</v>
      </c>
      <c r="AJ21" s="29" t="e">
        <f t="shared" si="2"/>
        <v>#N/A</v>
      </c>
      <c r="AK21" s="25"/>
      <c r="AL21" s="28" t="e">
        <f t="shared" si="3"/>
        <v>#N/A</v>
      </c>
      <c r="AM21" s="29" t="e">
        <f t="shared" si="3"/>
        <v>#N/A</v>
      </c>
      <c r="AN21" s="25"/>
      <c r="AO21" s="28">
        <f t="shared" si="4"/>
        <v>86.602106376524247</v>
      </c>
      <c r="AP21" s="29">
        <f t="shared" si="4"/>
        <v>81.959486959632699</v>
      </c>
      <c r="AR21" s="34">
        <f t="shared" si="5"/>
        <v>119.2362458799212</v>
      </c>
      <c r="AS21" s="35">
        <f t="shared" si="6"/>
        <v>97</v>
      </c>
      <c r="AU21" s="16">
        <f t="shared" si="7"/>
        <v>97</v>
      </c>
      <c r="AV21" s="15">
        <f t="shared" si="8"/>
        <v>86.602106376524247</v>
      </c>
      <c r="AW21" s="15">
        <f t="shared" si="8"/>
        <v>81.959486959632699</v>
      </c>
      <c r="AX21" s="11" t="str">
        <f t="shared" si="9"/>
        <v>Favorited</v>
      </c>
      <c r="AZ21" s="16">
        <v>23</v>
      </c>
      <c r="BA21" s="15">
        <v>49.381379542179232</v>
      </c>
      <c r="BB21" s="15">
        <v>1.0700590445198754</v>
      </c>
      <c r="BC21" s="16">
        <v>43</v>
      </c>
      <c r="BD21" s="15">
        <v>9.9349133806140539</v>
      </c>
      <c r="BE21" s="15">
        <v>63.954262859960131</v>
      </c>
      <c r="BF21" s="16">
        <v>99</v>
      </c>
      <c r="BG21" s="15">
        <v>100</v>
      </c>
      <c r="BH21" s="15">
        <v>81.929394212170209</v>
      </c>
      <c r="BJ21" s="37" t="s">
        <v>211</v>
      </c>
      <c r="BK21" s="15">
        <f t="shared" si="0"/>
        <v>0</v>
      </c>
      <c r="BL21" s="15">
        <f t="shared" si="1"/>
        <v>0</v>
      </c>
    </row>
    <row r="22" spans="1:64" x14ac:dyDescent="0.3">
      <c r="A22" s="36"/>
      <c r="B22" s="42" t="s">
        <v>58</v>
      </c>
      <c r="C22" s="42" t="s">
        <v>27</v>
      </c>
      <c r="D22" s="42" t="s">
        <v>25</v>
      </c>
      <c r="E22" s="49">
        <v>92.008150719367819</v>
      </c>
      <c r="F22" s="49">
        <v>54.008517448785007</v>
      </c>
      <c r="G22" s="49">
        <v>9.0061795362935477</v>
      </c>
      <c r="H22" s="49">
        <v>-5.7168631310640041</v>
      </c>
      <c r="I22" s="49">
        <v>8.0048064567849107</v>
      </c>
      <c r="J22" s="49">
        <v>56.009531257812682</v>
      </c>
      <c r="K22" s="49">
        <v>128.00807959716363</v>
      </c>
      <c r="L22" s="49">
        <v>135.00398867885121</v>
      </c>
      <c r="M22" s="43" cm="1">
        <f t="array" ref="M22">1+(E22-MIN(E$4:E$103))*(100-1)/(MAX(E$4:E$103-MIN(E$4:E$103)))</f>
        <v>94.347273491269576</v>
      </c>
      <c r="N22" s="43" cm="1">
        <f t="array" ref="N22">1+(F22-MIN(F$4:F$103))*(100-1)/(MAX(F$4:F$103-MIN(F$4:F$103)))</f>
        <v>39.959304663929686</v>
      </c>
      <c r="O22" s="43" cm="1">
        <f t="array" ref="O22">1+(G22-MIN(G$4:G$103))*(100-1)/(MAX(G$4:G$103-MIN(G$4:G$103)))</f>
        <v>81.979941615370038</v>
      </c>
      <c r="P22" s="43" cm="1">
        <f t="array" ref="P22">1+(H22-MIN(H$4:H$103))*(100-1)/(MAX(H$4:H$103-MIN(H$4:H$103)))</f>
        <v>57.216931519541241</v>
      </c>
      <c r="Q22" s="43" cm="1">
        <f t="array" ref="Q22">1+(I22-MIN(I$4:I$103))*(100-1)/(MAX(I$4:I$103-MIN(I$4:I$103)))</f>
        <v>12.644936457873408</v>
      </c>
      <c r="R22" s="43" cm="1">
        <f t="array" ref="R22">1+(J22-MIN(J$4:J$103))*(100-1)/(MAX(J$4:J$103-MIN(J$4:J$103)))</f>
        <v>60.620865822250536</v>
      </c>
      <c r="S22" s="43" cm="1">
        <f t="array" ref="S22">1+(K22-MIN(K$4:K$103))*(100-1)/(MAX(K$4:K$103-MIN(K$4:K$103)))</f>
        <v>47.895388986363507</v>
      </c>
      <c r="T22" s="43" cm="1">
        <f t="array" ref="T22">1+(L22-MIN(L$4:L$103))*(100-1)/(MAX(L$4:L$103-MIN(L$4:L$103)))</f>
        <v>13.260293751019953</v>
      </c>
      <c r="U22" s="45" t="s">
        <v>200</v>
      </c>
      <c r="V22" s="22"/>
      <c r="AI22" s="28" t="e">
        <f t="shared" si="2"/>
        <v>#N/A</v>
      </c>
      <c r="AJ22" s="29" t="e">
        <f t="shared" si="2"/>
        <v>#N/A</v>
      </c>
      <c r="AK22" s="25"/>
      <c r="AL22" s="28">
        <f t="shared" si="3"/>
        <v>47.895388986363507</v>
      </c>
      <c r="AM22" s="29">
        <f t="shared" si="3"/>
        <v>81.979941615370038</v>
      </c>
      <c r="AN22" s="25"/>
      <c r="AO22" s="28" t="e">
        <f t="shared" si="4"/>
        <v>#N/A</v>
      </c>
      <c r="AP22" s="29" t="e">
        <f t="shared" si="4"/>
        <v>#N/A</v>
      </c>
      <c r="AR22" s="34">
        <f t="shared" si="5"/>
        <v>94.945664005338088</v>
      </c>
      <c r="AS22" s="35">
        <f t="shared" si="6"/>
        <v>81</v>
      </c>
      <c r="AU22" s="16">
        <f t="shared" si="7"/>
        <v>81</v>
      </c>
      <c r="AV22" s="15">
        <f t="shared" si="8"/>
        <v>47.895388986363507</v>
      </c>
      <c r="AW22" s="15">
        <f t="shared" si="8"/>
        <v>81.979941615370038</v>
      </c>
      <c r="AX22" s="11" t="str">
        <f t="shared" si="9"/>
        <v>Listened</v>
      </c>
      <c r="AZ22" s="16">
        <v>24</v>
      </c>
      <c r="BA22" s="15">
        <v>50.128385920505657</v>
      </c>
      <c r="BB22" s="15">
        <v>1.0493445143738462</v>
      </c>
      <c r="BC22" s="16">
        <v>44</v>
      </c>
      <c r="BD22" s="15">
        <v>64.270575715618151</v>
      </c>
      <c r="BE22" s="15">
        <v>10.054753813027997</v>
      </c>
      <c r="BF22" s="16">
        <v>100</v>
      </c>
      <c r="BG22" s="15">
        <v>86.598528195771678</v>
      </c>
      <c r="BH22" s="15">
        <v>99.981830832964107</v>
      </c>
      <c r="BJ22" s="10">
        <v>10</v>
      </c>
      <c r="BK22" s="15">
        <f t="shared" si="0"/>
        <v>24.074063885687547</v>
      </c>
      <c r="BL22" s="15">
        <f t="shared" si="1"/>
        <v>9.98881187058225</v>
      </c>
    </row>
    <row r="23" spans="1:64" x14ac:dyDescent="0.3">
      <c r="A23" s="36"/>
      <c r="B23" s="42" t="s">
        <v>59</v>
      </c>
      <c r="C23" s="42" t="s">
        <v>60</v>
      </c>
      <c r="D23" s="42" t="s">
        <v>25</v>
      </c>
      <c r="E23" s="49">
        <v>92.007155078308074</v>
      </c>
      <c r="F23" s="49">
        <v>58.006743600062464</v>
      </c>
      <c r="G23" s="49">
        <v>10.007320463256786</v>
      </c>
      <c r="H23" s="49">
        <v>-7.4877354885206477</v>
      </c>
      <c r="I23" s="49">
        <v>27.008446225009646</v>
      </c>
      <c r="J23" s="49">
        <v>4.3116401806477965E-3</v>
      </c>
      <c r="K23" s="49">
        <v>140.00605496433013</v>
      </c>
      <c r="L23" s="49">
        <v>181.00591317809784</v>
      </c>
      <c r="M23" s="43" cm="1">
        <f t="array" ref="M23">1+(E23-MIN(E$4:E$103))*(100-1)/(MAX(E$4:E$103-MIN(E$4:E$103)))</f>
        <v>94.345865296613425</v>
      </c>
      <c r="N23" s="43" cm="1">
        <f t="array" ref="N23">1+(F23-MIN(F$4:F$103))*(100-1)/(MAX(F$4:F$103-MIN(F$4:F$103)))</f>
        <v>46.448283097071446</v>
      </c>
      <c r="O23" s="43" cm="1">
        <f t="array" ref="O23">1+(G23-MIN(G$4:G$103))*(100-1)/(MAX(G$4:G$103-MIN(G$4:G$103)))</f>
        <v>90.983696408270461</v>
      </c>
      <c r="P23" s="43" cm="1">
        <f t="array" ref="P23">1+(H23-MIN(H$4:H$103))*(100-1)/(MAX(H$4:H$103-MIN(H$4:H$103)))</f>
        <v>34.501045483026488</v>
      </c>
      <c r="Q23" s="43" cm="1">
        <f t="array" ref="Q23">1+(I23-MIN(I$4:I$103))*(100-1)/(MAX(I$4:I$103-MIN(I$4:I$103)))</f>
        <v>49.531655154578075</v>
      </c>
      <c r="R23" s="43" cm="1">
        <f t="array" ref="R23">1+(J23-MIN(J$4:J$103))*(100-1)/(MAX(J$4:J$103-MIN(J$4:J$103)))</f>
        <v>1.0040384087893153</v>
      </c>
      <c r="S23" s="43" cm="1">
        <f t="array" ref="S23">1+(K23-MIN(K$4:K$103))*(100-1)/(MAX(K$4:K$103-MIN(K$4:K$103)))</f>
        <v>56.826008144069299</v>
      </c>
      <c r="T23" s="43" cm="1">
        <f t="array" ref="T23">1+(L23-MIN(L$4:L$103))*(100-1)/(MAX(L$4:L$103-MIN(L$4:L$103)))</f>
        <v>27.359617751728369</v>
      </c>
      <c r="U23" s="45" t="s">
        <v>201</v>
      </c>
      <c r="V23" s="22"/>
      <c r="AI23" s="28" t="e">
        <f t="shared" si="2"/>
        <v>#N/A</v>
      </c>
      <c r="AJ23" s="29" t="e">
        <f t="shared" si="2"/>
        <v>#N/A</v>
      </c>
      <c r="AK23" s="25"/>
      <c r="AL23" s="28" t="e">
        <f t="shared" si="3"/>
        <v>#N/A</v>
      </c>
      <c r="AM23" s="29" t="e">
        <f t="shared" si="3"/>
        <v>#N/A</v>
      </c>
      <c r="AN23" s="25"/>
      <c r="AO23" s="28">
        <f t="shared" si="4"/>
        <v>56.826008144069299</v>
      </c>
      <c r="AP23" s="29">
        <f t="shared" si="4"/>
        <v>90.983696408270461</v>
      </c>
      <c r="AR23" s="34">
        <f t="shared" si="5"/>
        <v>107.27174937373846</v>
      </c>
      <c r="AS23" s="35">
        <f t="shared" si="6"/>
        <v>91</v>
      </c>
      <c r="AU23" s="16">
        <f t="shared" si="7"/>
        <v>91</v>
      </c>
      <c r="AV23" s="15">
        <f t="shared" si="8"/>
        <v>56.826008144069299</v>
      </c>
      <c r="AW23" s="15">
        <f t="shared" si="8"/>
        <v>90.983696408270461</v>
      </c>
      <c r="AX23" s="11" t="str">
        <f t="shared" si="9"/>
        <v>Favorited</v>
      </c>
      <c r="AZ23" s="16">
        <v>25</v>
      </c>
      <c r="BA23" s="15">
        <v>21.09889909813041</v>
      </c>
      <c r="BB23" s="15">
        <v>46.032702245212803</v>
      </c>
      <c r="BC23" s="16">
        <v>45</v>
      </c>
      <c r="BD23" s="15">
        <v>24.815577737712999</v>
      </c>
      <c r="BE23" s="15">
        <v>63.976110474050486</v>
      </c>
      <c r="BF23" s="16"/>
      <c r="BG23" s="15"/>
      <c r="BH23" s="15"/>
      <c r="BJ23" s="37" t="s">
        <v>211</v>
      </c>
      <c r="BK23" s="15">
        <f t="shared" si="0"/>
        <v>0</v>
      </c>
      <c r="BL23" s="15">
        <f t="shared" si="1"/>
        <v>0</v>
      </c>
    </row>
    <row r="24" spans="1:64" x14ac:dyDescent="0.3">
      <c r="A24" s="36"/>
      <c r="B24" s="42" t="s">
        <v>61</v>
      </c>
      <c r="C24" s="42" t="s">
        <v>62</v>
      </c>
      <c r="D24" s="42" t="s">
        <v>37</v>
      </c>
      <c r="E24" s="49">
        <v>65.001225538682107</v>
      </c>
      <c r="F24" s="49">
        <v>81.00765598882208</v>
      </c>
      <c r="G24" s="49">
        <v>1.899024548938637E-3</v>
      </c>
      <c r="H24" s="49">
        <v>-4.055038268772984</v>
      </c>
      <c r="I24" s="49">
        <v>5.0019223234359362</v>
      </c>
      <c r="J24" s="49">
        <v>19.005480400173816</v>
      </c>
      <c r="K24" s="49">
        <v>92.001159820499467</v>
      </c>
      <c r="L24" s="49">
        <v>211.00398582468335</v>
      </c>
      <c r="M24" s="43" cm="1">
        <f t="array" ref="M24">1+(E24-MIN(E$4:E$103))*(100-1)/(MAX(E$4:E$103-MIN(E$4:E$103)))</f>
        <v>56.149765115802708</v>
      </c>
      <c r="N24" s="43" cm="1">
        <f t="array" ref="N24">1+(F24-MIN(F$4:F$103))*(100-1)/(MAX(F$4:F$103-MIN(F$4:F$103)))</f>
        <v>83.777943497986271</v>
      </c>
      <c r="O24" s="43" cm="1">
        <f t="array" ref="O24">1+(G24-MIN(G$4:G$103))*(100-1)/(MAX(G$4:G$103-MIN(G$4:G$103)))</f>
        <v>1</v>
      </c>
      <c r="P24" s="43" cm="1">
        <f t="array" ref="P24">1+(H24-MIN(H$4:H$103))*(100-1)/(MAX(H$4:H$103-MIN(H$4:H$103)))</f>
        <v>78.534009526601309</v>
      </c>
      <c r="Q24" s="43" cm="1">
        <f t="array" ref="Q24">1+(I24-MIN(I$4:I$103))*(100-1)/(MAX(I$4:I$103-MIN(I$4:I$103)))</f>
        <v>6.816235027169065</v>
      </c>
      <c r="R24" s="43" cm="1">
        <f t="array" ref="R24">1+(J24-MIN(J$4:J$103))*(100-1)/(MAX(J$4:J$103-MIN(J$4:J$103)))</f>
        <v>21.230535266627356</v>
      </c>
      <c r="S24" s="43" cm="1">
        <f t="array" ref="S24">1+(K24-MIN(K$4:K$103))*(100-1)/(MAX(K$4:K$103-MIN(K$4:K$103)))</f>
        <v>21.093859751069328</v>
      </c>
      <c r="T24" s="43" cm="1">
        <f t="array" ref="T24">1+(L24-MIN(L$4:L$103))*(100-1)/(MAX(L$4:L$103-MIN(L$4:L$103)))</f>
        <v>36.553853650444402</v>
      </c>
      <c r="U24" s="45" t="s">
        <v>199</v>
      </c>
      <c r="V24" s="22"/>
      <c r="AI24" s="28">
        <f t="shared" ref="AI24:AJ43" si="10">IF($U24=$AI$2,INDEX($M24:$T24,1,MATCH(AI$3,$M$3:$T$3,0)),NA())</f>
        <v>21.093859751069328</v>
      </c>
      <c r="AJ24" s="29">
        <f t="shared" si="10"/>
        <v>1</v>
      </c>
      <c r="AK24" s="25"/>
      <c r="AL24" s="28" t="e">
        <f t="shared" ref="AL24:AM43" si="11">IF($U24=$AL$2,INDEX($M24:$T24,1,MATCH(AL$3,$M$3:$T$3,0)),NA())</f>
        <v>#N/A</v>
      </c>
      <c r="AM24" s="29" t="e">
        <f t="shared" si="11"/>
        <v>#N/A</v>
      </c>
      <c r="AN24" s="25"/>
      <c r="AO24" s="28" t="e">
        <f t="shared" ref="AO24:AP43" si="12">IF($U24=$AO$2,INDEX($M24:$T24,1,MATCH(AO$3,$M$3:$T$3,0)),NA())</f>
        <v>#N/A</v>
      </c>
      <c r="AP24" s="29" t="e">
        <f t="shared" si="12"/>
        <v>#N/A</v>
      </c>
      <c r="AR24" s="34">
        <f t="shared" si="5"/>
        <v>21.117550028300691</v>
      </c>
      <c r="AS24" s="35">
        <f t="shared" si="6"/>
        <v>2</v>
      </c>
      <c r="AU24" s="16">
        <f t="shared" si="7"/>
        <v>2</v>
      </c>
      <c r="AV24" s="15">
        <f t="shared" ref="AV24:AW43" si="13">INDEX($M24:$T24,1,MATCH(AV$3,$M$3:$T$3,0))</f>
        <v>21.093859751069328</v>
      </c>
      <c r="AW24" s="15">
        <f t="shared" si="13"/>
        <v>1</v>
      </c>
      <c r="AX24" s="11" t="str">
        <f t="shared" si="9"/>
        <v>Skipped</v>
      </c>
      <c r="AZ24" s="16">
        <v>26</v>
      </c>
      <c r="BA24" s="15">
        <v>22.588828300456672</v>
      </c>
      <c r="BB24" s="15">
        <v>45.965071073676377</v>
      </c>
      <c r="BC24" s="16">
        <v>46</v>
      </c>
      <c r="BD24" s="15">
        <v>58.311392130416593</v>
      </c>
      <c r="BE24" s="15">
        <v>36.97953903093741</v>
      </c>
      <c r="BF24" s="16"/>
      <c r="BG24" s="15"/>
      <c r="BH24" s="15"/>
      <c r="BJ24" s="10">
        <v>11</v>
      </c>
      <c r="BK24" s="15">
        <f t="shared" si="0"/>
        <v>24.076482646140906</v>
      </c>
      <c r="BL24" s="15">
        <f t="shared" si="1"/>
        <v>9.9885752514230788</v>
      </c>
    </row>
    <row r="25" spans="1:64" x14ac:dyDescent="0.3">
      <c r="A25" s="36"/>
      <c r="B25" s="42" t="s">
        <v>63</v>
      </c>
      <c r="C25" s="42" t="s">
        <v>64</v>
      </c>
      <c r="D25" s="42" t="s">
        <v>57</v>
      </c>
      <c r="E25" s="49">
        <v>90.004678745611869</v>
      </c>
      <c r="F25" s="49">
        <v>68.004933802914266</v>
      </c>
      <c r="G25" s="49">
        <v>11.009856709881767</v>
      </c>
      <c r="H25" s="49">
        <v>-3.4383422953942255</v>
      </c>
      <c r="I25" s="49">
        <v>21.001086099919256</v>
      </c>
      <c r="J25" s="49">
        <v>54.006853338412292</v>
      </c>
      <c r="K25" s="49">
        <v>97.008126228915998</v>
      </c>
      <c r="L25" s="49">
        <v>418.00999788552843</v>
      </c>
      <c r="M25" s="43" cm="1">
        <f t="array" ref="M25">1+(E25-MIN(E$4:E$103))*(100-1)/(MAX(E$4:E$103-MIN(E$4:E$103)))</f>
        <v>91.513643339537765</v>
      </c>
      <c r="N25" s="43" cm="1">
        <f t="array" ref="N25">1+(F25-MIN(F$4:F$103))*(100-1)/(MAX(F$4:F$103-MIN(F$4:F$103)))</f>
        <v>62.674989176722697</v>
      </c>
      <c r="O25" s="43" cm="1">
        <f t="array" ref="O25">1+(G25-MIN(G$4:G$103))*(100-1)/(MAX(G$4:G$103-MIN(G$4:G$103)))</f>
        <v>100</v>
      </c>
      <c r="P25" s="43" cm="1">
        <f t="array" ref="P25">1+(H25-MIN(H$4:H$103))*(100-1)/(MAX(H$4:H$103-MIN(H$4:H$103)))</f>
        <v>86.44468439340487</v>
      </c>
      <c r="Q25" s="43" cm="1">
        <f t="array" ref="Q25">1+(I25-MIN(I$4:I$103))*(100-1)/(MAX(I$4:I$103-MIN(I$4:I$103)))</f>
        <v>37.871162441254548</v>
      </c>
      <c r="R25" s="43" cm="1">
        <f t="array" ref="R25">1+(J25-MIN(J$4:J$103))*(100-1)/(MAX(J$4:J$103-MIN(J$4:J$103)))</f>
        <v>58.489041240527904</v>
      </c>
      <c r="S25" s="43" cm="1">
        <f t="array" ref="S25">1+(K25-MIN(K$4:K$103))*(100-1)/(MAX(K$4:K$103-MIN(K$4:K$103)))</f>
        <v>24.820764396278165</v>
      </c>
      <c r="T25" s="43" cm="1">
        <f t="array" ref="T25">1+(L25-MIN(L$4:L$103))*(100-1)/(MAX(L$4:L$103-MIN(L$4:L$103)))</f>
        <v>100</v>
      </c>
      <c r="U25" s="45" t="s">
        <v>200</v>
      </c>
      <c r="V25" s="22"/>
      <c r="AI25" s="28" t="e">
        <f t="shared" si="10"/>
        <v>#N/A</v>
      </c>
      <c r="AJ25" s="29" t="e">
        <f t="shared" si="10"/>
        <v>#N/A</v>
      </c>
      <c r="AK25" s="25"/>
      <c r="AL25" s="28">
        <f t="shared" si="11"/>
        <v>24.820764396278165</v>
      </c>
      <c r="AM25" s="29">
        <f t="shared" si="11"/>
        <v>100</v>
      </c>
      <c r="AN25" s="25"/>
      <c r="AO25" s="28" t="e">
        <f t="shared" si="12"/>
        <v>#N/A</v>
      </c>
      <c r="AP25" s="29" t="e">
        <f t="shared" si="12"/>
        <v>#N/A</v>
      </c>
      <c r="AR25" s="34">
        <f t="shared" si="5"/>
        <v>103.03431634759144</v>
      </c>
      <c r="AS25" s="35">
        <f t="shared" si="6"/>
        <v>89</v>
      </c>
      <c r="AU25" s="16">
        <f t="shared" si="7"/>
        <v>89</v>
      </c>
      <c r="AV25" s="15">
        <f t="shared" si="13"/>
        <v>24.820764396278165</v>
      </c>
      <c r="AW25" s="15">
        <f t="shared" si="13"/>
        <v>100</v>
      </c>
      <c r="AX25" s="11" t="str">
        <f t="shared" si="9"/>
        <v>Listened</v>
      </c>
      <c r="AZ25" s="16">
        <v>30</v>
      </c>
      <c r="BA25" s="15">
        <v>27.054835144127054</v>
      </c>
      <c r="BB25" s="15">
        <v>46.036042831303867</v>
      </c>
      <c r="BC25" s="16">
        <v>47</v>
      </c>
      <c r="BD25" s="15">
        <v>59.057041624714401</v>
      </c>
      <c r="BE25" s="15">
        <v>37.027497117587615</v>
      </c>
      <c r="BF25" s="16"/>
      <c r="BG25" s="15"/>
      <c r="BH25" s="15"/>
      <c r="BJ25" s="37" t="s">
        <v>211</v>
      </c>
      <c r="BK25" s="15">
        <f t="shared" si="0"/>
        <v>0</v>
      </c>
      <c r="BL25" s="15">
        <f t="shared" si="1"/>
        <v>0</v>
      </c>
    </row>
    <row r="26" spans="1:64" x14ac:dyDescent="0.3">
      <c r="A26" s="36"/>
      <c r="B26" s="42" t="s">
        <v>65</v>
      </c>
      <c r="C26" s="42" t="s">
        <v>66</v>
      </c>
      <c r="D26" s="42" t="s">
        <v>40</v>
      </c>
      <c r="E26" s="49">
        <v>71.005362073993382</v>
      </c>
      <c r="F26" s="49">
        <v>79.003765254203401</v>
      </c>
      <c r="G26" s="49">
        <v>4.0078501738303016</v>
      </c>
      <c r="H26" s="49">
        <v>-3.8724140355526453</v>
      </c>
      <c r="I26" s="49">
        <v>7.0022426706011265</v>
      </c>
      <c r="J26" s="49">
        <v>2.0061857279740489</v>
      </c>
      <c r="K26" s="49">
        <v>143.00337063432005</v>
      </c>
      <c r="L26" s="49">
        <v>131.00274199753221</v>
      </c>
      <c r="M26" s="43" cm="1">
        <f t="array" ref="M26">1+(E26-MIN(E$4:E$103))*(100-1)/(MAX(E$4:E$103-MIN(E$4:E$103)))</f>
        <v>64.641774260146775</v>
      </c>
      <c r="N26" s="43" cm="1">
        <f t="array" ref="N26">1+(F26-MIN(F$4:F$103))*(100-1)/(MAX(F$4:F$103-MIN(F$4:F$103)))</f>
        <v>80.525700311302444</v>
      </c>
      <c r="O26" s="43" cm="1">
        <f t="array" ref="O26">1+(G26-MIN(G$4:G$103))*(100-1)/(MAX(G$4:G$103-MIN(G$4:G$103)))</f>
        <v>37.027497117587615</v>
      </c>
      <c r="P26" s="43" cm="1">
        <f t="array" ref="P26">1+(H26-MIN(H$4:H$103))*(100-1)/(MAX(H$4:H$103-MIN(H$4:H$103)))</f>
        <v>80.876624030617407</v>
      </c>
      <c r="Q26" s="43" cm="1">
        <f t="array" ref="Q26">1+(I26-MIN(I$4:I$103))*(100-1)/(MAX(I$4:I$103-MIN(I$4:I$103)))</f>
        <v>10.698925651127876</v>
      </c>
      <c r="R26" s="43" cm="1">
        <f t="array" ref="R26">1+(J26-MIN(J$4:J$103))*(100-1)/(MAX(J$4:J$103-MIN(J$4:J$103)))</f>
        <v>3.1350073222276262</v>
      </c>
      <c r="S26" s="43" cm="1">
        <f t="array" ref="S26">1+(K26-MIN(K$4:K$103))*(100-1)/(MAX(K$4:K$103-MIN(K$4:K$103)))</f>
        <v>59.057041624714401</v>
      </c>
      <c r="T26" s="43" cm="1">
        <f t="array" ref="T26">1+(L26-MIN(L$4:L$103))*(100-1)/(MAX(L$4:L$103-MIN(L$4:L$103)))</f>
        <v>12.033934767547429</v>
      </c>
      <c r="U26" s="45" t="s">
        <v>200</v>
      </c>
      <c r="V26" s="22"/>
      <c r="AI26" s="28" t="e">
        <f t="shared" si="10"/>
        <v>#N/A</v>
      </c>
      <c r="AJ26" s="29" t="e">
        <f t="shared" si="10"/>
        <v>#N/A</v>
      </c>
      <c r="AK26" s="25"/>
      <c r="AL26" s="28">
        <f t="shared" si="11"/>
        <v>59.057041624714401</v>
      </c>
      <c r="AM26" s="29">
        <f t="shared" si="11"/>
        <v>37.027497117587615</v>
      </c>
      <c r="AN26" s="25"/>
      <c r="AO26" s="28" t="e">
        <f t="shared" si="12"/>
        <v>#N/A</v>
      </c>
      <c r="AP26" s="29" t="e">
        <f t="shared" si="12"/>
        <v>#N/A</v>
      </c>
      <c r="AR26" s="34">
        <f t="shared" si="5"/>
        <v>69.704875785386832</v>
      </c>
      <c r="AS26" s="35">
        <f t="shared" si="6"/>
        <v>47</v>
      </c>
      <c r="AU26" s="16">
        <f t="shared" si="7"/>
        <v>47</v>
      </c>
      <c r="AV26" s="15">
        <f t="shared" si="13"/>
        <v>59.057041624714401</v>
      </c>
      <c r="AW26" s="15">
        <f t="shared" si="13"/>
        <v>37.027497117587615</v>
      </c>
      <c r="AX26" s="11" t="str">
        <f t="shared" si="9"/>
        <v>Listened</v>
      </c>
      <c r="AZ26" s="16">
        <v>32</v>
      </c>
      <c r="BA26" s="15">
        <v>30.774283844683932</v>
      </c>
      <c r="BB26" s="15">
        <v>46.02273149971402</v>
      </c>
      <c r="BC26" s="16">
        <v>48</v>
      </c>
      <c r="BD26" s="15">
        <v>44.171701844270899</v>
      </c>
      <c r="BE26" s="15">
        <v>55.00479406496688</v>
      </c>
      <c r="BF26" s="16"/>
      <c r="BG26" s="15"/>
      <c r="BH26" s="15"/>
      <c r="BJ26" s="10">
        <v>12</v>
      </c>
      <c r="BK26" s="15">
        <f t="shared" si="0"/>
        <v>24.071051411528888</v>
      </c>
      <c r="BL26" s="15">
        <f t="shared" si="1"/>
        <v>10.04293526731322</v>
      </c>
    </row>
    <row r="27" spans="1:64" x14ac:dyDescent="0.3">
      <c r="A27" s="36"/>
      <c r="B27" s="42" t="s">
        <v>67</v>
      </c>
      <c r="C27" s="42" t="s">
        <v>68</v>
      </c>
      <c r="D27" s="42" t="s">
        <v>40</v>
      </c>
      <c r="E27" s="49">
        <v>60.003579284773259</v>
      </c>
      <c r="F27" s="49">
        <v>85.009605757762202</v>
      </c>
      <c r="G27" s="49">
        <v>7.0043811076894444</v>
      </c>
      <c r="H27" s="49">
        <v>-5.1096708108627125</v>
      </c>
      <c r="I27" s="49">
        <v>46.005072840332538</v>
      </c>
      <c r="J27" s="49">
        <v>2.0009097482602014</v>
      </c>
      <c r="K27" s="49">
        <v>120.00977797583003</v>
      </c>
      <c r="L27" s="49">
        <v>203.00379341951114</v>
      </c>
      <c r="M27" s="43" cm="1">
        <f t="array" ref="M27">1+(E27-MIN(E$4:E$103))*(100-1)/(MAX(E$4:E$103-MIN(E$4:E$103)))</f>
        <v>49.081295330215035</v>
      </c>
      <c r="N27" s="43" cm="1">
        <f t="array" ref="N27">1+(F27-MIN(F$4:F$103))*(100-1)/(MAX(F$4:F$103-MIN(F$4:F$103)))</f>
        <v>90.272965229779004</v>
      </c>
      <c r="O27" s="43" cm="1">
        <f t="array" ref="O27">1+(G27-MIN(G$4:G$103))*(100-1)/(MAX(G$4:G$103-MIN(G$4:G$103)))</f>
        <v>63.976779712244102</v>
      </c>
      <c r="P27" s="43" cm="1">
        <f t="array" ref="P27">1+(H27-MIN(H$4:H$103))*(100-1)/(MAX(H$4:H$103-MIN(H$4:H$103)))</f>
        <v>65.005698163202183</v>
      </c>
      <c r="Q27" s="43" cm="1">
        <f t="array" ref="Q27">1+(I27-MIN(I$4:I$103))*(100-1)/(MAX(I$4:I$103-MIN(I$4:I$103)))</f>
        <v>86.404761080180876</v>
      </c>
      <c r="R27" s="43" cm="1">
        <f t="array" ref="R27">1+(J27-MIN(J$4:J$103))*(100-1)/(MAX(J$4:J$103-MIN(J$4:J$103)))</f>
        <v>3.1293911104854919</v>
      </c>
      <c r="S27" s="43" cm="1">
        <f t="array" ref="S27">1+(K27-MIN(K$4:K$103))*(100-1)/(MAX(K$4:K$103-MIN(K$4:K$103)))</f>
        <v>41.941902376942316</v>
      </c>
      <c r="T27" s="43" cm="1">
        <f t="array" ref="T27">1+(L27-MIN(L$4:L$103))*(100-1)/(MAX(L$4:L$103-MIN(L$4:L$103)))</f>
        <v>34.101840913664724</v>
      </c>
      <c r="U27" s="45" t="s">
        <v>200</v>
      </c>
      <c r="V27" s="22"/>
      <c r="AI27" s="28" t="e">
        <f t="shared" si="10"/>
        <v>#N/A</v>
      </c>
      <c r="AJ27" s="29" t="e">
        <f t="shared" si="10"/>
        <v>#N/A</v>
      </c>
      <c r="AK27" s="25"/>
      <c r="AL27" s="28">
        <f t="shared" si="11"/>
        <v>41.941902376942316</v>
      </c>
      <c r="AM27" s="29">
        <f t="shared" si="11"/>
        <v>63.976779712244102</v>
      </c>
      <c r="AN27" s="25"/>
      <c r="AO27" s="28" t="e">
        <f t="shared" si="12"/>
        <v>#N/A</v>
      </c>
      <c r="AP27" s="29" t="e">
        <f t="shared" si="12"/>
        <v>#N/A</v>
      </c>
      <c r="AR27" s="34">
        <f t="shared" si="5"/>
        <v>76.499356319814666</v>
      </c>
      <c r="AS27" s="35">
        <f t="shared" si="6"/>
        <v>56</v>
      </c>
      <c r="AU27" s="16">
        <f t="shared" si="7"/>
        <v>56</v>
      </c>
      <c r="AV27" s="15">
        <f t="shared" si="13"/>
        <v>41.941902376942316</v>
      </c>
      <c r="AW27" s="15">
        <f t="shared" si="13"/>
        <v>63.976779712244102</v>
      </c>
      <c r="AX27" s="11" t="str">
        <f t="shared" si="9"/>
        <v>Listened</v>
      </c>
      <c r="AZ27" s="16">
        <v>35</v>
      </c>
      <c r="BA27" s="15">
        <v>15.142072460660653</v>
      </c>
      <c r="BB27" s="15">
        <v>55.012057931318324</v>
      </c>
      <c r="BC27" s="16">
        <v>49</v>
      </c>
      <c r="BD27" s="15">
        <v>53.848561378454427</v>
      </c>
      <c r="BE27" s="15">
        <v>46.022517963430722</v>
      </c>
      <c r="BF27" s="16"/>
      <c r="BG27" s="15"/>
      <c r="BH27" s="15"/>
      <c r="BJ27" s="37" t="s">
        <v>211</v>
      </c>
      <c r="BK27" s="15">
        <f t="shared" si="0"/>
        <v>0</v>
      </c>
      <c r="BL27" s="15">
        <f t="shared" si="1"/>
        <v>0</v>
      </c>
    </row>
    <row r="28" spans="1:64" x14ac:dyDescent="0.3">
      <c r="A28" s="36"/>
      <c r="B28" s="42" t="s">
        <v>69</v>
      </c>
      <c r="C28" s="42" t="s">
        <v>39</v>
      </c>
      <c r="D28" s="42" t="s">
        <v>40</v>
      </c>
      <c r="E28" s="49">
        <v>76.00329292195525</v>
      </c>
      <c r="F28" s="49">
        <v>70.003093079835949</v>
      </c>
      <c r="G28" s="49">
        <v>9.0089041379297381</v>
      </c>
      <c r="H28" s="49">
        <v>-6.0186373974517116</v>
      </c>
      <c r="I28" s="49">
        <v>7.0011821881380225</v>
      </c>
      <c r="J28" s="49">
        <v>8.4666728490068593E-3</v>
      </c>
      <c r="K28" s="49">
        <v>116.00444005449118</v>
      </c>
      <c r="L28" s="49">
        <v>209.00013964664356</v>
      </c>
      <c r="M28" s="43" cm="1">
        <f t="array" ref="M28">1+(E28-MIN(E$4:E$103))*(100-1)/(MAX(E$4:E$103-MIN(E$4:E$103)))</f>
        <v>71.71064656411265</v>
      </c>
      <c r="N28" s="43" cm="1">
        <f t="array" ref="N28">1+(F28-MIN(F$4:F$103))*(100-1)/(MAX(F$4:F$103-MIN(F$4:F$103)))</f>
        <v>65.917930411996295</v>
      </c>
      <c r="O28" s="43" cm="1">
        <f t="array" ref="O28">1+(G28-MIN(G$4:G$103))*(100-1)/(MAX(G$4:G$103-MIN(G$4:G$103)))</f>
        <v>82.004445303492147</v>
      </c>
      <c r="P28" s="43" cm="1">
        <f t="array" ref="P28">1+(H28-MIN(H$4:H$103))*(100-1)/(MAX(H$4:H$103-MIN(H$4:H$103)))</f>
        <v>53.34591856078606</v>
      </c>
      <c r="Q28" s="43" cm="1">
        <f t="array" ref="Q28">1+(I28-MIN(I$4:I$103))*(100-1)/(MAX(I$4:I$103-MIN(I$4:I$103)))</f>
        <v>10.696867218176276</v>
      </c>
      <c r="R28" s="43" cm="1">
        <f t="array" ref="R28">1+(J28-MIN(J$4:J$103))*(100-1)/(MAX(J$4:J$103-MIN(J$4:J$103)))</f>
        <v>1.0084613869898842</v>
      </c>
      <c r="S28" s="43" cm="1">
        <f t="array" ref="S28">1+(K28-MIN(K$4:K$103))*(100-1)/(MAX(K$4:K$103-MIN(K$4:K$103)))</f>
        <v>38.960553734463659</v>
      </c>
      <c r="T28" s="43" cm="1">
        <f t="array" ref="T28">1+(L28-MIN(L$4:L$103))*(100-1)/(MAX(L$4:L$103-MIN(L$4:L$103)))</f>
        <v>35.939686377676779</v>
      </c>
      <c r="U28" s="45" t="s">
        <v>200</v>
      </c>
      <c r="V28" s="22"/>
      <c r="AI28" s="28" t="e">
        <f t="shared" si="10"/>
        <v>#N/A</v>
      </c>
      <c r="AJ28" s="29" t="e">
        <f t="shared" si="10"/>
        <v>#N/A</v>
      </c>
      <c r="AK28" s="25"/>
      <c r="AL28" s="28">
        <f t="shared" si="11"/>
        <v>38.960553734463659</v>
      </c>
      <c r="AM28" s="29">
        <f t="shared" si="11"/>
        <v>82.004445303492147</v>
      </c>
      <c r="AN28" s="25"/>
      <c r="AO28" s="28" t="e">
        <f t="shared" si="12"/>
        <v>#N/A</v>
      </c>
      <c r="AP28" s="29" t="e">
        <f t="shared" si="12"/>
        <v>#N/A</v>
      </c>
      <c r="AR28" s="34">
        <f t="shared" si="5"/>
        <v>90.789062099073732</v>
      </c>
      <c r="AS28" s="35">
        <f t="shared" si="6"/>
        <v>74</v>
      </c>
      <c r="AU28" s="16">
        <f t="shared" si="7"/>
        <v>74</v>
      </c>
      <c r="AV28" s="15">
        <f t="shared" si="13"/>
        <v>38.960553734463659</v>
      </c>
      <c r="AW28" s="15">
        <f t="shared" si="13"/>
        <v>82.004445303492147</v>
      </c>
      <c r="AX28" s="11" t="str">
        <f t="shared" si="9"/>
        <v>Listened</v>
      </c>
      <c r="AZ28" s="16">
        <v>38</v>
      </c>
      <c r="BA28" s="15">
        <v>22.584935763848922</v>
      </c>
      <c r="BB28" s="15">
        <v>55.01657220304314</v>
      </c>
      <c r="BC28" s="16">
        <v>50</v>
      </c>
      <c r="BD28" s="15">
        <v>32.260584021069164</v>
      </c>
      <c r="BE28" s="15">
        <v>63.988723652204648</v>
      </c>
      <c r="BF28" s="16"/>
      <c r="BG28" s="15"/>
      <c r="BH28" s="15"/>
      <c r="BJ28" s="10">
        <v>13</v>
      </c>
      <c r="BK28" s="15">
        <f t="shared" si="0"/>
        <v>18.122565144867977</v>
      </c>
      <c r="BL28" s="15">
        <f t="shared" si="1"/>
        <v>19.012335979426755</v>
      </c>
    </row>
    <row r="29" spans="1:64" x14ac:dyDescent="0.3">
      <c r="A29" s="36"/>
      <c r="B29" s="42" t="s">
        <v>70</v>
      </c>
      <c r="C29" s="42" t="s">
        <v>71</v>
      </c>
      <c r="D29" s="42" t="s">
        <v>40</v>
      </c>
      <c r="E29" s="49">
        <v>83.002849496801517</v>
      </c>
      <c r="F29" s="49">
        <v>65.007151525186558</v>
      </c>
      <c r="G29" s="49">
        <v>1.0013784256881997</v>
      </c>
      <c r="H29" s="49">
        <v>-3.182285952360016</v>
      </c>
      <c r="I29" s="49">
        <v>8.0053765397654377</v>
      </c>
      <c r="J29" s="49">
        <v>58.001547930564406</v>
      </c>
      <c r="K29" s="49">
        <v>96.004960135444563</v>
      </c>
      <c r="L29" s="49">
        <v>234.00754208838771</v>
      </c>
      <c r="M29" s="43" cm="1">
        <f t="array" ref="M29">1+(E29-MIN(E$4:E$103))*(100-1)/(MAX(E$4:E$103-MIN(E$4:E$103)))</f>
        <v>81.610537762517339</v>
      </c>
      <c r="N29" s="43" cm="1">
        <f t="array" ref="N29">1+(F29-MIN(F$4:F$103))*(100-1)/(MAX(F$4:F$103-MIN(F$4:F$103)))</f>
        <v>57.809695466106938</v>
      </c>
      <c r="O29" s="43" cm="1">
        <f t="array" ref="O29">1+(G29-MIN(G$4:G$103))*(100-1)/(MAX(G$4:G$103-MIN(G$4:G$103)))</f>
        <v>9.98881187058225</v>
      </c>
      <c r="P29" s="43" cm="1">
        <f t="array" ref="P29">1+(H29-MIN(H$4:H$103))*(100-1)/(MAX(H$4:H$103-MIN(H$4:H$103)))</f>
        <v>89.729250151518372</v>
      </c>
      <c r="Q29" s="43" cm="1">
        <f t="array" ref="Q29">1+(I29-MIN(I$4:I$103))*(100-1)/(MAX(I$4:I$103-MIN(I$4:I$103)))</f>
        <v>12.646043008554905</v>
      </c>
      <c r="R29" s="43" cm="1">
        <f t="array" ref="R29">1+(J29-MIN(J$4:J$103))*(100-1)/(MAX(J$4:J$103-MIN(J$4:J$103)))</f>
        <v>62.741341645664484</v>
      </c>
      <c r="S29" s="43" cm="1">
        <f t="array" ref="S29">1+(K29-MIN(K$4:K$103))*(100-1)/(MAX(K$4:K$103-MIN(K$4:K$103)))</f>
        <v>24.074063885687547</v>
      </c>
      <c r="T29" s="43" cm="1">
        <f t="array" ref="T29">1+(L29-MIN(L$4:L$103))*(100-1)/(MAX(L$4:L$103-MIN(L$4:L$103)))</f>
        <v>43.604310701122891</v>
      </c>
      <c r="U29" s="45" t="s">
        <v>199</v>
      </c>
      <c r="V29" s="22"/>
      <c r="AI29" s="28">
        <f t="shared" si="10"/>
        <v>24.074063885687547</v>
      </c>
      <c r="AJ29" s="29">
        <f t="shared" si="10"/>
        <v>9.98881187058225</v>
      </c>
      <c r="AK29" s="25"/>
      <c r="AL29" s="28" t="e">
        <f t="shared" si="11"/>
        <v>#N/A</v>
      </c>
      <c r="AM29" s="29" t="e">
        <f t="shared" si="11"/>
        <v>#N/A</v>
      </c>
      <c r="AN29" s="25"/>
      <c r="AO29" s="28" t="e">
        <f t="shared" si="12"/>
        <v>#N/A</v>
      </c>
      <c r="AP29" s="29" t="e">
        <f t="shared" si="12"/>
        <v>#N/A</v>
      </c>
      <c r="AR29" s="34">
        <f t="shared" si="5"/>
        <v>26.064092436876642</v>
      </c>
      <c r="AS29" s="35">
        <f t="shared" si="6"/>
        <v>10</v>
      </c>
      <c r="AU29" s="16">
        <f t="shared" si="7"/>
        <v>10</v>
      </c>
      <c r="AV29" s="15">
        <f t="shared" si="13"/>
        <v>24.074063885687547</v>
      </c>
      <c r="AW29" s="15">
        <f t="shared" si="13"/>
        <v>9.98881187058225</v>
      </c>
      <c r="AX29" s="11" t="str">
        <f t="shared" si="9"/>
        <v>Skipped</v>
      </c>
      <c r="AZ29" s="16">
        <v>66</v>
      </c>
      <c r="BA29" s="15">
        <v>21.099526906905997</v>
      </c>
      <c r="BB29" s="15">
        <v>81.989503217256683</v>
      </c>
      <c r="BC29" s="16">
        <v>51</v>
      </c>
      <c r="BD29" s="15">
        <v>46.403516320988842</v>
      </c>
      <c r="BE29" s="15">
        <v>55.012361982996147</v>
      </c>
      <c r="BF29" s="16"/>
      <c r="BG29" s="15"/>
      <c r="BH29" s="15"/>
      <c r="BJ29" s="37" t="s">
        <v>211</v>
      </c>
      <c r="BK29" s="15">
        <f t="shared" si="0"/>
        <v>0</v>
      </c>
      <c r="BL29" s="15">
        <f t="shared" si="1"/>
        <v>0</v>
      </c>
    </row>
    <row r="30" spans="1:64" x14ac:dyDescent="0.3">
      <c r="A30" s="36"/>
      <c r="B30" s="42" t="s">
        <v>72</v>
      </c>
      <c r="C30" s="42" t="s">
        <v>73</v>
      </c>
      <c r="D30" s="42" t="s">
        <v>74</v>
      </c>
      <c r="E30" s="49">
        <v>71.00509608254859</v>
      </c>
      <c r="F30" s="49">
        <v>65.00784462701229</v>
      </c>
      <c r="G30" s="49">
        <v>6.0074673399916625</v>
      </c>
      <c r="H30" s="49">
        <v>-5.6255321679817332</v>
      </c>
      <c r="I30" s="49">
        <v>4.005808720109151</v>
      </c>
      <c r="J30" s="49">
        <v>10.000391139971331</v>
      </c>
      <c r="K30" s="49">
        <v>144.00249045035525</v>
      </c>
      <c r="L30" s="49">
        <v>202.00828295938598</v>
      </c>
      <c r="M30" s="43" cm="1">
        <f t="array" ref="M30">1+(E30-MIN(E$4:E$103))*(100-1)/(MAX(E$4:E$103-MIN(E$4:E$103)))</f>
        <v>64.641398052549192</v>
      </c>
      <c r="N30" s="43" cm="1">
        <f t="array" ref="N30">1+(F30-MIN(F$4:F$103))*(100-1)/(MAX(F$4:F$103-MIN(F$4:F$103)))</f>
        <v>57.81082034564826</v>
      </c>
      <c r="O30" s="43" cm="1">
        <f t="array" ref="O30">1+(G30-MIN(G$4:G$103))*(100-1)/(MAX(G$4:G$103-MIN(G$4:G$103)))</f>
        <v>55.011041850298795</v>
      </c>
      <c r="P30" s="43" cm="1">
        <f t="array" ref="P30">1+(H30-MIN(H$4:H$103))*(100-1)/(MAX(H$4:H$103-MIN(H$4:H$103)))</f>
        <v>58.388480524892294</v>
      </c>
      <c r="Q30" s="43" cm="1">
        <f t="array" ref="Q30">1+(I30-MIN(I$4:I$103))*(100-1)/(MAX(I$4:I$103-MIN(I$4:I$103)))</f>
        <v>4.8827442472968237</v>
      </c>
      <c r="R30" s="43" cm="1">
        <f t="array" ref="R30">1+(J30-MIN(J$4:J$103))*(100-1)/(MAX(J$4:J$103-MIN(J$4:J$103)))</f>
        <v>11.644734944200131</v>
      </c>
      <c r="S30" s="43" cm="1">
        <f t="array" ref="S30">1+(K30-MIN(K$4:K$103))*(100-1)/(MAX(K$4:K$103-MIN(K$4:K$103)))</f>
        <v>59.800730313586477</v>
      </c>
      <c r="T30" s="43" cm="1">
        <f t="array" ref="T30">1+(L30-MIN(L$4:L$103))*(100-1)/(MAX(L$4:L$103-MIN(L$4:L$103)))</f>
        <v>33.796722710976731</v>
      </c>
      <c r="U30" s="45" t="s">
        <v>200</v>
      </c>
      <c r="V30" s="22"/>
      <c r="AI30" s="28" t="e">
        <f t="shared" si="10"/>
        <v>#N/A</v>
      </c>
      <c r="AJ30" s="29" t="e">
        <f t="shared" si="10"/>
        <v>#N/A</v>
      </c>
      <c r="AK30" s="25"/>
      <c r="AL30" s="28">
        <f t="shared" si="11"/>
        <v>59.800730313586477</v>
      </c>
      <c r="AM30" s="29">
        <f t="shared" si="11"/>
        <v>55.011041850298795</v>
      </c>
      <c r="AN30" s="25"/>
      <c r="AO30" s="28" t="e">
        <f t="shared" si="12"/>
        <v>#N/A</v>
      </c>
      <c r="AP30" s="29" t="e">
        <f t="shared" si="12"/>
        <v>#N/A</v>
      </c>
      <c r="AR30" s="34">
        <f t="shared" si="5"/>
        <v>81.254797221417192</v>
      </c>
      <c r="AS30" s="35">
        <f t="shared" si="6"/>
        <v>65</v>
      </c>
      <c r="AU30" s="16">
        <f t="shared" si="7"/>
        <v>65</v>
      </c>
      <c r="AV30" s="15">
        <f t="shared" si="13"/>
        <v>59.800730313586477</v>
      </c>
      <c r="AW30" s="15">
        <f t="shared" si="13"/>
        <v>55.011041850298795</v>
      </c>
      <c r="AX30" s="11" t="str">
        <f t="shared" si="9"/>
        <v>Listened</v>
      </c>
      <c r="AZ30" s="16">
        <v>87</v>
      </c>
      <c r="BA30" s="15">
        <v>22.585565989127506</v>
      </c>
      <c r="BB30" s="15">
        <v>99.977499986326791</v>
      </c>
      <c r="BC30" s="16">
        <v>52</v>
      </c>
      <c r="BD30" s="15">
        <v>56.827771428697396</v>
      </c>
      <c r="BE30" s="15">
        <v>46.032886051657371</v>
      </c>
      <c r="BF30" s="16"/>
      <c r="BG30" s="15"/>
      <c r="BH30" s="15"/>
      <c r="BJ30" s="10">
        <v>14</v>
      </c>
      <c r="BK30" s="15">
        <f t="shared" si="0"/>
        <v>31.519892075416301</v>
      </c>
      <c r="BL30" s="15">
        <f t="shared" si="1"/>
        <v>10.050328343919457</v>
      </c>
    </row>
    <row r="31" spans="1:64" x14ac:dyDescent="0.3">
      <c r="A31" s="36"/>
      <c r="B31" s="42" t="s">
        <v>75</v>
      </c>
      <c r="C31" s="42" t="s">
        <v>76</v>
      </c>
      <c r="D31" s="42" t="s">
        <v>40</v>
      </c>
      <c r="E31" s="49">
        <v>64.001082013947496</v>
      </c>
      <c r="F31" s="49">
        <v>77.002450233340156</v>
      </c>
      <c r="G31" s="49">
        <v>10.00992535944116</v>
      </c>
      <c r="H31" s="49">
        <v>-6.6070868768722359</v>
      </c>
      <c r="I31" s="49">
        <v>8.007063152185685</v>
      </c>
      <c r="J31" s="49">
        <v>5.0087757278690166</v>
      </c>
      <c r="K31" s="49">
        <v>154.00665071528445</v>
      </c>
      <c r="L31" s="49">
        <v>164.0058324555782</v>
      </c>
      <c r="M31" s="43" cm="1">
        <f t="array" ref="M31">1+(E31-MIN(E$4:E$103))*(100-1)/(MAX(E$4:E$103-MIN(E$4:E$103)))</f>
        <v>54.735202354321054</v>
      </c>
      <c r="N31" s="43" cm="1">
        <f t="array" ref="N31">1+(F31-MIN(F$4:F$103))*(100-1)/(MAX(F$4:F$103-MIN(F$4:F$103)))</f>
        <v>77.27763741617207</v>
      </c>
      <c r="O31" s="43" cm="1">
        <f t="array" ref="O31">1+(G31-MIN(G$4:G$103))*(100-1)/(MAX(G$4:G$103-MIN(G$4:G$103)))</f>
        <v>91.007123526145079</v>
      </c>
      <c r="P31" s="43" cm="1">
        <f t="array" ref="P31">1+(H31-MIN(H$4:H$103))*(100-1)/(MAX(H$4:H$103-MIN(H$4:H$103)))</f>
        <v>45.797575928140759</v>
      </c>
      <c r="Q31" s="43" cm="1">
        <f t="array" ref="Q31">1+(I31-MIN(I$4:I$103))*(100-1)/(MAX(I$4:I$103-MIN(I$4:I$103)))</f>
        <v>12.64931678129817</v>
      </c>
      <c r="R31" s="43" cm="1">
        <f t="array" ref="R31">1+(J31-MIN(J$4:J$103))*(100-1)/(MAX(J$4:J$103-MIN(J$4:J$103)))</f>
        <v>6.3312253004670511</v>
      </c>
      <c r="S31" s="43" cm="1">
        <f t="array" ref="S31">1+(K31-MIN(K$4:K$103))*(100-1)/(MAX(K$4:K$103-MIN(K$4:K$103)))</f>
        <v>67.247265465111411</v>
      </c>
      <c r="T31" s="43" cm="1">
        <f t="array" ref="T31">1+(L31-MIN(L$4:L$103))*(100-1)/(MAX(L$4:L$103-MIN(L$4:L$103)))</f>
        <v>22.149191258616607</v>
      </c>
      <c r="U31" s="45" t="s">
        <v>201</v>
      </c>
      <c r="V31" s="22"/>
      <c r="AI31" s="28" t="e">
        <f t="shared" si="10"/>
        <v>#N/A</v>
      </c>
      <c r="AJ31" s="29" t="e">
        <f t="shared" si="10"/>
        <v>#N/A</v>
      </c>
      <c r="AK31" s="25"/>
      <c r="AL31" s="28" t="e">
        <f t="shared" si="11"/>
        <v>#N/A</v>
      </c>
      <c r="AM31" s="29" t="e">
        <f t="shared" si="11"/>
        <v>#N/A</v>
      </c>
      <c r="AN31" s="25"/>
      <c r="AO31" s="28">
        <f t="shared" si="12"/>
        <v>67.247265465111411</v>
      </c>
      <c r="AP31" s="29">
        <f t="shared" si="12"/>
        <v>91.007123526145079</v>
      </c>
      <c r="AR31" s="34">
        <f t="shared" si="5"/>
        <v>113.15693193542407</v>
      </c>
      <c r="AS31" s="35">
        <f t="shared" si="6"/>
        <v>96</v>
      </c>
      <c r="AU31" s="16">
        <f t="shared" si="7"/>
        <v>96</v>
      </c>
      <c r="AV31" s="15">
        <f t="shared" si="13"/>
        <v>67.247265465111411</v>
      </c>
      <c r="AW31" s="15">
        <f t="shared" si="13"/>
        <v>91.007123526145079</v>
      </c>
      <c r="AX31" s="11" t="str">
        <f t="shared" si="9"/>
        <v>Favorited</v>
      </c>
      <c r="AZ31" s="16"/>
      <c r="BA31" s="15"/>
      <c r="BB31" s="15"/>
      <c r="BC31" s="16">
        <v>53</v>
      </c>
      <c r="BD31" s="15">
        <v>8.4397700623405747</v>
      </c>
      <c r="BE31" s="15">
        <v>73.00500407314739</v>
      </c>
      <c r="BF31" s="16"/>
      <c r="BG31" s="15"/>
      <c r="BH31" s="15"/>
      <c r="BJ31" s="37" t="s">
        <v>211</v>
      </c>
      <c r="BK31" s="15">
        <f t="shared" si="0"/>
        <v>0</v>
      </c>
      <c r="BL31" s="15">
        <f t="shared" si="1"/>
        <v>0</v>
      </c>
    </row>
    <row r="32" spans="1:64" x14ac:dyDescent="0.3">
      <c r="A32" s="36"/>
      <c r="B32" s="42" t="s">
        <v>77</v>
      </c>
      <c r="C32" s="42" t="s">
        <v>27</v>
      </c>
      <c r="D32" s="42" t="s">
        <v>25</v>
      </c>
      <c r="E32" s="49">
        <v>87.008948174220336</v>
      </c>
      <c r="F32" s="49">
        <v>39.006170218656074</v>
      </c>
      <c r="G32" s="49">
        <v>5.5221628185337969E-3</v>
      </c>
      <c r="H32" s="49">
        <v>-9.142063216815707</v>
      </c>
      <c r="I32" s="49">
        <v>24.006749558390606</v>
      </c>
      <c r="J32" s="49">
        <v>47.005277892355821</v>
      </c>
      <c r="K32" s="49">
        <v>134.00444394292796</v>
      </c>
      <c r="L32" s="49">
        <v>119.00956171497536</v>
      </c>
      <c r="M32" s="43" cm="1">
        <f t="array" ref="M32">1+(E32-MIN(E$4:E$103))*(100-1)/(MAX(E$4:E$103-MIN(E$4:E$103)))</f>
        <v>87.276602549969994</v>
      </c>
      <c r="N32" s="43" cm="1">
        <f t="array" ref="N32">1+(F32-MIN(F$4:F$103))*(100-1)/(MAX(F$4:F$103-MIN(F$4:F$103)))</f>
        <v>15.611030219347121</v>
      </c>
      <c r="O32" s="43" cm="1">
        <f t="array" ref="O32">1+(G32-MIN(G$4:G$103))*(100-1)/(MAX(G$4:G$103-MIN(G$4:G$103)))</f>
        <v>1.0325846718295297</v>
      </c>
      <c r="P32" s="43" cm="1">
        <f t="array" ref="P32">1+(H32-MIN(H$4:H$103))*(100-1)/(MAX(H$4:H$103-MIN(H$4:H$103)))</f>
        <v>13.280137050659718</v>
      </c>
      <c r="Q32" s="43" cm="1">
        <f t="array" ref="Q32">1+(I32-MIN(I$4:I$103))*(100-1)/(MAX(I$4:I$103-MIN(I$4:I$103)))</f>
        <v>43.705258637656726</v>
      </c>
      <c r="R32" s="43" cm="1">
        <f t="array" ref="R32">1+(J32-MIN(J$4:J$103))*(100-1)/(MAX(J$4:J$103-MIN(J$4:J$103)))</f>
        <v>51.035955298901435</v>
      </c>
      <c r="S32" s="43" cm="1">
        <f t="array" ref="S32">1+(K32-MIN(K$4:K$103))*(100-1)/(MAX(K$4:K$103-MIN(K$4:K$103)))</f>
        <v>52.358745899848635</v>
      </c>
      <c r="T32" s="43" cm="1">
        <f t="array" ref="T32">1+(L32-MIN(L$4:L$103))*(100-1)/(MAX(L$4:L$103-MIN(L$4:L$103)))</f>
        <v>8.358094322971116</v>
      </c>
      <c r="U32" s="45" t="s">
        <v>200</v>
      </c>
      <c r="V32" s="22"/>
      <c r="AI32" s="28" t="e">
        <f t="shared" si="10"/>
        <v>#N/A</v>
      </c>
      <c r="AJ32" s="29" t="e">
        <f t="shared" si="10"/>
        <v>#N/A</v>
      </c>
      <c r="AK32" s="25"/>
      <c r="AL32" s="28">
        <f t="shared" si="11"/>
        <v>52.358745899848635</v>
      </c>
      <c r="AM32" s="29">
        <f t="shared" si="11"/>
        <v>1.0325846718295297</v>
      </c>
      <c r="AN32" s="25"/>
      <c r="AO32" s="28" t="e">
        <f t="shared" si="12"/>
        <v>#N/A</v>
      </c>
      <c r="AP32" s="29" t="e">
        <f t="shared" si="12"/>
        <v>#N/A</v>
      </c>
      <c r="AR32" s="34">
        <f t="shared" si="5"/>
        <v>52.368926887128531</v>
      </c>
      <c r="AS32" s="35">
        <f t="shared" si="6"/>
        <v>27</v>
      </c>
      <c r="AU32" s="16">
        <f t="shared" si="7"/>
        <v>27</v>
      </c>
      <c r="AV32" s="15">
        <f t="shared" si="13"/>
        <v>52.358745899848635</v>
      </c>
      <c r="AW32" s="15">
        <f t="shared" si="13"/>
        <v>1.0325846718295297</v>
      </c>
      <c r="AX32" s="11" t="str">
        <f t="shared" si="9"/>
        <v>Listened</v>
      </c>
      <c r="AZ32" s="16"/>
      <c r="BA32" s="15"/>
      <c r="BB32" s="15"/>
      <c r="BC32" s="16">
        <v>54</v>
      </c>
      <c r="BD32" s="15">
        <v>19.609870826030029</v>
      </c>
      <c r="BE32" s="15">
        <v>73.0117470542002</v>
      </c>
      <c r="BF32" s="16"/>
      <c r="BG32" s="15"/>
      <c r="BH32" s="15"/>
      <c r="BJ32" s="10">
        <v>15</v>
      </c>
      <c r="BK32" s="15">
        <f t="shared" si="0"/>
        <v>27.793605162111934</v>
      </c>
      <c r="BL32" s="15">
        <f t="shared" si="1"/>
        <v>19.046454257339146</v>
      </c>
    </row>
    <row r="33" spans="1:64" x14ac:dyDescent="0.3">
      <c r="A33" s="36"/>
      <c r="B33" s="42" t="s">
        <v>78</v>
      </c>
      <c r="C33" s="42" t="s">
        <v>71</v>
      </c>
      <c r="D33" s="42" t="s">
        <v>40</v>
      </c>
      <c r="E33" s="49">
        <v>60.001755901234191</v>
      </c>
      <c r="F33" s="49">
        <v>45.003676001318148</v>
      </c>
      <c r="G33" s="49">
        <v>8.0067828870702495</v>
      </c>
      <c r="H33" s="49">
        <v>-6.3107923826380299</v>
      </c>
      <c r="I33" s="49">
        <v>2.0054607467783723</v>
      </c>
      <c r="J33" s="49">
        <v>16.003179201733442</v>
      </c>
      <c r="K33" s="49">
        <v>95.005608981507308</v>
      </c>
      <c r="L33" s="49">
        <v>263.00688654774063</v>
      </c>
      <c r="M33" s="43" cm="1">
        <f t="array" ref="M33">1+(E33-MIN(E$4:E$103))*(100-1)/(MAX(E$4:E$103-MIN(E$4:E$103)))</f>
        <v>49.078716409899627</v>
      </c>
      <c r="N33" s="43" cm="1">
        <f t="array" ref="N33">1+(F33-MIN(F$4:F$103))*(100-1)/(MAX(F$4:F$103-MIN(F$4:F$103)))</f>
        <v>25.344768183094555</v>
      </c>
      <c r="O33" s="43" cm="1">
        <f t="array" ref="O33">1+(G33-MIN(G$4:G$103))*(100-1)/(MAX(G$4:G$103-MIN(G$4:G$103)))</f>
        <v>72.991873973636999</v>
      </c>
      <c r="P33" s="43" cm="1">
        <f t="array" ref="P33">1+(H33-MIN(H$4:H$103))*(100-1)/(MAX(H$4:H$103-MIN(H$4:H$103)))</f>
        <v>49.598297045013126</v>
      </c>
      <c r="Q33" s="43" cm="1">
        <f t="array" ref="Q33">1+(I33-MIN(I$4:I$103))*(100-1)/(MAX(I$4:I$103-MIN(I$4:I$103)))</f>
        <v>1</v>
      </c>
      <c r="R33" s="43" cm="1">
        <f t="array" ref="R33">1+(J33-MIN(J$4:J$103))*(100-1)/(MAX(J$4:J$103-MIN(J$4:J$103)))</f>
        <v>18.034624713777792</v>
      </c>
      <c r="S33" s="43" cm="1">
        <f t="array" ref="S33">1+(K33-MIN(K$4:K$103))*(100-1)/(MAX(K$4:K$103-MIN(K$4:K$103)))</f>
        <v>23.330203001871183</v>
      </c>
      <c r="T33" s="43" cm="1">
        <f t="array" ref="T33">1+(L33-MIN(L$4:L$103))*(100-1)/(MAX(L$4:L$103-MIN(L$4:L$103)))</f>
        <v>52.492442182388665</v>
      </c>
      <c r="U33" s="45" t="s">
        <v>201</v>
      </c>
      <c r="V33" s="22"/>
      <c r="AI33" s="28" t="e">
        <f t="shared" si="10"/>
        <v>#N/A</v>
      </c>
      <c r="AJ33" s="29" t="e">
        <f t="shared" si="10"/>
        <v>#N/A</v>
      </c>
      <c r="AK33" s="25"/>
      <c r="AL33" s="28" t="e">
        <f t="shared" si="11"/>
        <v>#N/A</v>
      </c>
      <c r="AM33" s="29" t="e">
        <f t="shared" si="11"/>
        <v>#N/A</v>
      </c>
      <c r="AN33" s="25"/>
      <c r="AO33" s="28">
        <f t="shared" si="12"/>
        <v>23.330203001871183</v>
      </c>
      <c r="AP33" s="29">
        <f t="shared" si="12"/>
        <v>72.991873973636999</v>
      </c>
      <c r="AR33" s="34">
        <f t="shared" si="5"/>
        <v>76.629707283088493</v>
      </c>
      <c r="AS33" s="35">
        <f t="shared" si="6"/>
        <v>58</v>
      </c>
      <c r="AU33" s="16">
        <f t="shared" si="7"/>
        <v>58</v>
      </c>
      <c r="AV33" s="15">
        <f t="shared" si="13"/>
        <v>23.330203001871183</v>
      </c>
      <c r="AW33" s="15">
        <f t="shared" si="13"/>
        <v>72.991873973636999</v>
      </c>
      <c r="AX33" s="11" t="str">
        <f t="shared" si="9"/>
        <v>Favorited</v>
      </c>
      <c r="AZ33" s="16"/>
      <c r="BA33" s="15"/>
      <c r="BB33" s="15"/>
      <c r="BC33" s="16">
        <v>55</v>
      </c>
      <c r="BD33" s="15">
        <v>21.843871688752024</v>
      </c>
      <c r="BE33" s="15">
        <v>73.017775090462891</v>
      </c>
      <c r="BF33" s="16"/>
      <c r="BG33" s="15"/>
      <c r="BH33" s="15"/>
      <c r="BJ33" s="37" t="s">
        <v>211</v>
      </c>
      <c r="BK33" s="15">
        <f t="shared" si="0"/>
        <v>0</v>
      </c>
      <c r="BL33" s="15">
        <f t="shared" si="1"/>
        <v>0</v>
      </c>
    </row>
    <row r="34" spans="1:64" x14ac:dyDescent="0.3">
      <c r="A34" s="36"/>
      <c r="B34" s="42" t="s">
        <v>79</v>
      </c>
      <c r="C34" s="42" t="s">
        <v>80</v>
      </c>
      <c r="D34" s="42" t="s">
        <v>25</v>
      </c>
      <c r="E34" s="49">
        <v>88.005134471973051</v>
      </c>
      <c r="F34" s="49">
        <v>56.009661601252084</v>
      </c>
      <c r="G34" s="49">
        <v>8.1089403982216833E-3</v>
      </c>
      <c r="H34" s="49">
        <v>-7.4348947319743068</v>
      </c>
      <c r="I34" s="49">
        <v>12.00127709878179</v>
      </c>
      <c r="J34" s="49">
        <v>2.0059275615443521</v>
      </c>
      <c r="K34" s="49">
        <v>98.004221928768089</v>
      </c>
      <c r="L34" s="49">
        <v>233.00725862136764</v>
      </c>
      <c r="M34" s="43" cm="1">
        <f t="array" ref="M34">1+(E34-MIN(E$4:E$103))*(100-1)/(MAX(E$4:E$103-MIN(E$4:E$103)))</f>
        <v>88.685568368824036</v>
      </c>
      <c r="N34" s="43" cm="1">
        <f t="array" ref="N34">1+(F34-MIN(F$4:F$103))*(100-1)/(MAX(F$4:F$103-MIN(F$4:F$103)))</f>
        <v>43.207090245747686</v>
      </c>
      <c r="O34" s="43" cm="1">
        <f t="array" ref="O34">1+(G34-MIN(G$4:G$103))*(100-1)/(MAX(G$4:G$103-MIN(G$4:G$103)))</f>
        <v>1.0558488401439048</v>
      </c>
      <c r="P34" s="43" cm="1">
        <f t="array" ref="P34">1+(H34-MIN(H$4:H$103))*(100-1)/(MAX(H$4:H$103-MIN(H$4:H$103)))</f>
        <v>35.178860910398022</v>
      </c>
      <c r="Q34" s="43" cm="1">
        <f t="array" ref="Q34">1+(I34-MIN(I$4:I$103))*(100-1)/(MAX(I$4:I$103-MIN(I$4:I$103)))</f>
        <v>20.402223490722104</v>
      </c>
      <c r="R34" s="43" cm="1">
        <f t="array" ref="R34">1+(J34-MIN(J$4:J$103))*(100-1)/(MAX(J$4:J$103-MIN(J$4:J$103)))</f>
        <v>3.134732507423073</v>
      </c>
      <c r="S34" s="43" cm="1">
        <f t="array" ref="S34">1+(K34-MIN(K$4:K$103))*(100-1)/(MAX(K$4:K$103-MIN(K$4:K$103)))</f>
        <v>25.562202102872511</v>
      </c>
      <c r="T34" s="43" cm="1">
        <f t="array" ref="T34">1+(L34-MIN(L$4:L$103))*(100-1)/(MAX(L$4:L$103-MIN(L$4:L$103)))</f>
        <v>43.297729599406189</v>
      </c>
      <c r="U34" s="45" t="s">
        <v>199</v>
      </c>
      <c r="V34" s="22"/>
      <c r="AI34" s="28">
        <f t="shared" si="10"/>
        <v>25.562202102872511</v>
      </c>
      <c r="AJ34" s="29">
        <f t="shared" si="10"/>
        <v>1.0558488401439048</v>
      </c>
      <c r="AK34" s="25"/>
      <c r="AL34" s="28" t="e">
        <f t="shared" si="11"/>
        <v>#N/A</v>
      </c>
      <c r="AM34" s="29" t="e">
        <f t="shared" si="11"/>
        <v>#N/A</v>
      </c>
      <c r="AN34" s="25"/>
      <c r="AO34" s="28" t="e">
        <f t="shared" si="12"/>
        <v>#N/A</v>
      </c>
      <c r="AP34" s="29" t="e">
        <f t="shared" si="12"/>
        <v>#N/A</v>
      </c>
      <c r="AR34" s="34">
        <f t="shared" si="5"/>
        <v>25.583998771132965</v>
      </c>
      <c r="AS34" s="35">
        <f t="shared" si="6"/>
        <v>9</v>
      </c>
      <c r="AU34" s="16">
        <f t="shared" si="7"/>
        <v>9</v>
      </c>
      <c r="AV34" s="15">
        <f t="shared" si="13"/>
        <v>25.562202102872511</v>
      </c>
      <c r="AW34" s="15">
        <f t="shared" si="13"/>
        <v>1.0558488401439048</v>
      </c>
      <c r="AX34" s="11" t="str">
        <f t="shared" si="9"/>
        <v>Skipped</v>
      </c>
      <c r="AZ34" s="16"/>
      <c r="BA34" s="15"/>
      <c r="BB34" s="15"/>
      <c r="BC34" s="16">
        <v>56</v>
      </c>
      <c r="BD34" s="15">
        <v>41.941902376942316</v>
      </c>
      <c r="BE34" s="15">
        <v>63.976779712244102</v>
      </c>
      <c r="BF34" s="16"/>
      <c r="BG34" s="15"/>
      <c r="BH34" s="15"/>
      <c r="BJ34" s="10">
        <v>16</v>
      </c>
      <c r="BK34" s="15">
        <f t="shared" si="0"/>
        <v>22.588841972117937</v>
      </c>
      <c r="BL34" s="15">
        <f t="shared" si="1"/>
        <v>27.985070498457667</v>
      </c>
    </row>
    <row r="35" spans="1:64" x14ac:dyDescent="0.3">
      <c r="A35" s="36"/>
      <c r="B35" s="42" t="s">
        <v>81</v>
      </c>
      <c r="C35" s="42" t="s">
        <v>82</v>
      </c>
      <c r="D35" s="42" t="s">
        <v>37</v>
      </c>
      <c r="E35" s="49">
        <v>74.004171050248289</v>
      </c>
      <c r="F35" s="49">
        <v>64.004135614997438</v>
      </c>
      <c r="G35" s="49">
        <v>11.007450806242502</v>
      </c>
      <c r="H35" s="49">
        <v>-4.5370764285506242</v>
      </c>
      <c r="I35" s="49">
        <v>4.0019805300696047</v>
      </c>
      <c r="J35" s="49">
        <v>4.0019680895642598</v>
      </c>
      <c r="K35" s="49">
        <v>105.00086665422985</v>
      </c>
      <c r="L35" s="49">
        <v>223.00517861736819</v>
      </c>
      <c r="M35" s="43" cm="1">
        <f t="array" ref="M35">1+(E35-MIN(E$4:E$103))*(100-1)/(MAX(E$4:E$103-MIN(E$4:E$103)))</f>
        <v>68.883169021696361</v>
      </c>
      <c r="N35" s="43" cm="1">
        <f t="array" ref="N35">1+(F35-MIN(F$4:F$103))*(100-1)/(MAX(F$4:F$103-MIN(F$4:F$103)))</f>
        <v>56.181836419855706</v>
      </c>
      <c r="O35" s="43" cm="1">
        <f t="array" ref="O35">1+(G35-MIN(G$4:G$103))*(100-1)/(MAX(G$4:G$103-MIN(G$4:G$103)))</f>
        <v>99.978362520360648</v>
      </c>
      <c r="P35" s="43" cm="1">
        <f t="array" ref="P35">1+(H35-MIN(H$4:H$103))*(100-1)/(MAX(H$4:H$103-MIN(H$4:H$103)))</f>
        <v>72.350659350823193</v>
      </c>
      <c r="Q35" s="43" cm="1">
        <f t="array" ref="Q35">1+(I35-MIN(I$4:I$103))*(100-1)/(MAX(I$4:I$103-MIN(I$4:I$103)))</f>
        <v>4.8753135987037908</v>
      </c>
      <c r="R35" s="43" cm="1">
        <f t="array" ref="R35">1+(J35-MIN(J$4:J$103))*(100-1)/(MAX(J$4:J$103-MIN(J$4:J$103)))</f>
        <v>5.2594916724022784</v>
      </c>
      <c r="S35" s="43" cm="1">
        <f t="array" ref="S35">1+(K35-MIN(K$4:K$103))*(100-1)/(MAX(K$4:K$103-MIN(K$4:K$103)))</f>
        <v>30.77011156365236</v>
      </c>
      <c r="T35" s="43" cm="1">
        <f t="array" ref="T35">1+(L35-MIN(L$4:L$103))*(100-1)/(MAX(L$4:L$103-MIN(L$4:L$103)))</f>
        <v>40.232149883068345</v>
      </c>
      <c r="U35" s="45" t="s">
        <v>201</v>
      </c>
      <c r="V35" s="22"/>
      <c r="AI35" s="28" t="e">
        <f t="shared" si="10"/>
        <v>#N/A</v>
      </c>
      <c r="AJ35" s="29" t="e">
        <f t="shared" si="10"/>
        <v>#N/A</v>
      </c>
      <c r="AK35" s="25"/>
      <c r="AL35" s="28" t="e">
        <f t="shared" si="11"/>
        <v>#N/A</v>
      </c>
      <c r="AM35" s="29" t="e">
        <f t="shared" si="11"/>
        <v>#N/A</v>
      </c>
      <c r="AN35" s="25"/>
      <c r="AO35" s="28">
        <f t="shared" si="12"/>
        <v>30.77011156365236</v>
      </c>
      <c r="AP35" s="29">
        <f t="shared" si="12"/>
        <v>99.978362520360648</v>
      </c>
      <c r="AR35" s="34">
        <f t="shared" si="5"/>
        <v>104.60627484951496</v>
      </c>
      <c r="AS35" s="35">
        <f t="shared" si="6"/>
        <v>90</v>
      </c>
      <c r="AU35" s="16">
        <f t="shared" si="7"/>
        <v>90</v>
      </c>
      <c r="AV35" s="15">
        <f t="shared" si="13"/>
        <v>30.77011156365236</v>
      </c>
      <c r="AW35" s="15">
        <f t="shared" si="13"/>
        <v>99.978362520360648</v>
      </c>
      <c r="AX35" s="11" t="str">
        <f t="shared" si="9"/>
        <v>Favorited</v>
      </c>
      <c r="AZ35" s="16"/>
      <c r="BA35" s="15"/>
      <c r="BB35" s="15"/>
      <c r="BC35" s="16">
        <v>57</v>
      </c>
      <c r="BD35" s="15">
        <v>23.330725683464262</v>
      </c>
      <c r="BE35" s="15">
        <v>72.943811197186477</v>
      </c>
      <c r="BF35" s="16"/>
      <c r="BG35" s="15"/>
      <c r="BH35" s="15"/>
      <c r="BJ35" s="37" t="s">
        <v>211</v>
      </c>
      <c r="BK35" s="15">
        <f t="shared" si="0"/>
        <v>0</v>
      </c>
      <c r="BL35" s="15">
        <f t="shared" si="1"/>
        <v>0</v>
      </c>
    </row>
    <row r="36" spans="1:64" x14ac:dyDescent="0.3">
      <c r="A36" s="36"/>
      <c r="B36" s="42" t="s">
        <v>83</v>
      </c>
      <c r="C36" s="42" t="s">
        <v>29</v>
      </c>
      <c r="D36" s="42" t="s">
        <v>74</v>
      </c>
      <c r="E36" s="49">
        <v>56.004775965559844</v>
      </c>
      <c r="F36" s="49">
        <v>54.003648871660204</v>
      </c>
      <c r="G36" s="49">
        <v>8.0013916700608583</v>
      </c>
      <c r="H36" s="49">
        <v>-5.4032474908495915</v>
      </c>
      <c r="I36" s="49">
        <v>4.0027369988165766</v>
      </c>
      <c r="J36" s="49">
        <v>7.0027703392095821</v>
      </c>
      <c r="K36" s="49">
        <v>144.00872224924103</v>
      </c>
      <c r="L36" s="49">
        <v>223.00797385234742</v>
      </c>
      <c r="M36" s="43" cm="1">
        <f t="array" ref="M36">1+(E36-MIN(E$4:E$103))*(100-1)/(MAX(E$4:E$103-MIN(E$4:E$103)))</f>
        <v>43.425548803885711</v>
      </c>
      <c r="N36" s="43" cm="1">
        <f t="array" ref="N36">1+(F36-MIN(F$4:F$103))*(100-1)/(MAX(F$4:F$103-MIN(F$4:F$103)))</f>
        <v>39.95140313691055</v>
      </c>
      <c r="O36" s="43" cm="1">
        <f t="array" ref="O36">1+(G36-MIN(G$4:G$103))*(100-1)/(MAX(G$4:G$103-MIN(G$4:G$103)))</f>
        <v>72.943388096493692</v>
      </c>
      <c r="P36" s="43" cm="1">
        <f t="array" ref="P36">1+(H36-MIN(H$4:H$103))*(100-1)/(MAX(H$4:H$103-MIN(H$4:H$103)))</f>
        <v>61.239839840619169</v>
      </c>
      <c r="Q36" s="43" cm="1">
        <f t="array" ref="Q36">1+(I36-MIN(I$4:I$103))*(100-1)/(MAX(I$4:I$103-MIN(I$4:I$103)))</f>
        <v>4.8767819305714077</v>
      </c>
      <c r="R36" s="43" cm="1">
        <f t="array" ref="R36">1+(J36-MIN(J$4:J$103))*(100-1)/(MAX(J$4:J$103-MIN(J$4:J$103)))</f>
        <v>8.4538066137672985</v>
      </c>
      <c r="S36" s="43" cm="1">
        <f t="array" ref="S36">1+(K36-MIN(K$4:K$103))*(100-1)/(MAX(K$4:K$103-MIN(K$4:K$103)))</f>
        <v>59.805368914751512</v>
      </c>
      <c r="T36" s="43" cm="1">
        <f t="array" ref="T36">1+(L36-MIN(L$4:L$103))*(100-1)/(MAX(L$4:L$103-MIN(L$4:L$103)))</f>
        <v>40.233006606435012</v>
      </c>
      <c r="U36" s="45" t="s">
        <v>201</v>
      </c>
      <c r="V36" s="22"/>
      <c r="AI36" s="28" t="e">
        <f t="shared" si="10"/>
        <v>#N/A</v>
      </c>
      <c r="AJ36" s="29" t="e">
        <f t="shared" si="10"/>
        <v>#N/A</v>
      </c>
      <c r="AK36" s="25"/>
      <c r="AL36" s="28" t="e">
        <f t="shared" si="11"/>
        <v>#N/A</v>
      </c>
      <c r="AM36" s="29" t="e">
        <f t="shared" si="11"/>
        <v>#N/A</v>
      </c>
      <c r="AN36" s="25"/>
      <c r="AO36" s="28">
        <f t="shared" si="12"/>
        <v>59.805368914751512</v>
      </c>
      <c r="AP36" s="29">
        <f t="shared" si="12"/>
        <v>72.943388096493692</v>
      </c>
      <c r="AR36" s="34">
        <f t="shared" ref="AR36:AR67" si="14">SQRT(($X$4-INDEX($M36:$T36,1,MATCH($X$3,$M$3:$T$3,0)))^2+($Y$4-INDEX($M36:$T36,1,MATCH($Y$3,$M$3:$T$3,0)))^2)</f>
        <v>94.32613645233873</v>
      </c>
      <c r="AS36" s="35">
        <f t="shared" ref="AS36:AS67" si="15">RANK(AR36,$AR$4:$AR$103,1)</f>
        <v>80</v>
      </c>
      <c r="AU36" s="16">
        <f t="shared" ref="AU36:AU67" si="16">AS36</f>
        <v>80</v>
      </c>
      <c r="AV36" s="15">
        <f t="shared" si="13"/>
        <v>59.805368914751512</v>
      </c>
      <c r="AW36" s="15">
        <f t="shared" si="13"/>
        <v>72.943388096493692</v>
      </c>
      <c r="AX36" s="11" t="str">
        <f t="shared" ref="AX36:AX67" si="17">U36</f>
        <v>Favorited</v>
      </c>
      <c r="AZ36" s="16"/>
      <c r="BA36" s="15"/>
      <c r="BB36" s="15"/>
      <c r="BC36" s="16">
        <v>59</v>
      </c>
      <c r="BD36" s="15">
        <v>24.818001133888007</v>
      </c>
      <c r="BE36" s="15">
        <v>72.980035365020782</v>
      </c>
      <c r="BF36" s="16"/>
      <c r="BG36" s="15"/>
      <c r="BH36" s="15"/>
      <c r="BJ36" s="10">
        <v>17</v>
      </c>
      <c r="BK36" s="15">
        <f t="shared" si="0"/>
        <v>30.776860395796405</v>
      </c>
      <c r="BL36" s="15">
        <f t="shared" si="1"/>
        <v>18.984888530593334</v>
      </c>
    </row>
    <row r="37" spans="1:64" x14ac:dyDescent="0.3">
      <c r="A37" s="36"/>
      <c r="B37" s="42" t="s">
        <v>84</v>
      </c>
      <c r="C37" s="42" t="s">
        <v>85</v>
      </c>
      <c r="D37" s="42" t="s">
        <v>40</v>
      </c>
      <c r="E37" s="49">
        <v>60.005728778744412</v>
      </c>
      <c r="F37" s="49">
        <v>69.002754810777191</v>
      </c>
      <c r="G37" s="49">
        <v>3.0065551839811882</v>
      </c>
      <c r="H37" s="49">
        <v>-8.3467885688402923</v>
      </c>
      <c r="I37" s="49">
        <v>20.00613088490875</v>
      </c>
      <c r="J37" s="49">
        <v>16.008965586896071</v>
      </c>
      <c r="K37" s="49">
        <v>100.00913036102939</v>
      </c>
      <c r="L37" s="49">
        <v>157.00021810974798</v>
      </c>
      <c r="M37" s="43" cm="1">
        <f t="array" ref="M37">1+(E37-MIN(E$4:E$103))*(100-1)/(MAX(E$4:E$103-MIN(E$4:E$103)))</f>
        <v>49.084335488004818</v>
      </c>
      <c r="N37" s="43" cm="1">
        <f t="array" ref="N37">1+(F37-MIN(F$4:F$103))*(100-1)/(MAX(F$4:F$103-MIN(F$4:F$103)))</f>
        <v>64.294417081792432</v>
      </c>
      <c r="O37" s="43" cm="1">
        <f t="array" ref="O37">1+(G37-MIN(G$4:G$103))*(100-1)/(MAX(G$4:G$103-MIN(G$4:G$103)))</f>
        <v>28.022356761066973</v>
      </c>
      <c r="P37" s="43" cm="1">
        <f t="array" ref="P37">1+(H37-MIN(H$4:H$103))*(100-1)/(MAX(H$4:H$103-MIN(H$4:H$103)))</f>
        <v>23.481531970553714</v>
      </c>
      <c r="Q37" s="43" cm="1">
        <f t="array" ref="Q37">1+(I37-MIN(I$4:I$103))*(100-1)/(MAX(I$4:I$103-MIN(I$4:I$103)))</f>
        <v>35.939920132963813</v>
      </c>
      <c r="R37" s="43" cm="1">
        <f t="array" ref="R37">1+(J37-MIN(J$4:J$103))*(100-1)/(MAX(J$4:J$103-MIN(J$4:J$103)))</f>
        <v>18.040784245477578</v>
      </c>
      <c r="S37" s="43" cm="1">
        <f t="array" ref="S37">1+(K37-MIN(K$4:K$103))*(100-1)/(MAX(K$4:K$103-MIN(K$4:K$103)))</f>
        <v>27.054543361014904</v>
      </c>
      <c r="T37" s="43" cm="1">
        <f t="array" ref="T37">1+(L37-MIN(L$4:L$103))*(100-1)/(MAX(L$4:L$103-MIN(L$4:L$103)))</f>
        <v>20.002010949073494</v>
      </c>
      <c r="U37" s="45" t="s">
        <v>199</v>
      </c>
      <c r="V37" s="22"/>
      <c r="AI37" s="28">
        <f t="shared" si="10"/>
        <v>27.054543361014904</v>
      </c>
      <c r="AJ37" s="29">
        <f t="shared" si="10"/>
        <v>28.022356761066973</v>
      </c>
      <c r="AK37" s="25"/>
      <c r="AL37" s="28" t="e">
        <f t="shared" si="11"/>
        <v>#N/A</v>
      </c>
      <c r="AM37" s="29" t="e">
        <f t="shared" si="11"/>
        <v>#N/A</v>
      </c>
      <c r="AN37" s="25"/>
      <c r="AO37" s="28" t="e">
        <f t="shared" si="12"/>
        <v>#N/A</v>
      </c>
      <c r="AP37" s="29" t="e">
        <f t="shared" si="12"/>
        <v>#N/A</v>
      </c>
      <c r="AR37" s="34">
        <f t="shared" si="14"/>
        <v>38.951261788516575</v>
      </c>
      <c r="AS37" s="35">
        <f t="shared" si="15"/>
        <v>18</v>
      </c>
      <c r="AU37" s="16">
        <f t="shared" si="16"/>
        <v>18</v>
      </c>
      <c r="AV37" s="15">
        <f t="shared" si="13"/>
        <v>27.054543361014904</v>
      </c>
      <c r="AW37" s="15">
        <f t="shared" si="13"/>
        <v>28.022356761066973</v>
      </c>
      <c r="AX37" s="11" t="str">
        <f t="shared" si="17"/>
        <v>Skipped</v>
      </c>
      <c r="AZ37" s="16"/>
      <c r="BA37" s="15"/>
      <c r="BB37" s="15"/>
      <c r="BC37" s="16">
        <v>60</v>
      </c>
      <c r="BD37" s="15">
        <v>77.667930238735806</v>
      </c>
      <c r="BE37" s="15">
        <v>1.0289506949616209</v>
      </c>
      <c r="BF37" s="16"/>
      <c r="BG37" s="15"/>
      <c r="BH37" s="15"/>
      <c r="BJ37" s="37" t="s">
        <v>211</v>
      </c>
      <c r="BK37" s="15">
        <f t="shared" si="0"/>
        <v>0</v>
      </c>
      <c r="BL37" s="15">
        <f t="shared" si="1"/>
        <v>0</v>
      </c>
    </row>
    <row r="38" spans="1:64" x14ac:dyDescent="0.3">
      <c r="A38" s="36"/>
      <c r="B38" s="42" t="s">
        <v>86</v>
      </c>
      <c r="C38" s="42" t="s">
        <v>87</v>
      </c>
      <c r="D38" s="42" t="s">
        <v>57</v>
      </c>
      <c r="E38" s="49">
        <v>73.009995182204506</v>
      </c>
      <c r="F38" s="49">
        <v>89.008660765312669</v>
      </c>
      <c r="G38" s="49">
        <v>3.442685765014468E-3</v>
      </c>
      <c r="H38" s="49">
        <v>-3.6531496563827832</v>
      </c>
      <c r="I38" s="49">
        <v>4.006824293338842</v>
      </c>
      <c r="J38" s="49">
        <v>4.0033245540986613</v>
      </c>
      <c r="K38" s="49">
        <v>96.007733851931462</v>
      </c>
      <c r="L38" s="49">
        <v>174.00841378956113</v>
      </c>
      <c r="M38" s="43" cm="1">
        <f t="array" ref="M38">1+(E38-MIN(E$4:E$103))*(100-1)/(MAX(E$4:E$103-MIN(E$4:E$103)))</f>
        <v>67.477046673734748</v>
      </c>
      <c r="N38" s="43" cm="1">
        <f t="array" ref="N38">1+(F38-MIN(F$4:F$103))*(100-1)/(MAX(F$4:F$103-MIN(F$4:F$103)))</f>
        <v>96.763288867087866</v>
      </c>
      <c r="O38" s="43" cm="1">
        <f t="array" ref="O38">1+(G38-MIN(G$4:G$103))*(100-1)/(MAX(G$4:G$103-MIN(G$4:G$103)))</f>
        <v>1.0138829076891467</v>
      </c>
      <c r="P38" s="43" cm="1">
        <f t="array" ref="P38">1+(H38-MIN(H$4:H$103))*(100-1)/(MAX(H$4:H$103-MIN(H$4:H$103)))</f>
        <v>83.689240438636361</v>
      </c>
      <c r="Q38" s="43" cm="1">
        <f t="array" ref="Q38">1+(I38-MIN(I$4:I$103))*(100-1)/(MAX(I$4:I$103-MIN(I$4:I$103)))</f>
        <v>4.8847155098810662</v>
      </c>
      <c r="R38" s="43" cm="1">
        <f t="array" ref="R38">1+(J38-MIN(J$4:J$103))*(100-1)/(MAX(J$4:J$103-MIN(J$4:J$103)))</f>
        <v>5.2609356112456931</v>
      </c>
      <c r="S38" s="43" cm="1">
        <f t="array" ref="S38">1+(K38-MIN(K$4:K$103))*(100-1)/(MAX(K$4:K$103-MIN(K$4:K$103)))</f>
        <v>24.07612848449175</v>
      </c>
      <c r="T38" s="43" cm="1">
        <f t="array" ref="T38">1+(L38-MIN(L$4:L$103))*(100-1)/(MAX(L$4:L$103-MIN(L$4:L$103)))</f>
        <v>25.214924629697052</v>
      </c>
      <c r="U38" s="45" t="s">
        <v>199</v>
      </c>
      <c r="V38" s="22"/>
      <c r="AI38" s="28">
        <f t="shared" si="10"/>
        <v>24.07612848449175</v>
      </c>
      <c r="AJ38" s="29">
        <f t="shared" si="10"/>
        <v>1.0138829076891467</v>
      </c>
      <c r="AK38" s="25"/>
      <c r="AL38" s="28" t="e">
        <f t="shared" si="11"/>
        <v>#N/A</v>
      </c>
      <c r="AM38" s="29" t="e">
        <f t="shared" si="11"/>
        <v>#N/A</v>
      </c>
      <c r="AN38" s="25"/>
      <c r="AO38" s="28" t="e">
        <f t="shared" si="12"/>
        <v>#N/A</v>
      </c>
      <c r="AP38" s="29" t="e">
        <f t="shared" si="12"/>
        <v>#N/A</v>
      </c>
      <c r="AR38" s="34">
        <f t="shared" si="14"/>
        <v>24.097467114870376</v>
      </c>
      <c r="AS38" s="35">
        <f t="shared" si="15"/>
        <v>6</v>
      </c>
      <c r="AU38" s="16">
        <f t="shared" si="16"/>
        <v>6</v>
      </c>
      <c r="AV38" s="15">
        <f t="shared" si="13"/>
        <v>24.07612848449175</v>
      </c>
      <c r="AW38" s="15">
        <f t="shared" si="13"/>
        <v>1.0138829076891467</v>
      </c>
      <c r="AX38" s="11" t="str">
        <f t="shared" si="17"/>
        <v>Skipped</v>
      </c>
      <c r="AZ38" s="16"/>
      <c r="BA38" s="15"/>
      <c r="BB38" s="15"/>
      <c r="BC38" s="16">
        <v>61</v>
      </c>
      <c r="BD38" s="15">
        <v>62.776752193833502</v>
      </c>
      <c r="BE38" s="15">
        <v>46.033308789344446</v>
      </c>
      <c r="BF38" s="16"/>
      <c r="BG38" s="15"/>
      <c r="BH38" s="15"/>
      <c r="BJ38" s="10">
        <v>18</v>
      </c>
      <c r="BK38" s="15">
        <f t="shared" si="0"/>
        <v>27.054543361014904</v>
      </c>
      <c r="BL38" s="15">
        <f t="shared" si="1"/>
        <v>28.022356761066973</v>
      </c>
    </row>
    <row r="39" spans="1:64" x14ac:dyDescent="0.3">
      <c r="A39" s="36"/>
      <c r="B39" s="42" t="s">
        <v>88</v>
      </c>
      <c r="C39" s="42" t="s">
        <v>89</v>
      </c>
      <c r="D39" s="42" t="s">
        <v>40</v>
      </c>
      <c r="E39" s="49">
        <v>56.004396080744243</v>
      </c>
      <c r="F39" s="49">
        <v>68.001054699114022</v>
      </c>
      <c r="G39" s="49">
        <v>6.0002717173713949</v>
      </c>
      <c r="H39" s="49">
        <v>-7.6419854784652914</v>
      </c>
      <c r="I39" s="49">
        <v>32.002019622340953</v>
      </c>
      <c r="J39" s="49">
        <v>56.005974160451636</v>
      </c>
      <c r="K39" s="49">
        <v>89.009957664751383</v>
      </c>
      <c r="L39" s="49">
        <v>174.00587970126887</v>
      </c>
      <c r="M39" s="43" cm="1">
        <f t="array" ref="M39">1+(E39-MIN(E$4:E$103))*(100-1)/(MAX(E$4:E$103-MIN(E$4:E$103)))</f>
        <v>43.425011510086861</v>
      </c>
      <c r="N39" s="43" cm="1">
        <f t="array" ref="N39">1+(F39-MIN(F$4:F$103))*(100-1)/(MAX(F$4:F$103-MIN(F$4:F$103)))</f>
        <v>62.668693529616377</v>
      </c>
      <c r="O39" s="43" cm="1">
        <f t="array" ref="O39">1+(G39-MIN(G$4:G$103))*(100-1)/(MAX(G$4:G$103-MIN(G$4:G$103)))</f>
        <v>54.946328062349224</v>
      </c>
      <c r="P39" s="43" cm="1">
        <f t="array" ref="P39">1+(H39-MIN(H$4:H$103))*(100-1)/(MAX(H$4:H$103-MIN(H$4:H$103)))</f>
        <v>32.522401919044007</v>
      </c>
      <c r="Q39" s="43" cm="1">
        <f t="array" ref="Q39">1+(I39-MIN(I$4:I$103))*(100-1)/(MAX(I$4:I$103-MIN(I$4:I$103)))</f>
        <v>59.224352945382122</v>
      </c>
      <c r="R39" s="43" cm="1">
        <f t="array" ref="R39">1+(J39-MIN(J$4:J$103))*(100-1)/(MAX(J$4:J$103-MIN(J$4:J$103)))</f>
        <v>60.617079338402881</v>
      </c>
      <c r="S39" s="43" cm="1">
        <f t="array" ref="S39">1+(K39-MIN(K$4:K$103))*(100-1)/(MAX(K$4:K$103-MIN(K$4:K$103)))</f>
        <v>18.867376827142184</v>
      </c>
      <c r="T39" s="43" cm="1">
        <f t="array" ref="T39">1+(L39-MIN(L$4:L$103))*(100-1)/(MAX(L$4:L$103-MIN(L$4:L$103)))</f>
        <v>25.214147946280697</v>
      </c>
      <c r="U39" s="45" t="s">
        <v>200</v>
      </c>
      <c r="V39" s="22"/>
      <c r="AI39" s="28" t="e">
        <f t="shared" si="10"/>
        <v>#N/A</v>
      </c>
      <c r="AJ39" s="29" t="e">
        <f t="shared" si="10"/>
        <v>#N/A</v>
      </c>
      <c r="AK39" s="25"/>
      <c r="AL39" s="28">
        <f t="shared" si="11"/>
        <v>18.867376827142184</v>
      </c>
      <c r="AM39" s="29">
        <f t="shared" si="11"/>
        <v>54.946328062349224</v>
      </c>
      <c r="AN39" s="25"/>
      <c r="AO39" s="28" t="e">
        <f t="shared" si="12"/>
        <v>#N/A</v>
      </c>
      <c r="AP39" s="29" t="e">
        <f t="shared" si="12"/>
        <v>#N/A</v>
      </c>
      <c r="AR39" s="34">
        <f t="shared" si="14"/>
        <v>58.095411831509445</v>
      </c>
      <c r="AS39" s="35">
        <f t="shared" si="15"/>
        <v>37</v>
      </c>
      <c r="AU39" s="16">
        <f t="shared" si="16"/>
        <v>37</v>
      </c>
      <c r="AV39" s="15">
        <f t="shared" si="13"/>
        <v>18.867376827142184</v>
      </c>
      <c r="AW39" s="15">
        <f t="shared" si="13"/>
        <v>54.946328062349224</v>
      </c>
      <c r="AX39" s="11" t="str">
        <f t="shared" si="17"/>
        <v>Listened</v>
      </c>
      <c r="AZ39" s="16"/>
      <c r="BA39" s="15"/>
      <c r="BB39" s="15"/>
      <c r="BC39" s="16">
        <v>62</v>
      </c>
      <c r="BD39" s="15">
        <v>29.284847943023117</v>
      </c>
      <c r="BE39" s="15">
        <v>72.933030209832751</v>
      </c>
      <c r="BF39" s="16"/>
      <c r="BG39" s="15"/>
      <c r="BH39" s="15"/>
      <c r="BJ39" s="37" t="s">
        <v>211</v>
      </c>
      <c r="BK39" s="15">
        <f t="shared" si="0"/>
        <v>0</v>
      </c>
      <c r="BL39" s="15">
        <f t="shared" si="1"/>
        <v>0</v>
      </c>
    </row>
    <row r="40" spans="1:64" x14ac:dyDescent="0.3">
      <c r="A40" s="36"/>
      <c r="B40" s="42" t="s">
        <v>90</v>
      </c>
      <c r="C40" s="42" t="s">
        <v>44</v>
      </c>
      <c r="D40" s="42" t="s">
        <v>40</v>
      </c>
      <c r="E40" s="49">
        <v>64.002213904533704</v>
      </c>
      <c r="F40" s="49">
        <v>71.009693238670422</v>
      </c>
      <c r="G40" s="49">
        <v>9.6889942211571892E-3</v>
      </c>
      <c r="H40" s="49">
        <v>-4.3312225855596118</v>
      </c>
      <c r="I40" s="49">
        <v>7.0017206448603888</v>
      </c>
      <c r="J40" s="49">
        <v>18.003582995558325</v>
      </c>
      <c r="K40" s="49">
        <v>130.00445608234108</v>
      </c>
      <c r="L40" s="49">
        <v>227.00864547645583</v>
      </c>
      <c r="M40" s="43" cm="1">
        <f t="array" ref="M40">1+(E40-MIN(E$4:E$103))*(100-1)/(MAX(E$4:E$103-MIN(E$4:E$103)))</f>
        <v>54.736803254825553</v>
      </c>
      <c r="N40" s="43" cm="1">
        <f t="array" ref="N40">1+(F40-MIN(F$4:F$103))*(100-1)/(MAX(F$4:F$103-MIN(F$4:F$103)))</f>
        <v>67.551606565954472</v>
      </c>
      <c r="O40" s="43" cm="1">
        <f t="array" ref="O40">1+(G40-MIN(G$4:G$103))*(100-1)/(MAX(G$4:G$103-MIN(G$4:G$103)))</f>
        <v>1.0700590445198754</v>
      </c>
      <c r="P40" s="43" cm="1">
        <f t="array" ref="P40">1+(H40-MIN(H$4:H$103))*(100-1)/(MAX(H$4:H$103-MIN(H$4:H$103)))</f>
        <v>74.991251947953344</v>
      </c>
      <c r="Q40" s="43" cm="1">
        <f t="array" ref="Q40">1+(I40-MIN(I$4:I$103))*(100-1)/(MAX(I$4:I$103-MIN(I$4:I$103)))</f>
        <v>10.697912381202437</v>
      </c>
      <c r="R40" s="43" cm="1">
        <f t="array" ref="R40">1+(J40-MIN(J$4:J$103))*(100-1)/(MAX(J$4:J$103-MIN(J$4:J$103)))</f>
        <v>20.164028518421485</v>
      </c>
      <c r="S40" s="43" cm="1">
        <f t="array" ref="S40">1+(K40-MIN(K$4:K$103))*(100-1)/(MAX(K$4:K$103-MIN(K$4:K$103)))</f>
        <v>49.381379542179232</v>
      </c>
      <c r="T40" s="43" cm="1">
        <f t="array" ref="T40">1+(L40-MIN(L$4:L$103))*(100-1)/(MAX(L$4:L$103-MIN(L$4:L$103)))</f>
        <v>41.459189338195912</v>
      </c>
      <c r="U40" s="45" t="s">
        <v>199</v>
      </c>
      <c r="V40" s="22"/>
      <c r="AI40" s="28">
        <f t="shared" si="10"/>
        <v>49.381379542179232</v>
      </c>
      <c r="AJ40" s="29">
        <f t="shared" si="10"/>
        <v>1.0700590445198754</v>
      </c>
      <c r="AK40" s="25"/>
      <c r="AL40" s="28" t="e">
        <f t="shared" si="11"/>
        <v>#N/A</v>
      </c>
      <c r="AM40" s="29" t="e">
        <f t="shared" si="11"/>
        <v>#N/A</v>
      </c>
      <c r="AN40" s="25"/>
      <c r="AO40" s="28" t="e">
        <f t="shared" si="12"/>
        <v>#N/A</v>
      </c>
      <c r="AP40" s="29" t="e">
        <f t="shared" si="12"/>
        <v>#N/A</v>
      </c>
      <c r="AR40" s="34">
        <f t="shared" si="14"/>
        <v>49.392971887177595</v>
      </c>
      <c r="AS40" s="35">
        <f t="shared" si="15"/>
        <v>23</v>
      </c>
      <c r="AU40" s="16">
        <f t="shared" si="16"/>
        <v>23</v>
      </c>
      <c r="AV40" s="15">
        <f t="shared" si="13"/>
        <v>49.381379542179232</v>
      </c>
      <c r="AW40" s="15">
        <f t="shared" si="13"/>
        <v>1.0700590445198754</v>
      </c>
      <c r="AX40" s="11" t="str">
        <f t="shared" si="17"/>
        <v>Skipped</v>
      </c>
      <c r="AZ40" s="16"/>
      <c r="BA40" s="15"/>
      <c r="BB40" s="15"/>
      <c r="BC40" s="16">
        <v>63</v>
      </c>
      <c r="BD40" s="15">
        <v>79.157448585429407</v>
      </c>
      <c r="BE40" s="15">
        <v>10.057521753245092</v>
      </c>
      <c r="BF40" s="16"/>
      <c r="BG40" s="15"/>
      <c r="BH40" s="15"/>
      <c r="BJ40" s="10">
        <v>19</v>
      </c>
      <c r="BK40" s="15">
        <f t="shared" si="0"/>
        <v>30.773804705026084</v>
      </c>
      <c r="BL40" s="15">
        <f t="shared" si="1"/>
        <v>28.028302412486898</v>
      </c>
    </row>
    <row r="41" spans="1:64" x14ac:dyDescent="0.3">
      <c r="A41" s="36"/>
      <c r="B41" s="42" t="s">
        <v>91</v>
      </c>
      <c r="C41" s="42" t="s">
        <v>92</v>
      </c>
      <c r="D41" s="42" t="s">
        <v>37</v>
      </c>
      <c r="E41" s="49">
        <v>72.003921862694625</v>
      </c>
      <c r="F41" s="49">
        <v>80.004383589496896</v>
      </c>
      <c r="G41" s="49">
        <v>11.00603090164714</v>
      </c>
      <c r="H41" s="49">
        <v>-4.5808079693048604</v>
      </c>
      <c r="I41" s="49">
        <v>4.0028122634647669</v>
      </c>
      <c r="J41" s="49">
        <v>12.006012763704854</v>
      </c>
      <c r="K41" s="49">
        <v>125.00979927842613</v>
      </c>
      <c r="L41" s="49">
        <v>198.00046376628876</v>
      </c>
      <c r="M41" s="43" cm="1">
        <f t="array" ref="M41">1+(E41-MIN(E$4:E$103))*(100-1)/(MAX(E$4:E$103-MIN(E$4:E$103)))</f>
        <v>66.054097049103078</v>
      </c>
      <c r="N41" s="43" cm="1">
        <f t="array" ref="N41">1+(F41-MIN(F$4:F$103))*(100-1)/(MAX(F$4:F$103-MIN(F$4:F$103)))</f>
        <v>82.149668179015762</v>
      </c>
      <c r="O41" s="43" cm="1">
        <f t="array" ref="O41">1+(G41-MIN(G$4:G$103))*(100-1)/(MAX(G$4:G$103-MIN(G$4:G$103)))</f>
        <v>99.965592617081654</v>
      </c>
      <c r="P41" s="43" cm="1">
        <f t="array" ref="P41">1+(H41-MIN(H$4:H$103))*(100-1)/(MAX(H$4:H$103-MIN(H$4:H$103)))</f>
        <v>71.789692496384745</v>
      </c>
      <c r="Q41" s="43" cm="1">
        <f t="array" ref="Q41">1+(I41-MIN(I$4:I$103))*(100-1)/(MAX(I$4:I$103-MIN(I$4:I$103)))</f>
        <v>4.8769280218433675</v>
      </c>
      <c r="R41" s="43" cm="1">
        <f t="array" ref="R41">1+(J41-MIN(J$4:J$103))*(100-1)/(MAX(J$4:J$103-MIN(J$4:J$103)))</f>
        <v>13.779693060875093</v>
      </c>
      <c r="S41" s="43" cm="1">
        <f t="array" ref="S41">1+(K41-MIN(K$4:K$103))*(100-1)/(MAX(K$4:K$103-MIN(K$4:K$103)))</f>
        <v>45.663637475357284</v>
      </c>
      <c r="T41" s="43" cm="1">
        <f t="array" ref="T41">1+(L41-MIN(L$4:L$103))*(100-1)/(MAX(L$4:L$103-MIN(L$4:L$103)))</f>
        <v>32.568349290628611</v>
      </c>
      <c r="U41" s="45" t="s">
        <v>201</v>
      </c>
      <c r="V41" s="22"/>
      <c r="AI41" s="28" t="e">
        <f t="shared" si="10"/>
        <v>#N/A</v>
      </c>
      <c r="AJ41" s="29" t="e">
        <f t="shared" si="10"/>
        <v>#N/A</v>
      </c>
      <c r="AK41" s="25"/>
      <c r="AL41" s="28" t="e">
        <f t="shared" si="11"/>
        <v>#N/A</v>
      </c>
      <c r="AM41" s="29" t="e">
        <f t="shared" si="11"/>
        <v>#N/A</v>
      </c>
      <c r="AN41" s="25"/>
      <c r="AO41" s="28">
        <f t="shared" si="12"/>
        <v>45.663637475357284</v>
      </c>
      <c r="AP41" s="29">
        <f t="shared" si="12"/>
        <v>99.965592617081654</v>
      </c>
      <c r="AR41" s="34">
        <f t="shared" si="14"/>
        <v>109.90126248030631</v>
      </c>
      <c r="AS41" s="35">
        <f t="shared" si="15"/>
        <v>94</v>
      </c>
      <c r="AU41" s="16">
        <f t="shared" si="16"/>
        <v>94</v>
      </c>
      <c r="AV41" s="15">
        <f t="shared" si="13"/>
        <v>45.663637475357284</v>
      </c>
      <c r="AW41" s="15">
        <f t="shared" si="13"/>
        <v>99.965592617081654</v>
      </c>
      <c r="AX41" s="11" t="str">
        <f t="shared" si="17"/>
        <v>Favorited</v>
      </c>
      <c r="AZ41" s="16"/>
      <c r="BA41" s="15"/>
      <c r="BB41" s="15"/>
      <c r="BC41" s="16">
        <v>64</v>
      </c>
      <c r="BD41" s="15">
        <v>49.379745475704908</v>
      </c>
      <c r="BE41" s="15">
        <v>63.960331262056634</v>
      </c>
      <c r="BF41" s="16"/>
      <c r="BG41" s="15"/>
      <c r="BH41" s="15"/>
      <c r="BJ41" s="37" t="s">
        <v>211</v>
      </c>
      <c r="BK41" s="15">
        <f t="shared" si="0"/>
        <v>0</v>
      </c>
      <c r="BL41" s="15">
        <f t="shared" si="1"/>
        <v>0</v>
      </c>
    </row>
    <row r="42" spans="1:64" x14ac:dyDescent="0.3">
      <c r="A42" s="36"/>
      <c r="B42" s="42" t="s">
        <v>93</v>
      </c>
      <c r="C42" s="42" t="s">
        <v>27</v>
      </c>
      <c r="D42" s="42" t="s">
        <v>74</v>
      </c>
      <c r="E42" s="49">
        <v>67.008092031901512</v>
      </c>
      <c r="F42" s="49">
        <v>31.008219912850752</v>
      </c>
      <c r="G42" s="49">
        <v>11.005367036764701</v>
      </c>
      <c r="H42" s="49">
        <v>-10.059671944096765</v>
      </c>
      <c r="I42" s="49">
        <v>3.0029580414069978</v>
      </c>
      <c r="J42" s="49">
        <v>88.004146618261842</v>
      </c>
      <c r="K42" s="49">
        <v>65.005760053999808</v>
      </c>
      <c r="L42" s="49">
        <v>122.0074484606765</v>
      </c>
      <c r="M42" s="43" cm="1">
        <f t="array" ref="M42">1+(E42-MIN(E$4:E$103))*(100-1)/(MAX(E$4:E$103-MIN(E$4:E$103)))</f>
        <v>58.988196339288095</v>
      </c>
      <c r="N42" s="43" cm="1">
        <f t="array" ref="N42">1+(F42-MIN(F$4:F$103))*(100-1)/(MAX(F$4:F$103-MIN(F$4:F$103)))</f>
        <v>2.6306421472195947</v>
      </c>
      <c r="O42" s="43" cm="1">
        <f t="array" ref="O42">1+(G42-MIN(G$4:G$103))*(100-1)/(MAX(G$4:G$103-MIN(G$4:G$103)))</f>
        <v>99.959622152328791</v>
      </c>
      <c r="P42" s="43" cm="1">
        <f t="array" ref="P42">1+(H42-MIN(H$4:H$103))*(100-1)/(MAX(H$4:H$103-MIN(H$4:H$103)))</f>
        <v>1.5095002866612193</v>
      </c>
      <c r="Q42" s="43" cm="1">
        <f t="array" ref="Q42">1+(I42-MIN(I$4:I$103))*(100-1)/(MAX(I$4:I$103-MIN(I$4:I$103)))</f>
        <v>2.9361765723013007</v>
      </c>
      <c r="R42" s="43" cm="1">
        <f t="array" ref="R42">1+(J42-MIN(J$4:J$103))*(100-1)/(MAX(J$4:J$103-MIN(J$4:J$103)))</f>
        <v>94.678717485481286</v>
      </c>
      <c r="S42" s="43" cm="1">
        <f t="array" ref="S42">1+(K42-MIN(K$4:K$103))*(100-1)/(MAX(K$4:K$103-MIN(K$4:K$103)))</f>
        <v>1</v>
      </c>
      <c r="T42" s="43" cm="1">
        <f t="array" ref="T42">1+(L42-MIN(L$4:L$103))*(100-1)/(MAX(L$4:L$103-MIN(L$4:L$103)))</f>
        <v>9.2769292848815006</v>
      </c>
      <c r="U42" s="45" t="s">
        <v>200</v>
      </c>
      <c r="V42" s="22"/>
      <c r="AI42" s="28" t="e">
        <f t="shared" si="10"/>
        <v>#N/A</v>
      </c>
      <c r="AJ42" s="29" t="e">
        <f t="shared" si="10"/>
        <v>#N/A</v>
      </c>
      <c r="AK42" s="25"/>
      <c r="AL42" s="28">
        <f t="shared" si="11"/>
        <v>1</v>
      </c>
      <c r="AM42" s="29">
        <f t="shared" si="11"/>
        <v>99.959622152328791</v>
      </c>
      <c r="AN42" s="25"/>
      <c r="AO42" s="28" t="e">
        <f t="shared" si="12"/>
        <v>#N/A</v>
      </c>
      <c r="AP42" s="29" t="e">
        <f t="shared" si="12"/>
        <v>#N/A</v>
      </c>
      <c r="AR42" s="34">
        <f t="shared" si="14"/>
        <v>99.964624046891416</v>
      </c>
      <c r="AS42" s="35">
        <f t="shared" si="15"/>
        <v>84</v>
      </c>
      <c r="AU42" s="16">
        <f t="shared" si="16"/>
        <v>84</v>
      </c>
      <c r="AV42" s="15">
        <f t="shared" si="13"/>
        <v>1</v>
      </c>
      <c r="AW42" s="15">
        <f t="shared" si="13"/>
        <v>99.959622152328791</v>
      </c>
      <c r="AX42" s="11" t="str">
        <f t="shared" si="17"/>
        <v>Listened</v>
      </c>
      <c r="AZ42" s="16"/>
      <c r="BA42" s="15"/>
      <c r="BB42" s="15"/>
      <c r="BC42" s="16">
        <v>65</v>
      </c>
      <c r="BD42" s="15">
        <v>59.800730313586477</v>
      </c>
      <c r="BE42" s="15">
        <v>55.011041850298795</v>
      </c>
      <c r="BF42" s="16"/>
      <c r="BG42" s="15"/>
      <c r="BH42" s="15"/>
      <c r="BJ42" s="10">
        <v>20</v>
      </c>
      <c r="BK42" s="15">
        <f t="shared" si="0"/>
        <v>43.42355440744776</v>
      </c>
      <c r="BL42" s="15">
        <f t="shared" si="1"/>
        <v>10.019709493525339</v>
      </c>
    </row>
    <row r="43" spans="1:64" x14ac:dyDescent="0.3">
      <c r="A43" s="36"/>
      <c r="B43" s="42" t="s">
        <v>94</v>
      </c>
      <c r="C43" s="42" t="s">
        <v>95</v>
      </c>
      <c r="D43" s="42" t="s">
        <v>37</v>
      </c>
      <c r="E43" s="49">
        <v>68.006685164756391</v>
      </c>
      <c r="F43" s="49">
        <v>75.000719454068957</v>
      </c>
      <c r="G43" s="49">
        <v>6.007614127515617</v>
      </c>
      <c r="H43" s="49">
        <v>-5.332163644831585</v>
      </c>
      <c r="I43" s="49">
        <v>16.005643045345323</v>
      </c>
      <c r="J43" s="49">
        <v>26.005604965582297</v>
      </c>
      <c r="K43" s="49">
        <v>126.00380070294275</v>
      </c>
      <c r="L43" s="49">
        <v>183.00275395159645</v>
      </c>
      <c r="M43" s="43" cm="1">
        <f t="array" ref="M43">1+(E43-MIN(E$4:E$103))*(100-1)/(MAX(E$4:E$103-MIN(E$4:E$103)))</f>
        <v>60.400566288873726</v>
      </c>
      <c r="N43" s="43" cm="1">
        <f t="array" ref="N43">1+(F43-MIN(F$4:F$103))*(100-1)/(MAX(F$4:F$103-MIN(F$4:F$103)))</f>
        <v>74.028899759975033</v>
      </c>
      <c r="O43" s="43" cm="1">
        <f t="array" ref="O43">1+(G43-MIN(G$4:G$103))*(100-1)/(MAX(G$4:G$103-MIN(G$4:G$103)))</f>
        <v>55.012361982996147</v>
      </c>
      <c r="P43" s="43" cm="1">
        <f t="array" ref="P43">1+(H43-MIN(H$4:H$103))*(100-1)/(MAX(H$4:H$103-MIN(H$4:H$103)))</f>
        <v>62.151668713198838</v>
      </c>
      <c r="Q43" s="43" cm="1">
        <f t="array" ref="Q43">1+(I43-MIN(I$4:I$103))*(100-1)/(MAX(I$4:I$103-MIN(I$4:I$103)))</f>
        <v>28.174835581408512</v>
      </c>
      <c r="R43" s="43" cm="1">
        <f t="array" ref="R43">1+(J43-MIN(J$4:J$103))*(100-1)/(MAX(J$4:J$103-MIN(J$4:J$103)))</f>
        <v>28.682076764686261</v>
      </c>
      <c r="S43" s="43" cm="1">
        <f t="array" ref="S43">1+(K43-MIN(K$4:K$103))*(100-1)/(MAX(K$4:K$103-MIN(K$4:K$103)))</f>
        <v>46.403516320988842</v>
      </c>
      <c r="T43" s="43" cm="1">
        <f t="array" ref="T43">1+(L43-MIN(L$4:L$103))*(100-1)/(MAX(L$4:L$103-MIN(L$4:L$103)))</f>
        <v>27.971637908490354</v>
      </c>
      <c r="U43" s="45" t="s">
        <v>200</v>
      </c>
      <c r="V43" s="22"/>
      <c r="AI43" s="28" t="e">
        <f t="shared" si="10"/>
        <v>#N/A</v>
      </c>
      <c r="AJ43" s="29" t="e">
        <f t="shared" si="10"/>
        <v>#N/A</v>
      </c>
      <c r="AK43" s="25"/>
      <c r="AL43" s="28">
        <f t="shared" si="11"/>
        <v>46.403516320988842</v>
      </c>
      <c r="AM43" s="29">
        <f t="shared" si="11"/>
        <v>55.012361982996147</v>
      </c>
      <c r="AN43" s="25"/>
      <c r="AO43" s="28" t="e">
        <f t="shared" si="12"/>
        <v>#N/A</v>
      </c>
      <c r="AP43" s="29" t="e">
        <f t="shared" si="12"/>
        <v>#N/A</v>
      </c>
      <c r="AR43" s="34">
        <f t="shared" si="14"/>
        <v>71.969759607077179</v>
      </c>
      <c r="AS43" s="35">
        <f t="shared" si="15"/>
        <v>51</v>
      </c>
      <c r="AU43" s="16">
        <f t="shared" si="16"/>
        <v>51</v>
      </c>
      <c r="AV43" s="15">
        <f t="shared" si="13"/>
        <v>46.403516320988842</v>
      </c>
      <c r="AW43" s="15">
        <f t="shared" si="13"/>
        <v>55.012361982996147</v>
      </c>
      <c r="AX43" s="11" t="str">
        <f t="shared" si="17"/>
        <v>Listened</v>
      </c>
      <c r="AZ43" s="16"/>
      <c r="BA43" s="15"/>
      <c r="BB43" s="15"/>
      <c r="BC43" s="16">
        <v>67</v>
      </c>
      <c r="BD43" s="15">
        <v>76.174719791985567</v>
      </c>
      <c r="BE43" s="15">
        <v>37.010630961247251</v>
      </c>
      <c r="BF43" s="16"/>
      <c r="BG43" s="15"/>
      <c r="BH43" s="15"/>
      <c r="BJ43" s="37" t="s">
        <v>211</v>
      </c>
      <c r="BK43" s="15">
        <f t="shared" si="0"/>
        <v>0</v>
      </c>
      <c r="BL43" s="15">
        <f t="shared" si="1"/>
        <v>0</v>
      </c>
    </row>
    <row r="44" spans="1:64" x14ac:dyDescent="0.3">
      <c r="A44" s="36"/>
      <c r="B44" s="42" t="s">
        <v>96</v>
      </c>
      <c r="C44" s="42" t="s">
        <v>97</v>
      </c>
      <c r="D44" s="42" t="s">
        <v>25</v>
      </c>
      <c r="E44" s="49">
        <v>75.003793131405615</v>
      </c>
      <c r="F44" s="49">
        <v>75.00320546226051</v>
      </c>
      <c r="G44" s="49">
        <v>8.008992604544158</v>
      </c>
      <c r="H44" s="49">
        <v>-5.9122498817518885</v>
      </c>
      <c r="I44" s="49">
        <v>52.000403984679991</v>
      </c>
      <c r="J44" s="49">
        <v>14.008431024522116</v>
      </c>
      <c r="K44" s="49">
        <v>90.007472456459709</v>
      </c>
      <c r="L44" s="49">
        <v>221.00054578977816</v>
      </c>
      <c r="M44" s="43" cm="1">
        <f t="array" ref="M44">1+(E44-MIN(E$4:E$103))*(100-1)/(MAX(E$4:E$103-MIN(E$4:E$103)))</f>
        <v>70.296994274362135</v>
      </c>
      <c r="N44" s="43" cm="1">
        <f t="array" ref="N44">1+(F44-MIN(F$4:F$103))*(100-1)/(MAX(F$4:F$103-MIN(F$4:F$103)))</f>
        <v>74.03293446259795</v>
      </c>
      <c r="O44" s="43" cm="1">
        <f t="array" ref="O44">1+(G44-MIN(G$4:G$103))*(100-1)/(MAX(G$4:G$103-MIN(G$4:G$103)))</f>
        <v>73.0117470542002</v>
      </c>
      <c r="P44" s="43" cm="1">
        <f t="array" ref="P44">1+(H44-MIN(H$4:H$103))*(100-1)/(MAX(H$4:H$103-MIN(H$4:H$103)))</f>
        <v>54.71060567229307</v>
      </c>
      <c r="Q44" s="43" cm="1">
        <f t="array" ref="Q44">1+(I44-MIN(I$4:I$103))*(100-1)/(MAX(I$4:I$103-MIN(I$4:I$103)))</f>
        <v>98.041905127970622</v>
      </c>
      <c r="R44" s="43" cm="1">
        <f t="array" ref="R44">1+(J44-MIN(J$4:J$103))*(100-1)/(MAX(J$4:J$103-MIN(J$4:J$103)))</f>
        <v>15.911241239415265</v>
      </c>
      <c r="S44" s="43" cm="1">
        <f t="array" ref="S44">1+(K44-MIN(K$4:K$103))*(100-1)/(MAX(K$4:K$103-MIN(K$4:K$103)))</f>
        <v>19.609870826030029</v>
      </c>
      <c r="T44" s="43" cm="1">
        <f t="array" ref="T44">1+(L44-MIN(L$4:L$103))*(100-1)/(MAX(L$4:L$103-MIN(L$4:L$103)))</f>
        <v>39.617741506759849</v>
      </c>
      <c r="U44" s="45" t="s">
        <v>200</v>
      </c>
      <c r="V44" s="22"/>
      <c r="AI44" s="28" t="e">
        <f t="shared" ref="AI44:AJ63" si="18">IF($U44=$AI$2,INDEX($M44:$T44,1,MATCH(AI$3,$M$3:$T$3,0)),NA())</f>
        <v>#N/A</v>
      </c>
      <c r="AJ44" s="29" t="e">
        <f t="shared" si="18"/>
        <v>#N/A</v>
      </c>
      <c r="AK44" s="25"/>
      <c r="AL44" s="28">
        <f t="shared" ref="AL44:AM63" si="19">IF($U44=$AL$2,INDEX($M44:$T44,1,MATCH(AL$3,$M$3:$T$3,0)),NA())</f>
        <v>19.609870826030029</v>
      </c>
      <c r="AM44" s="29">
        <f t="shared" si="19"/>
        <v>73.0117470542002</v>
      </c>
      <c r="AN44" s="25"/>
      <c r="AO44" s="28" t="e">
        <f t="shared" ref="AO44:AP63" si="20">IF($U44=$AO$2,INDEX($M44:$T44,1,MATCH(AO$3,$M$3:$T$3,0)),NA())</f>
        <v>#N/A</v>
      </c>
      <c r="AP44" s="29" t="e">
        <f t="shared" si="20"/>
        <v>#N/A</v>
      </c>
      <c r="AR44" s="34">
        <f t="shared" si="14"/>
        <v>75.599353447764983</v>
      </c>
      <c r="AS44" s="35">
        <f t="shared" si="15"/>
        <v>54</v>
      </c>
      <c r="AU44" s="16">
        <f t="shared" si="16"/>
        <v>54</v>
      </c>
      <c r="AV44" s="15">
        <f t="shared" ref="AV44:AW63" si="21">INDEX($M44:$T44,1,MATCH(AV$3,$M$3:$T$3,0))</f>
        <v>19.609870826030029</v>
      </c>
      <c r="AW44" s="15">
        <f t="shared" si="21"/>
        <v>73.0117470542002</v>
      </c>
      <c r="AX44" s="11" t="str">
        <f t="shared" si="17"/>
        <v>Listened</v>
      </c>
      <c r="AZ44" s="16"/>
      <c r="BA44" s="15"/>
      <c r="BB44" s="15"/>
      <c r="BC44" s="16">
        <v>69</v>
      </c>
      <c r="BD44" s="15">
        <v>23.328361907108967</v>
      </c>
      <c r="BE44" s="15">
        <v>81.985986661598432</v>
      </c>
      <c r="BF44" s="16"/>
      <c r="BG44" s="15"/>
      <c r="BH44" s="15"/>
      <c r="BJ44" s="10">
        <v>21</v>
      </c>
      <c r="BK44" s="15">
        <f t="shared" si="0"/>
        <v>45.660200585415318</v>
      </c>
      <c r="BL44" s="15">
        <f t="shared" si="1"/>
        <v>1.0454821901595786</v>
      </c>
    </row>
    <row r="45" spans="1:64" x14ac:dyDescent="0.3">
      <c r="A45" s="36"/>
      <c r="B45" s="42" t="s">
        <v>98</v>
      </c>
      <c r="C45" s="42" t="s">
        <v>99</v>
      </c>
      <c r="D45" s="42" t="s">
        <v>57</v>
      </c>
      <c r="E45" s="49">
        <v>78.009505517330112</v>
      </c>
      <c r="F45" s="49">
        <v>84.00411527684237</v>
      </c>
      <c r="G45" s="49">
        <v>1.0077596574226981</v>
      </c>
      <c r="H45" s="49">
        <v>-3.4477228596399283</v>
      </c>
      <c r="I45" s="49">
        <v>5.0087270091112313</v>
      </c>
      <c r="J45" s="49">
        <v>17.003797173067859</v>
      </c>
      <c r="K45" s="49">
        <v>95.004795625081542</v>
      </c>
      <c r="L45" s="49">
        <v>200.00708907574349</v>
      </c>
      <c r="M45" s="43" cm="1">
        <f t="array" ref="M45">1+(E45-MIN(E$4:E$103))*(100-1)/(MAX(E$4:E$103-MIN(E$4:E$103)))</f>
        <v>74.548152940795717</v>
      </c>
      <c r="N45" s="43" cm="1">
        <f t="array" ref="N45">1+(F45-MIN(F$4:F$103))*(100-1)/(MAX(F$4:F$103-MIN(F$4:F$103)))</f>
        <v>88.641090043495836</v>
      </c>
      <c r="O45" s="43" cm="1">
        <f t="array" ref="O45">1+(G45-MIN(G$4:G$103))*(100-1)/(MAX(G$4:G$103-MIN(G$4:G$103)))</f>
        <v>10.046201439090231</v>
      </c>
      <c r="P45" s="43" cm="1">
        <f t="array" ref="P45">1+(H45-MIN(H$4:H$103))*(100-1)/(MAX(H$4:H$103-MIN(H$4:H$103)))</f>
        <v>86.324355094985179</v>
      </c>
      <c r="Q45" s="43" cm="1">
        <f t="array" ref="Q45">1+(I45-MIN(I$4:I$103))*(100-1)/(MAX(I$4:I$103-MIN(I$4:I$103)))</f>
        <v>6.829443156210945</v>
      </c>
      <c r="R45" s="43" cm="1">
        <f t="array" ref="R45">1+(J45-MIN(J$4:J$103))*(100-1)/(MAX(J$4:J$103-MIN(J$4:J$103)))</f>
        <v>19.099769521906911</v>
      </c>
      <c r="S45" s="43" cm="1">
        <f t="array" ref="S45">1+(K45-MIN(K$4:K$103))*(100-1)/(MAX(K$4:K$103-MIN(K$4:K$103)))</f>
        <v>23.329597585019112</v>
      </c>
      <c r="T45" s="43" cm="1">
        <f t="array" ref="T45">1+(L45-MIN(L$4:L$103))*(100-1)/(MAX(L$4:L$103-MIN(L$4:L$103)))</f>
        <v>33.183368351113508</v>
      </c>
      <c r="U45" s="45" t="s">
        <v>199</v>
      </c>
      <c r="V45" s="22"/>
      <c r="AI45" s="28">
        <f t="shared" si="18"/>
        <v>23.329597585019112</v>
      </c>
      <c r="AJ45" s="29">
        <f t="shared" si="18"/>
        <v>10.046201439090231</v>
      </c>
      <c r="AK45" s="25"/>
      <c r="AL45" s="28" t="e">
        <f t="shared" si="19"/>
        <v>#N/A</v>
      </c>
      <c r="AM45" s="29" t="e">
        <f t="shared" si="19"/>
        <v>#N/A</v>
      </c>
      <c r="AN45" s="25"/>
      <c r="AO45" s="28" t="e">
        <f t="shared" si="20"/>
        <v>#N/A</v>
      </c>
      <c r="AP45" s="29" t="e">
        <f t="shared" si="20"/>
        <v>#N/A</v>
      </c>
      <c r="AR45" s="34">
        <f t="shared" si="14"/>
        <v>25.400714297706436</v>
      </c>
      <c r="AS45" s="35">
        <f t="shared" si="15"/>
        <v>8</v>
      </c>
      <c r="AU45" s="16">
        <f t="shared" si="16"/>
        <v>8</v>
      </c>
      <c r="AV45" s="15">
        <f t="shared" si="21"/>
        <v>23.329597585019112</v>
      </c>
      <c r="AW45" s="15">
        <f t="shared" si="21"/>
        <v>10.046201439090231</v>
      </c>
      <c r="AX45" s="11" t="str">
        <f t="shared" si="17"/>
        <v>Skipped</v>
      </c>
      <c r="AZ45" s="16"/>
      <c r="BA45" s="15"/>
      <c r="BB45" s="15"/>
      <c r="BC45" s="16">
        <v>70</v>
      </c>
      <c r="BD45" s="15">
        <v>25.565149297329302</v>
      </c>
      <c r="BE45" s="15">
        <v>81.987053236032011</v>
      </c>
      <c r="BF45" s="16"/>
      <c r="BG45" s="15"/>
      <c r="BH45" s="15"/>
      <c r="BJ45" s="37" t="s">
        <v>211</v>
      </c>
      <c r="BK45" s="15">
        <f t="shared" si="0"/>
        <v>0</v>
      </c>
      <c r="BL45" s="15">
        <f t="shared" si="1"/>
        <v>0</v>
      </c>
    </row>
    <row r="46" spans="1:64" x14ac:dyDescent="0.3">
      <c r="A46" s="36"/>
      <c r="B46" s="42" t="s">
        <v>100</v>
      </c>
      <c r="C46" s="42" t="s">
        <v>101</v>
      </c>
      <c r="D46" s="42" t="s">
        <v>25</v>
      </c>
      <c r="E46" s="49">
        <v>83.004681859781314</v>
      </c>
      <c r="F46" s="49">
        <v>73.000451814395134</v>
      </c>
      <c r="G46" s="49">
        <v>8.0089813359285635</v>
      </c>
      <c r="H46" s="49">
        <v>-3.7094617173139541</v>
      </c>
      <c r="I46" s="49">
        <v>22.009476922007266</v>
      </c>
      <c r="J46" s="49">
        <v>1.0038412137500066</v>
      </c>
      <c r="K46" s="49">
        <v>155.00954807346574</v>
      </c>
      <c r="L46" s="49">
        <v>313.00934828260966</v>
      </c>
      <c r="M46" s="43" cm="1">
        <f t="array" ref="M46">1+(E46-MIN(E$4:E$103))*(100-1)/(MAX(E$4:E$103-MIN(E$4:E$103)))</f>
        <v>81.613129382992426</v>
      </c>
      <c r="N46" s="43" cm="1">
        <f t="array" ref="N46">1+(F46-MIN(F$4:F$103))*(100-1)/(MAX(F$4:F$103-MIN(F$4:F$103)))</f>
        <v>70.782536727156668</v>
      </c>
      <c r="O46" s="43" cm="1">
        <f t="array" ref="O46">1+(G46-MIN(G$4:G$103))*(100-1)/(MAX(G$4:G$103-MIN(G$4:G$103)))</f>
        <v>73.011645709974886</v>
      </c>
      <c r="P46" s="43" cm="1">
        <f t="array" ref="P46">1+(H46-MIN(H$4:H$103))*(100-1)/(MAX(H$4:H$103-MIN(H$4:H$103)))</f>
        <v>82.966896813356129</v>
      </c>
      <c r="Q46" s="43" cm="1">
        <f t="array" ref="Q46">1+(I46-MIN(I$4:I$103))*(100-1)/(MAX(I$4:I$103-MIN(I$4:I$103)))</f>
        <v>39.828483725195831</v>
      </c>
      <c r="R46" s="43" cm="1">
        <f t="array" ref="R46">1+(J46-MIN(J$4:J$103))*(100-1)/(MAX(J$4:J$103-MIN(J$4:J$103)))</f>
        <v>2.0680246316622761</v>
      </c>
      <c r="S46" s="43" cm="1">
        <f t="array" ref="S46">1+(K46-MIN(K$4:K$103))*(100-1)/(MAX(K$4:K$103-MIN(K$4:K$103)))</f>
        <v>67.993765944241957</v>
      </c>
      <c r="T46" s="43" cm="1">
        <f t="array" ref="T46">1+(L46-MIN(L$4:L$103))*(100-1)/(MAX(L$4:L$103-MIN(L$4:L$103)))</f>
        <v>67.817907725563686</v>
      </c>
      <c r="U46" s="45" t="s">
        <v>201</v>
      </c>
      <c r="V46" s="22"/>
      <c r="AI46" s="28" t="e">
        <f t="shared" si="18"/>
        <v>#N/A</v>
      </c>
      <c r="AJ46" s="29" t="e">
        <f t="shared" si="18"/>
        <v>#N/A</v>
      </c>
      <c r="AK46" s="25"/>
      <c r="AL46" s="28" t="e">
        <f t="shared" si="19"/>
        <v>#N/A</v>
      </c>
      <c r="AM46" s="29" t="e">
        <f t="shared" si="19"/>
        <v>#N/A</v>
      </c>
      <c r="AN46" s="25"/>
      <c r="AO46" s="28">
        <f t="shared" si="20"/>
        <v>67.993765944241957</v>
      </c>
      <c r="AP46" s="29">
        <f t="shared" si="20"/>
        <v>73.011645709974886</v>
      </c>
      <c r="AR46" s="34">
        <f t="shared" si="14"/>
        <v>99.76899626917799</v>
      </c>
      <c r="AS46" s="35">
        <f t="shared" si="15"/>
        <v>83</v>
      </c>
      <c r="AU46" s="16">
        <f t="shared" si="16"/>
        <v>83</v>
      </c>
      <c r="AV46" s="15">
        <f t="shared" si="21"/>
        <v>67.993765944241957</v>
      </c>
      <c r="AW46" s="15">
        <f t="shared" si="21"/>
        <v>73.011645709974886</v>
      </c>
      <c r="AX46" s="11" t="str">
        <f t="shared" si="17"/>
        <v>Favorited</v>
      </c>
      <c r="AZ46" s="16"/>
      <c r="BA46" s="15"/>
      <c r="BB46" s="15"/>
      <c r="BC46" s="16">
        <v>71</v>
      </c>
      <c r="BD46" s="15">
        <v>27.05394128912565</v>
      </c>
      <c r="BE46" s="15">
        <v>81.982326727108784</v>
      </c>
      <c r="BF46" s="16"/>
      <c r="BG46" s="15"/>
      <c r="BH46" s="15"/>
      <c r="BJ46" s="10">
        <v>22</v>
      </c>
      <c r="BK46" s="15">
        <f t="shared" si="0"/>
        <v>46.403323930856033</v>
      </c>
      <c r="BL46" s="15">
        <f t="shared" si="1"/>
        <v>10.03896976660655</v>
      </c>
    </row>
    <row r="47" spans="1:64" x14ac:dyDescent="0.3">
      <c r="A47" s="36"/>
      <c r="B47" s="42" t="s">
        <v>102</v>
      </c>
      <c r="C47" s="42" t="s">
        <v>103</v>
      </c>
      <c r="D47" s="42" t="s">
        <v>40</v>
      </c>
      <c r="E47" s="49">
        <v>61.000167566282563</v>
      </c>
      <c r="F47" s="49">
        <v>82.009988255420154</v>
      </c>
      <c r="G47" s="49">
        <v>5.1180955095295588E-3</v>
      </c>
      <c r="H47" s="49">
        <v>-4.8280881998114955</v>
      </c>
      <c r="I47" s="49">
        <v>4.0035648144992528</v>
      </c>
      <c r="J47" s="49">
        <v>1.0087956555995932</v>
      </c>
      <c r="K47" s="49">
        <v>168.00645039944919</v>
      </c>
      <c r="L47" s="49">
        <v>187.00489117075665</v>
      </c>
      <c r="M47" s="43" cm="1">
        <f t="array" ref="M47">1+(E47-MIN(E$4:E$103))*(100-1)/(MAX(E$4:E$103-MIN(E$4:E$103)))</f>
        <v>50.490829698720923</v>
      </c>
      <c r="N47" s="43" cm="1">
        <f t="array" ref="N47">1+(F47-MIN(F$4:F$103))*(100-1)/(MAX(F$4:F$103-MIN(F$4:F$103)))</f>
        <v>85.404693015073718</v>
      </c>
      <c r="O47" s="43" cm="1">
        <f t="array" ref="O47">1+(G47-MIN(G$4:G$103))*(100-1)/(MAX(G$4:G$103-MIN(G$4:G$103)))</f>
        <v>1.0289506949616209</v>
      </c>
      <c r="P47" s="43" cm="1">
        <f t="array" ref="P47">1+(H47-MIN(H$4:H$103))*(100-1)/(MAX(H$4:H$103-MIN(H$4:H$103)))</f>
        <v>68.617702425152672</v>
      </c>
      <c r="Q47" s="43" cm="1">
        <f t="array" ref="Q47">1+(I47-MIN(I$4:I$103))*(100-1)/(MAX(I$4:I$103-MIN(I$4:I$103)))</f>
        <v>4.8783887492962421</v>
      </c>
      <c r="R47" s="43" cm="1">
        <f t="array" ref="R47">1+(J47-MIN(J$4:J$103))*(100-1)/(MAX(J$4:J$103-MIN(J$4:J$103)))</f>
        <v>2.0732985705324998</v>
      </c>
      <c r="S47" s="43" cm="1">
        <f t="array" ref="S47">1+(K47-MIN(K$4:K$103))*(100-1)/(MAX(K$4:K$103-MIN(K$4:K$103)))</f>
        <v>77.667930238735806</v>
      </c>
      <c r="T47" s="43" cm="1">
        <f t="array" ref="T47">1+(L47-MIN(L$4:L$103))*(100-1)/(MAX(L$4:L$103-MIN(L$4:L$103)))</f>
        <v>29.198269836664537</v>
      </c>
      <c r="U47" s="45" t="s">
        <v>200</v>
      </c>
      <c r="V47" s="22"/>
      <c r="AI47" s="28" t="e">
        <f t="shared" si="18"/>
        <v>#N/A</v>
      </c>
      <c r="AJ47" s="29" t="e">
        <f t="shared" si="18"/>
        <v>#N/A</v>
      </c>
      <c r="AK47" s="25"/>
      <c r="AL47" s="28">
        <f t="shared" si="19"/>
        <v>77.667930238735806</v>
      </c>
      <c r="AM47" s="29">
        <f t="shared" si="19"/>
        <v>1.0289506949616209</v>
      </c>
      <c r="AN47" s="25"/>
      <c r="AO47" s="28" t="e">
        <f t="shared" si="20"/>
        <v>#N/A</v>
      </c>
      <c r="AP47" s="29" t="e">
        <f t="shared" si="20"/>
        <v>#N/A</v>
      </c>
      <c r="AR47" s="34">
        <f t="shared" si="14"/>
        <v>77.674745748549398</v>
      </c>
      <c r="AS47" s="35">
        <f t="shared" si="15"/>
        <v>60</v>
      </c>
      <c r="AU47" s="16">
        <f t="shared" si="16"/>
        <v>60</v>
      </c>
      <c r="AV47" s="15">
        <f t="shared" si="21"/>
        <v>77.667930238735806</v>
      </c>
      <c r="AW47" s="15">
        <f t="shared" si="21"/>
        <v>1.0289506949616209</v>
      </c>
      <c r="AX47" s="11" t="str">
        <f t="shared" si="17"/>
        <v>Listened</v>
      </c>
      <c r="AZ47" s="16"/>
      <c r="BA47" s="15"/>
      <c r="BB47" s="15"/>
      <c r="BC47" s="16">
        <v>72</v>
      </c>
      <c r="BD47" s="15">
        <v>51.615193308858039</v>
      </c>
      <c r="BE47" s="15">
        <v>72.979961935305397</v>
      </c>
      <c r="BF47" s="16"/>
      <c r="BG47" s="15"/>
      <c r="BH47" s="15"/>
      <c r="BJ47" s="37" t="s">
        <v>211</v>
      </c>
      <c r="BK47" s="15">
        <f t="shared" si="0"/>
        <v>0</v>
      </c>
      <c r="BL47" s="15">
        <f t="shared" si="1"/>
        <v>0</v>
      </c>
    </row>
    <row r="48" spans="1:64" x14ac:dyDescent="0.3">
      <c r="A48" s="36"/>
      <c r="B48" s="42" t="s">
        <v>104</v>
      </c>
      <c r="C48" s="42" t="s">
        <v>105</v>
      </c>
      <c r="D48" s="42" t="s">
        <v>57</v>
      </c>
      <c r="E48" s="49">
        <v>78.004391463161923</v>
      </c>
      <c r="F48" s="49">
        <v>78.005047400753639</v>
      </c>
      <c r="G48" s="49">
        <v>5.5117090524970484E-3</v>
      </c>
      <c r="H48" s="49">
        <v>-4.4483841191690532</v>
      </c>
      <c r="I48" s="49">
        <v>9.0026370663082655</v>
      </c>
      <c r="J48" s="49">
        <v>5.0070558898281723</v>
      </c>
      <c r="K48" s="49">
        <v>94.008472140665035</v>
      </c>
      <c r="L48" s="49">
        <v>222.00180644911541</v>
      </c>
      <c r="M48" s="43" cm="1">
        <f t="array" ref="M48">1+(E48-MIN(E$4:E$103))*(100-1)/(MAX(E$4:E$103-MIN(E$4:E$103)))</f>
        <v>74.540919828339739</v>
      </c>
      <c r="N48" s="43" cm="1">
        <f t="array" ref="N48">1+(F48-MIN(F$4:F$103))*(100-1)/(MAX(F$4:F$103-MIN(F$4:F$103)))</f>
        <v>78.904816857834334</v>
      </c>
      <c r="O48" s="43" cm="1">
        <f t="array" ref="O48">1+(G48-MIN(G$4:G$103))*(100-1)/(MAX(G$4:G$103-MIN(G$4:G$103)))</f>
        <v>1.0324906559487259</v>
      </c>
      <c r="P48" s="43" cm="1">
        <f t="array" ref="P48">1+(H48-MIN(H$4:H$103))*(100-1)/(MAX(H$4:H$103-MIN(H$4:H$103)))</f>
        <v>73.488360994729732</v>
      </c>
      <c r="Q48" s="43" cm="1">
        <f t="array" ref="Q48">1+(I48-MIN(I$4:I$103))*(100-1)/(MAX(I$4:I$103-MIN(I$4:I$103)))</f>
        <v>14.581760005854589</v>
      </c>
      <c r="R48" s="43" cm="1">
        <f t="array" ref="R48">1+(J48-MIN(J$4:J$103))*(100-1)/(MAX(J$4:J$103-MIN(J$4:J$103)))</f>
        <v>6.3293945552550843</v>
      </c>
      <c r="S48" s="43" cm="1">
        <f t="array" ref="S48">1+(K48-MIN(K$4:K$103))*(100-1)/(MAX(K$4:K$103-MIN(K$4:K$103)))</f>
        <v>22.587990328385484</v>
      </c>
      <c r="T48" s="43" cm="1">
        <f t="array" ref="T48">1+(L48-MIN(L$4:L$103))*(100-1)/(MAX(L$4:L$103-MIN(L$4:L$103)))</f>
        <v>39.924622112274299</v>
      </c>
      <c r="U48" s="45" t="s">
        <v>199</v>
      </c>
      <c r="V48" s="22"/>
      <c r="AI48" s="28">
        <f t="shared" si="18"/>
        <v>22.587990328385484</v>
      </c>
      <c r="AJ48" s="29">
        <f t="shared" si="18"/>
        <v>1.0324906559487259</v>
      </c>
      <c r="AK48" s="25"/>
      <c r="AL48" s="28" t="e">
        <f t="shared" si="19"/>
        <v>#N/A</v>
      </c>
      <c r="AM48" s="29" t="e">
        <f t="shared" si="19"/>
        <v>#N/A</v>
      </c>
      <c r="AN48" s="25"/>
      <c r="AO48" s="28" t="e">
        <f t="shared" si="20"/>
        <v>#N/A</v>
      </c>
      <c r="AP48" s="29" t="e">
        <f t="shared" si="20"/>
        <v>#N/A</v>
      </c>
      <c r="AR48" s="34">
        <f t="shared" si="14"/>
        <v>22.611575443340023</v>
      </c>
      <c r="AS48" s="35">
        <f t="shared" si="15"/>
        <v>4</v>
      </c>
      <c r="AU48" s="16">
        <f t="shared" si="16"/>
        <v>4</v>
      </c>
      <c r="AV48" s="15">
        <f t="shared" si="21"/>
        <v>22.587990328385484</v>
      </c>
      <c r="AW48" s="15">
        <f t="shared" si="21"/>
        <v>1.0324906559487259</v>
      </c>
      <c r="AX48" s="11" t="str">
        <f t="shared" si="17"/>
        <v>Skipped</v>
      </c>
      <c r="AZ48" s="16"/>
      <c r="BA48" s="15"/>
      <c r="BB48" s="15"/>
      <c r="BC48" s="16">
        <v>73</v>
      </c>
      <c r="BD48" s="15">
        <v>88.08399023720915</v>
      </c>
      <c r="BE48" s="15">
        <v>19.000603850364971</v>
      </c>
      <c r="BF48" s="16"/>
      <c r="BG48" s="15"/>
      <c r="BH48" s="15"/>
      <c r="BJ48" s="10">
        <v>23</v>
      </c>
      <c r="BK48" s="15">
        <f t="shared" si="0"/>
        <v>49.381379542179232</v>
      </c>
      <c r="BL48" s="15">
        <f t="shared" si="1"/>
        <v>1.0700590445198754</v>
      </c>
    </row>
    <row r="49" spans="1:64" x14ac:dyDescent="0.3">
      <c r="A49" s="36"/>
      <c r="B49" s="42" t="s">
        <v>106</v>
      </c>
      <c r="C49" s="42" t="s">
        <v>107</v>
      </c>
      <c r="D49" s="42" t="s">
        <v>37</v>
      </c>
      <c r="E49" s="49">
        <v>75.009476347787668</v>
      </c>
      <c r="F49" s="49">
        <v>83.005187915970765</v>
      </c>
      <c r="G49" s="49">
        <v>3.0069609447289509</v>
      </c>
      <c r="H49" s="49">
        <v>-2.8604647252751301</v>
      </c>
      <c r="I49" s="49">
        <v>5.0026838625706898</v>
      </c>
      <c r="J49" s="49">
        <v>37.002253117221706</v>
      </c>
      <c r="K49" s="49">
        <v>128.00994302746327</v>
      </c>
      <c r="L49" s="49">
        <v>216.0029447560222</v>
      </c>
      <c r="M49" s="43" cm="1">
        <f t="array" ref="M49">1+(E49-MIN(E$4:E$103))*(100-1)/(MAX(E$4:E$103-MIN(E$4:E$103)))</f>
        <v>70.305032386953656</v>
      </c>
      <c r="N49" s="43" cm="1">
        <f t="array" ref="N49">1+(F49-MIN(F$4:F$103))*(100-1)/(MAX(F$4:F$103-MIN(F$4:F$103)))</f>
        <v>87.019866566954875</v>
      </c>
      <c r="O49" s="43" cm="1">
        <f t="array" ref="O49">1+(G49-MIN(G$4:G$103))*(100-1)/(MAX(G$4:G$103-MIN(G$4:G$103)))</f>
        <v>28.026005967865981</v>
      </c>
      <c r="P49" s="43" cm="1">
        <f t="array" ref="P49">1+(H49-MIN(H$4:H$103))*(100-1)/(MAX(H$4:H$103-MIN(H$4:H$103)))</f>
        <v>93.857415734887113</v>
      </c>
      <c r="Q49" s="43" cm="1">
        <f t="array" ref="Q49">1+(I49-MIN(I$4:I$103))*(100-1)/(MAX(I$4:I$103-MIN(I$4:I$103)))</f>
        <v>6.8177132008338361</v>
      </c>
      <c r="R49" s="43" cm="1">
        <f t="array" ref="R49">1+(J49-MIN(J$4:J$103))*(100-1)/(MAX(J$4:J$103-MIN(J$4:J$103)))</f>
        <v>40.387865608275526</v>
      </c>
      <c r="S49" s="43" cm="1">
        <f t="array" ref="S49">1+(K49-MIN(K$4:K$103))*(100-1)/(MAX(K$4:K$103-MIN(K$4:K$103)))</f>
        <v>47.896776019243944</v>
      </c>
      <c r="T49" s="43" cm="1">
        <f t="array" ref="T49">1+(L49-MIN(L$4:L$103))*(100-1)/(MAX(L$4:L$103-MIN(L$4:L$103)))</f>
        <v>38.086005672482862</v>
      </c>
      <c r="U49" s="45" t="s">
        <v>200</v>
      </c>
      <c r="V49" s="22"/>
      <c r="AI49" s="28" t="e">
        <f t="shared" si="18"/>
        <v>#N/A</v>
      </c>
      <c r="AJ49" s="29" t="e">
        <f t="shared" si="18"/>
        <v>#N/A</v>
      </c>
      <c r="AK49" s="25"/>
      <c r="AL49" s="28">
        <f t="shared" si="19"/>
        <v>47.896776019243944</v>
      </c>
      <c r="AM49" s="29">
        <f t="shared" si="19"/>
        <v>28.026005967865981</v>
      </c>
      <c r="AN49" s="25"/>
      <c r="AO49" s="28" t="e">
        <f t="shared" si="20"/>
        <v>#N/A</v>
      </c>
      <c r="AP49" s="29" t="e">
        <f t="shared" si="20"/>
        <v>#N/A</v>
      </c>
      <c r="AR49" s="34">
        <f t="shared" si="14"/>
        <v>55.493766889160455</v>
      </c>
      <c r="AS49" s="35">
        <f t="shared" si="15"/>
        <v>33</v>
      </c>
      <c r="AU49" s="16">
        <f t="shared" si="16"/>
        <v>33</v>
      </c>
      <c r="AV49" s="15">
        <f t="shared" si="21"/>
        <v>47.896776019243944</v>
      </c>
      <c r="AW49" s="15">
        <f t="shared" si="21"/>
        <v>28.026005967865981</v>
      </c>
      <c r="AX49" s="11" t="str">
        <f t="shared" si="17"/>
        <v>Listened</v>
      </c>
      <c r="AZ49" s="16"/>
      <c r="BA49" s="15"/>
      <c r="BB49" s="15"/>
      <c r="BC49" s="16">
        <v>74</v>
      </c>
      <c r="BD49" s="15">
        <v>38.960553734463659</v>
      </c>
      <c r="BE49" s="15">
        <v>82.004445303492147</v>
      </c>
      <c r="BF49" s="16"/>
      <c r="BG49" s="15"/>
      <c r="BH49" s="15"/>
      <c r="BJ49" s="37" t="s">
        <v>211</v>
      </c>
      <c r="BK49" s="15">
        <f t="shared" si="0"/>
        <v>0</v>
      </c>
      <c r="BL49" s="15">
        <f t="shared" si="1"/>
        <v>0</v>
      </c>
    </row>
    <row r="50" spans="1:64" x14ac:dyDescent="0.3">
      <c r="A50" s="36"/>
      <c r="B50" s="42" t="s">
        <v>108</v>
      </c>
      <c r="C50" s="42" t="s">
        <v>109</v>
      </c>
      <c r="D50" s="42" t="s">
        <v>74</v>
      </c>
      <c r="E50" s="49">
        <v>70.000714437296907</v>
      </c>
      <c r="F50" s="49">
        <v>86.000034731545938</v>
      </c>
      <c r="G50" s="49">
        <v>5.0080437036090739</v>
      </c>
      <c r="H50" s="49">
        <v>-4.8725050678389419</v>
      </c>
      <c r="I50" s="49">
        <v>10.004489077991179</v>
      </c>
      <c r="J50" s="49">
        <v>2.0066094147857401</v>
      </c>
      <c r="K50" s="49">
        <v>105.00647196828005</v>
      </c>
      <c r="L50" s="49">
        <v>217.00309076556547</v>
      </c>
      <c r="M50" s="43" cm="1">
        <f t="array" ref="M50">1+(E50-MIN(E$4:E$103))*(100-1)/(MAX(E$4:E$103-MIN(E$4:E$103)))</f>
        <v>63.220841063925285</v>
      </c>
      <c r="N50" s="43" cm="1">
        <f t="array" ref="N50">1+(F50-MIN(F$4:F$103))*(100-1)/(MAX(F$4:F$103-MIN(F$4:F$103)))</f>
        <v>91.880396127200342</v>
      </c>
      <c r="O50" s="43" cm="1">
        <f t="array" ref="O50">1+(G50-MIN(G$4:G$103))*(100-1)/(MAX(G$4:G$103-MIN(G$4:G$103)))</f>
        <v>46.02273149971402</v>
      </c>
      <c r="P50" s="43" cm="1">
        <f t="array" ref="P50">1+(H50-MIN(H$4:H$103))*(100-1)/(MAX(H$4:H$103-MIN(H$4:H$103)))</f>
        <v>68.047944527039974</v>
      </c>
      <c r="Q50" s="43" cm="1">
        <f t="array" ref="Q50">1+(I50-MIN(I$4:I$103))*(100-1)/(MAX(I$4:I$103-MIN(I$4:I$103)))</f>
        <v>16.526389233802092</v>
      </c>
      <c r="R50" s="43" cm="1">
        <f t="array" ref="R50">1+(J50-MIN(J$4:J$103))*(100-1)/(MAX(J$4:J$103-MIN(J$4:J$103)))</f>
        <v>3.1354583313246782</v>
      </c>
      <c r="S50" s="43" cm="1">
        <f t="array" ref="S50">1+(K50-MIN(K$4:K$103))*(100-1)/(MAX(K$4:K$103-MIN(K$4:K$103)))</f>
        <v>30.774283844683932</v>
      </c>
      <c r="T50" s="43" cm="1">
        <f t="array" ref="T50">1+(L50-MIN(L$4:L$103))*(100-1)/(MAX(L$4:L$103-MIN(L$4:L$103)))</f>
        <v>38.392544644277343</v>
      </c>
      <c r="U50" s="45" t="s">
        <v>199</v>
      </c>
      <c r="V50" s="22"/>
      <c r="AI50" s="28">
        <f t="shared" si="18"/>
        <v>30.774283844683932</v>
      </c>
      <c r="AJ50" s="29">
        <f t="shared" si="18"/>
        <v>46.02273149971402</v>
      </c>
      <c r="AK50" s="25"/>
      <c r="AL50" s="28" t="e">
        <f t="shared" si="19"/>
        <v>#N/A</v>
      </c>
      <c r="AM50" s="29" t="e">
        <f t="shared" si="19"/>
        <v>#N/A</v>
      </c>
      <c r="AN50" s="25"/>
      <c r="AO50" s="28" t="e">
        <f t="shared" si="20"/>
        <v>#N/A</v>
      </c>
      <c r="AP50" s="29" t="e">
        <f t="shared" si="20"/>
        <v>#N/A</v>
      </c>
      <c r="AR50" s="34">
        <f t="shared" si="14"/>
        <v>55.363782031649031</v>
      </c>
      <c r="AS50" s="35">
        <f t="shared" si="15"/>
        <v>32</v>
      </c>
      <c r="AU50" s="16">
        <f t="shared" si="16"/>
        <v>32</v>
      </c>
      <c r="AV50" s="15">
        <f t="shared" si="21"/>
        <v>30.774283844683932</v>
      </c>
      <c r="AW50" s="15">
        <f t="shared" si="21"/>
        <v>46.02273149971402</v>
      </c>
      <c r="AX50" s="11" t="str">
        <f t="shared" si="17"/>
        <v>Skipped</v>
      </c>
      <c r="AZ50" s="16"/>
      <c r="BA50" s="15"/>
      <c r="BB50" s="15"/>
      <c r="BC50" s="16">
        <v>79</v>
      </c>
      <c r="BD50" s="15">
        <v>86.602398338497409</v>
      </c>
      <c r="BE50" s="15">
        <v>37.023044319151758</v>
      </c>
      <c r="BF50" s="16"/>
      <c r="BG50" s="15"/>
      <c r="BH50" s="15"/>
      <c r="BJ50" s="10">
        <v>24</v>
      </c>
      <c r="BK50" s="15">
        <f t="shared" si="0"/>
        <v>50.128385920505657</v>
      </c>
      <c r="BL50" s="15">
        <f t="shared" si="1"/>
        <v>1.0493445143738462</v>
      </c>
    </row>
    <row r="51" spans="1:64" x14ac:dyDescent="0.3">
      <c r="A51" s="36"/>
      <c r="B51" s="42" t="s">
        <v>195</v>
      </c>
      <c r="C51" s="42" t="s">
        <v>92</v>
      </c>
      <c r="D51" s="42" t="s">
        <v>40</v>
      </c>
      <c r="E51" s="49">
        <v>60.003897811850152</v>
      </c>
      <c r="F51" s="49">
        <v>72.005131385232261</v>
      </c>
      <c r="G51" s="49">
        <v>6.0024467601270395</v>
      </c>
      <c r="H51" s="49">
        <v>-4.8549808296521038</v>
      </c>
      <c r="I51" s="49">
        <v>5.0021938071783687</v>
      </c>
      <c r="J51" s="49">
        <v>9.0065111837532381</v>
      </c>
      <c r="K51" s="49">
        <v>102.00197068020577</v>
      </c>
      <c r="L51" s="49">
        <v>208.00742748582329</v>
      </c>
      <c r="M51" s="43" cm="1">
        <f t="array" ref="M51">1+(E51-MIN(E$4:E$103))*(100-1)/(MAX(E$4:E$103-MIN(E$4:E$103)))</f>
        <v>49.081745842096936</v>
      </c>
      <c r="N51" s="43" cm="1">
        <f t="array" ref="N51">1+(F51-MIN(F$4:F$103))*(100-1)/(MAX(F$4:F$103-MIN(F$4:F$103)))</f>
        <v>69.167167172125431</v>
      </c>
      <c r="O51" s="43" cm="1">
        <f t="array" ref="O51">1+(G51-MIN(G$4:G$103))*(100-1)/(MAX(G$4:G$103-MIN(G$4:G$103)))</f>
        <v>54.965889296046164</v>
      </c>
      <c r="P51" s="43" cm="1">
        <f t="array" ref="P51">1+(H51-MIN(H$4:H$103))*(100-1)/(MAX(H$4:H$103-MIN(H$4:H$103)))</f>
        <v>68.272736898919717</v>
      </c>
      <c r="Q51" s="43" cm="1">
        <f t="array" ref="Q51">1+(I51-MIN(I$4:I$103))*(100-1)/(MAX(I$4:I$103-MIN(I$4:I$103)))</f>
        <v>6.8167619864547584</v>
      </c>
      <c r="R51" s="43" cm="1">
        <f t="array" ref="R51">1+(J51-MIN(J$4:J$103))*(100-1)/(MAX(J$4:J$103-MIN(J$4:J$103)))</f>
        <v>10.586762665471698</v>
      </c>
      <c r="S51" s="43" cm="1">
        <f t="array" ref="S51">1+(K51-MIN(K$4:K$103))*(100-1)/(MAX(K$4:K$103-MIN(K$4:K$103)))</f>
        <v>28.53790179342084</v>
      </c>
      <c r="T51" s="43" cm="1">
        <f t="array" ref="T51">1+(L51-MIN(L$4:L$103))*(100-1)/(MAX(L$4:L$103-MIN(L$4:L$103)))</f>
        <v>35.635425837553555</v>
      </c>
      <c r="U51" s="45" t="s">
        <v>200</v>
      </c>
      <c r="V51" s="22"/>
      <c r="AI51" s="28" t="e">
        <f t="shared" si="18"/>
        <v>#N/A</v>
      </c>
      <c r="AJ51" s="29" t="e">
        <f t="shared" si="18"/>
        <v>#N/A</v>
      </c>
      <c r="AK51" s="25"/>
      <c r="AL51" s="28">
        <f t="shared" si="19"/>
        <v>28.53790179342084</v>
      </c>
      <c r="AM51" s="29">
        <f t="shared" si="19"/>
        <v>54.965889296046164</v>
      </c>
      <c r="AN51" s="25"/>
      <c r="AO51" s="28" t="e">
        <f t="shared" si="20"/>
        <v>#N/A</v>
      </c>
      <c r="AP51" s="29" t="e">
        <f t="shared" si="20"/>
        <v>#N/A</v>
      </c>
      <c r="AR51" s="34">
        <f t="shared" si="14"/>
        <v>61.932712074283771</v>
      </c>
      <c r="AS51" s="35">
        <f t="shared" si="15"/>
        <v>40</v>
      </c>
      <c r="AU51" s="16">
        <f t="shared" si="16"/>
        <v>40</v>
      </c>
      <c r="AV51" s="15">
        <f t="shared" si="21"/>
        <v>28.53790179342084</v>
      </c>
      <c r="AW51" s="15">
        <f t="shared" si="21"/>
        <v>54.965889296046164</v>
      </c>
      <c r="AX51" s="11" t="str">
        <f t="shared" si="17"/>
        <v>Listened</v>
      </c>
      <c r="AZ51" s="16"/>
      <c r="BA51" s="15"/>
      <c r="BB51" s="15"/>
      <c r="BC51" s="16">
        <v>81</v>
      </c>
      <c r="BD51" s="15">
        <v>47.895388986363507</v>
      </c>
      <c r="BE51" s="15">
        <v>81.979941615370038</v>
      </c>
      <c r="BF51" s="16"/>
      <c r="BG51" s="15"/>
      <c r="BH51" s="15"/>
      <c r="BJ51" s="37" t="s">
        <v>211</v>
      </c>
      <c r="BK51" s="15">
        <f t="shared" si="0"/>
        <v>0</v>
      </c>
      <c r="BL51" s="15">
        <f t="shared" si="1"/>
        <v>0</v>
      </c>
    </row>
    <row r="52" spans="1:64" x14ac:dyDescent="0.3">
      <c r="A52" s="36"/>
      <c r="B52" s="42" t="s">
        <v>110</v>
      </c>
      <c r="C52" s="42" t="s">
        <v>111</v>
      </c>
      <c r="D52" s="42" t="s">
        <v>25</v>
      </c>
      <c r="E52" s="49">
        <v>66.006070255907346</v>
      </c>
      <c r="F52" s="49">
        <v>71.004884178471826</v>
      </c>
      <c r="G52" s="49">
        <v>5.0092198082219754</v>
      </c>
      <c r="H52" s="49">
        <v>-5.6565081133117614</v>
      </c>
      <c r="I52" s="49">
        <v>12.002186635905268</v>
      </c>
      <c r="J52" s="49">
        <v>31.000213326088499</v>
      </c>
      <c r="K52" s="49">
        <v>148.00067205241621</v>
      </c>
      <c r="L52" s="49">
        <v>212.00998751643439</v>
      </c>
      <c r="M52" s="43" cm="1">
        <f t="array" ref="M52">1+(E52-MIN(E$4:E$103))*(100-1)/(MAX(E$4:E$103-MIN(E$4:E$103)))</f>
        <v>57.570977054794731</v>
      </c>
      <c r="N52" s="43" cm="1">
        <f t="array" ref="N52">1+(F52-MIN(F$4:F$103))*(100-1)/(MAX(F$4:F$103-MIN(F$4:F$103)))</f>
        <v>67.543801632783698</v>
      </c>
      <c r="O52" s="43" cm="1">
        <f t="array" ref="O52">1+(G52-MIN(G$4:G$103))*(100-1)/(MAX(G$4:G$103-MIN(G$4:G$103)))</f>
        <v>46.033308789344446</v>
      </c>
      <c r="P52" s="43" cm="1">
        <f t="array" ref="P52">1+(H52-MIN(H$4:H$103))*(100-1)/(MAX(H$4:H$103-MIN(H$4:H$103)))</f>
        <v>57.991136221093448</v>
      </c>
      <c r="Q52" s="43" cm="1">
        <f t="array" ref="Q52">1+(I52-MIN(I$4:I$103))*(100-1)/(MAX(I$4:I$103-MIN(I$4:I$103)))</f>
        <v>20.403988933575533</v>
      </c>
      <c r="R52" s="43" cm="1">
        <f t="array" ref="R52">1+(J52-MIN(J$4:J$103))*(100-1)/(MAX(J$4:J$103-MIN(J$4:J$103)))</f>
        <v>33.998772363044104</v>
      </c>
      <c r="S52" s="43" cm="1">
        <f t="array" ref="S52">1+(K52-MIN(K$4:K$103))*(100-1)/(MAX(K$4:K$103-MIN(K$4:K$103)))</f>
        <v>62.776752193833502</v>
      </c>
      <c r="T52" s="43" cm="1">
        <f t="array" ref="T52">1+(L52-MIN(L$4:L$103))*(100-1)/(MAX(L$4:L$103-MIN(L$4:L$103)))</f>
        <v>36.862187354993885</v>
      </c>
      <c r="U52" s="45" t="s">
        <v>200</v>
      </c>
      <c r="V52" s="22"/>
      <c r="AI52" s="28" t="e">
        <f t="shared" si="18"/>
        <v>#N/A</v>
      </c>
      <c r="AJ52" s="29" t="e">
        <f t="shared" si="18"/>
        <v>#N/A</v>
      </c>
      <c r="AK52" s="25"/>
      <c r="AL52" s="28">
        <f t="shared" si="19"/>
        <v>62.776752193833502</v>
      </c>
      <c r="AM52" s="29">
        <f t="shared" si="19"/>
        <v>46.033308789344446</v>
      </c>
      <c r="AN52" s="25"/>
      <c r="AO52" s="28" t="e">
        <f t="shared" si="20"/>
        <v>#N/A</v>
      </c>
      <c r="AP52" s="29" t="e">
        <f t="shared" si="20"/>
        <v>#N/A</v>
      </c>
      <c r="AR52" s="34">
        <f t="shared" si="14"/>
        <v>77.845912764262181</v>
      </c>
      <c r="AS52" s="35">
        <f t="shared" si="15"/>
        <v>61</v>
      </c>
      <c r="AU52" s="16">
        <f t="shared" si="16"/>
        <v>61</v>
      </c>
      <c r="AV52" s="15">
        <f t="shared" si="21"/>
        <v>62.776752193833502</v>
      </c>
      <c r="AW52" s="15">
        <f t="shared" si="21"/>
        <v>46.033308789344446</v>
      </c>
      <c r="AX52" s="11" t="str">
        <f t="shared" si="17"/>
        <v>Listened</v>
      </c>
      <c r="AZ52" s="16"/>
      <c r="BA52" s="15"/>
      <c r="BB52" s="15"/>
      <c r="BC52" s="16">
        <v>82</v>
      </c>
      <c r="BD52" s="15">
        <v>95.529217615432344</v>
      </c>
      <c r="BE52" s="15">
        <v>19.038483928773744</v>
      </c>
      <c r="BF52" s="16"/>
      <c r="BG52" s="15"/>
      <c r="BH52" s="15"/>
      <c r="BJ52" s="10">
        <v>25</v>
      </c>
      <c r="BK52" s="15">
        <f t="shared" si="0"/>
        <v>21.09889909813041</v>
      </c>
      <c r="BL52" s="15">
        <f t="shared" si="1"/>
        <v>46.032702245212803</v>
      </c>
    </row>
    <row r="53" spans="1:64" x14ac:dyDescent="0.3">
      <c r="A53" s="36"/>
      <c r="B53" s="42" t="s">
        <v>112</v>
      </c>
      <c r="C53" s="42" t="s">
        <v>113</v>
      </c>
      <c r="D53" s="42" t="s">
        <v>74</v>
      </c>
      <c r="E53" s="49">
        <v>46.000769054834535</v>
      </c>
      <c r="F53" s="49">
        <v>59.00472445430092</v>
      </c>
      <c r="G53" s="49">
        <v>1.0093571107264394</v>
      </c>
      <c r="H53" s="49">
        <v>-4.9201840406119928</v>
      </c>
      <c r="I53" s="49">
        <v>4.0099944054487349</v>
      </c>
      <c r="J53" s="49">
        <v>17.007280612252316</v>
      </c>
      <c r="K53" s="49">
        <v>134.00177848152691</v>
      </c>
      <c r="L53" s="49">
        <v>228.00191322122336</v>
      </c>
      <c r="M53" s="43" cm="1">
        <f t="array" ref="M53">1+(E53-MIN(E$4:E$103))*(100-1)/(MAX(E$4:E$103-MIN(E$4:E$103)))</f>
        <v>29.276283931854245</v>
      </c>
      <c r="N53" s="43" cm="1">
        <f t="array" ref="N53">1+(F53-MIN(F$4:F$103))*(100-1)/(MAX(F$4:F$103-MIN(F$4:F$103)))</f>
        <v>48.067970427107198</v>
      </c>
      <c r="O53" s="43" cm="1">
        <f t="array" ref="O53">1+(G53-MIN(G$4:G$103))*(100-1)/(MAX(G$4:G$103-MIN(G$4:G$103)))</f>
        <v>10.060568125590226</v>
      </c>
      <c r="P53" s="43" cm="1">
        <f t="array" ref="P53">1+(H53-MIN(H$4:H$103))*(100-1)/(MAX(H$4:H$103-MIN(H$4:H$103)))</f>
        <v>67.436341941856341</v>
      </c>
      <c r="Q53" s="43" cm="1">
        <f t="array" ref="Q53">1+(I53-MIN(I$4:I$103))*(100-1)/(MAX(I$4:I$103-MIN(I$4:I$103)))</f>
        <v>4.8908688065684807</v>
      </c>
      <c r="R53" s="43" cm="1">
        <f t="array" ref="R53">1+(J53-MIN(J$4:J$103))*(100-1)/(MAX(J$4:J$103-MIN(J$4:J$103)))</f>
        <v>19.103477597584192</v>
      </c>
      <c r="S53" s="43" cm="1">
        <f t="array" ref="S53">1+(K53-MIN(K$4:K$103))*(100-1)/(MAX(K$4:K$103-MIN(K$4:K$103)))</f>
        <v>52.356761880051643</v>
      </c>
      <c r="T53" s="43" cm="1">
        <f t="array" ref="T53">1+(L53-MIN(L$4:L$103))*(100-1)/(MAX(L$4:L$103-MIN(L$4:L$103)))</f>
        <v>41.763620161588086</v>
      </c>
      <c r="U53" s="45" t="s">
        <v>200</v>
      </c>
      <c r="V53" s="22"/>
      <c r="AI53" s="28" t="e">
        <f t="shared" si="18"/>
        <v>#N/A</v>
      </c>
      <c r="AJ53" s="29" t="e">
        <f t="shared" si="18"/>
        <v>#N/A</v>
      </c>
      <c r="AK53" s="25"/>
      <c r="AL53" s="28">
        <f t="shared" si="19"/>
        <v>52.356761880051643</v>
      </c>
      <c r="AM53" s="29">
        <f t="shared" si="19"/>
        <v>10.060568125590226</v>
      </c>
      <c r="AN53" s="25"/>
      <c r="AO53" s="28" t="e">
        <f t="shared" si="20"/>
        <v>#N/A</v>
      </c>
      <c r="AP53" s="29" t="e">
        <f t="shared" si="20"/>
        <v>#N/A</v>
      </c>
      <c r="AR53" s="34">
        <f t="shared" si="14"/>
        <v>53.314590362996043</v>
      </c>
      <c r="AS53" s="35">
        <f t="shared" si="15"/>
        <v>29</v>
      </c>
      <c r="AU53" s="16">
        <f t="shared" si="16"/>
        <v>29</v>
      </c>
      <c r="AV53" s="15">
        <f t="shared" si="21"/>
        <v>52.356761880051643</v>
      </c>
      <c r="AW53" s="15">
        <f t="shared" si="21"/>
        <v>10.060568125590226</v>
      </c>
      <c r="AX53" s="11" t="str">
        <f t="shared" si="17"/>
        <v>Listened</v>
      </c>
      <c r="AZ53" s="16"/>
      <c r="BA53" s="15"/>
      <c r="BB53" s="15"/>
      <c r="BC53" s="16">
        <v>84</v>
      </c>
      <c r="BD53" s="15">
        <v>1</v>
      </c>
      <c r="BE53" s="15">
        <v>99.959622152328791</v>
      </c>
      <c r="BF53" s="16"/>
      <c r="BG53" s="15"/>
      <c r="BH53" s="15"/>
      <c r="BJ53" s="37" t="s">
        <v>211</v>
      </c>
      <c r="BK53" s="15">
        <f t="shared" si="0"/>
        <v>0</v>
      </c>
      <c r="BL53" s="15">
        <f t="shared" si="1"/>
        <v>0</v>
      </c>
    </row>
    <row r="54" spans="1:64" x14ac:dyDescent="0.3">
      <c r="A54" s="36"/>
      <c r="B54" s="42" t="s">
        <v>114</v>
      </c>
      <c r="C54" s="42" t="s">
        <v>115</v>
      </c>
      <c r="D54" s="42" t="s">
        <v>25</v>
      </c>
      <c r="E54" s="49">
        <v>88.004568927352992</v>
      </c>
      <c r="F54" s="49">
        <v>43.004084474629884</v>
      </c>
      <c r="G54" s="49">
        <v>9.0064447404258203</v>
      </c>
      <c r="H54" s="49">
        <v>-8.2709348971966872</v>
      </c>
      <c r="I54" s="49">
        <v>21.001930057503223</v>
      </c>
      <c r="J54" s="49">
        <v>15.004533504783433</v>
      </c>
      <c r="K54" s="49">
        <v>100.0083214984445</v>
      </c>
      <c r="L54" s="49">
        <v>173.00467321063971</v>
      </c>
      <c r="M54" s="43" cm="1">
        <f t="array" ref="M54">1+(E54-MIN(E$4:E$103))*(100-1)/(MAX(E$4:E$103-MIN(E$4:E$103)))</f>
        <v>88.684768485267625</v>
      </c>
      <c r="N54" s="43" cm="1">
        <f t="array" ref="N54">1+(F54-MIN(F$4:F$103))*(100-1)/(MAX(F$4:F$103-MIN(F$4:F$103)))</f>
        <v>22.09950245753587</v>
      </c>
      <c r="O54" s="43" cm="1">
        <f t="array" ref="O54">1+(G54-MIN(G$4:G$103))*(100-1)/(MAX(G$4:G$103-MIN(G$4:G$103)))</f>
        <v>81.982326727108784</v>
      </c>
      <c r="P54" s="43" cm="1">
        <f t="array" ref="P54">1+(H54-MIN(H$4:H$103))*(100-1)/(MAX(H$4:H$103-MIN(H$4:H$103)))</f>
        <v>24.454545837562215</v>
      </c>
      <c r="Q54" s="43" cm="1">
        <f t="array" ref="Q54">1+(I54-MIN(I$4:I$103))*(100-1)/(MAX(I$4:I$103-MIN(I$4:I$103)))</f>
        <v>37.872800591965223</v>
      </c>
      <c r="R54" s="43" cm="1">
        <f t="array" ref="R54">1+(J54-MIN(J$4:J$103))*(100-1)/(MAX(J$4:J$103-MIN(J$4:J$103)))</f>
        <v>16.971579366063082</v>
      </c>
      <c r="S54" s="43" cm="1">
        <f t="array" ref="S54">1+(K54-MIN(K$4:K$103))*(100-1)/(MAX(K$4:K$103-MIN(K$4:K$103)))</f>
        <v>27.05394128912565</v>
      </c>
      <c r="T54" s="43" cm="1">
        <f t="array" ref="T54">1+(L54-MIN(L$4:L$103))*(100-1)/(MAX(L$4:L$103-MIN(L$4:L$103)))</f>
        <v>24.90728394316222</v>
      </c>
      <c r="U54" s="45" t="s">
        <v>200</v>
      </c>
      <c r="V54" s="22"/>
      <c r="AI54" s="28" t="e">
        <f t="shared" si="18"/>
        <v>#N/A</v>
      </c>
      <c r="AJ54" s="29" t="e">
        <f t="shared" si="18"/>
        <v>#N/A</v>
      </c>
      <c r="AK54" s="25"/>
      <c r="AL54" s="28">
        <f t="shared" si="19"/>
        <v>27.05394128912565</v>
      </c>
      <c r="AM54" s="29">
        <f t="shared" si="19"/>
        <v>81.982326727108784</v>
      </c>
      <c r="AN54" s="25"/>
      <c r="AO54" s="28" t="e">
        <f t="shared" si="20"/>
        <v>#N/A</v>
      </c>
      <c r="AP54" s="29" t="e">
        <f t="shared" si="20"/>
        <v>#N/A</v>
      </c>
      <c r="AR54" s="34">
        <f t="shared" si="14"/>
        <v>86.330861427799235</v>
      </c>
      <c r="AS54" s="35">
        <f t="shared" si="15"/>
        <v>71</v>
      </c>
      <c r="AU54" s="16">
        <f t="shared" si="16"/>
        <v>71</v>
      </c>
      <c r="AV54" s="15">
        <f t="shared" si="21"/>
        <v>27.05394128912565</v>
      </c>
      <c r="AW54" s="15">
        <f t="shared" si="21"/>
        <v>81.982326727108784</v>
      </c>
      <c r="AX54" s="11" t="str">
        <f t="shared" si="17"/>
        <v>Listened</v>
      </c>
      <c r="AZ54" s="16"/>
      <c r="BA54" s="15"/>
      <c r="BB54" s="15"/>
      <c r="BC54" s="16">
        <v>86</v>
      </c>
      <c r="BD54" s="15">
        <v>45.661419860209833</v>
      </c>
      <c r="BE54" s="15">
        <v>90.955925283671206</v>
      </c>
      <c r="BF54" s="16"/>
      <c r="BG54" s="15"/>
      <c r="BH54" s="15"/>
      <c r="BJ54" s="10">
        <v>26</v>
      </c>
      <c r="BK54" s="15">
        <f t="shared" si="0"/>
        <v>22.588828300456672</v>
      </c>
      <c r="BL54" s="15">
        <f t="shared" si="1"/>
        <v>45.965071073676377</v>
      </c>
    </row>
    <row r="55" spans="1:64" x14ac:dyDescent="0.3">
      <c r="A55" s="36"/>
      <c r="B55" s="42" t="s">
        <v>116</v>
      </c>
      <c r="C55" s="42" t="s">
        <v>42</v>
      </c>
      <c r="D55" s="42" t="s">
        <v>37</v>
      </c>
      <c r="E55" s="49">
        <v>69.009164648594506</v>
      </c>
      <c r="F55" s="49">
        <v>79.007455926860047</v>
      </c>
      <c r="G55" s="49">
        <v>5.0095238104260078</v>
      </c>
      <c r="H55" s="49">
        <v>-2.7406730337821501</v>
      </c>
      <c r="I55" s="49">
        <v>5.0096334050992271</v>
      </c>
      <c r="J55" s="49">
        <v>19.005786235703592</v>
      </c>
      <c r="K55" s="49">
        <v>100.00952236146411</v>
      </c>
      <c r="L55" s="49">
        <v>214.0058690954487</v>
      </c>
      <c r="M55" s="43" cm="1">
        <f t="array" ref="M55">1+(E55-MIN(E$4:E$103))*(100-1)/(MAX(E$4:E$103-MIN(E$4:E$103)))</f>
        <v>61.818432936926101</v>
      </c>
      <c r="N55" s="43" cm="1">
        <f t="array" ref="N55">1+(F55-MIN(F$4:F$103))*(100-1)/(MAX(F$4:F$103-MIN(F$4:F$103)))</f>
        <v>80.531690141383748</v>
      </c>
      <c r="O55" s="43" cm="1">
        <f t="array" ref="O55">1+(G55-MIN(G$4:G$103))*(100-1)/(MAX(G$4:G$103-MIN(G$4:G$103)))</f>
        <v>46.036042831303867</v>
      </c>
      <c r="P55" s="43" cm="1">
        <f t="array" ref="P55">1+(H55-MIN(H$4:H$103))*(100-1)/(MAX(H$4:H$103-MIN(H$4:H$103)))</f>
        <v>95.394045069360487</v>
      </c>
      <c r="Q55" s="43" cm="1">
        <f t="array" ref="Q55">1+(I55-MIN(I$4:I$103))*(100-1)/(MAX(I$4:I$103-MIN(I$4:I$103)))</f>
        <v>6.8312025020123182</v>
      </c>
      <c r="R55" s="43" cm="1">
        <f t="array" ref="R55">1+(J55-MIN(J$4:J$103))*(100-1)/(MAX(J$4:J$103-MIN(J$4:J$103)))</f>
        <v>21.230860824568563</v>
      </c>
      <c r="S55" s="43" cm="1">
        <f t="array" ref="S55">1+(K55-MIN(K$4:K$103))*(100-1)/(MAX(K$4:K$103-MIN(K$4:K$103)))</f>
        <v>27.054835144127054</v>
      </c>
      <c r="T55" s="43" cm="1">
        <f t="array" ref="T55">1+(L55-MIN(L$4:L$103))*(100-1)/(MAX(L$4:L$103-MIN(L$4:L$103)))</f>
        <v>37.473913524189896</v>
      </c>
      <c r="U55" s="45" t="s">
        <v>199</v>
      </c>
      <c r="V55" s="22"/>
      <c r="AI55" s="28">
        <f t="shared" si="18"/>
        <v>27.054835144127054</v>
      </c>
      <c r="AJ55" s="29">
        <f t="shared" si="18"/>
        <v>46.036042831303867</v>
      </c>
      <c r="AK55" s="25"/>
      <c r="AL55" s="28" t="e">
        <f t="shared" si="19"/>
        <v>#N/A</v>
      </c>
      <c r="AM55" s="29" t="e">
        <f t="shared" si="19"/>
        <v>#N/A</v>
      </c>
      <c r="AN55" s="25"/>
      <c r="AO55" s="28" t="e">
        <f t="shared" si="20"/>
        <v>#N/A</v>
      </c>
      <c r="AP55" s="29" t="e">
        <f t="shared" si="20"/>
        <v>#N/A</v>
      </c>
      <c r="AR55" s="34">
        <f t="shared" si="14"/>
        <v>53.397390799940183</v>
      </c>
      <c r="AS55" s="35">
        <f t="shared" si="15"/>
        <v>30</v>
      </c>
      <c r="AU55" s="16">
        <f t="shared" si="16"/>
        <v>30</v>
      </c>
      <c r="AV55" s="15">
        <f t="shared" si="21"/>
        <v>27.054835144127054</v>
      </c>
      <c r="AW55" s="15">
        <f t="shared" si="21"/>
        <v>46.036042831303867</v>
      </c>
      <c r="AX55" s="11" t="str">
        <f t="shared" si="17"/>
        <v>Skipped</v>
      </c>
      <c r="AZ55" s="16"/>
      <c r="BA55" s="15"/>
      <c r="BB55" s="15"/>
      <c r="BC55" s="16">
        <v>88</v>
      </c>
      <c r="BD55" s="15">
        <v>23.330385675615656</v>
      </c>
      <c r="BE55" s="15">
        <v>99.91782789937244</v>
      </c>
      <c r="BF55" s="16"/>
      <c r="BG55" s="15"/>
      <c r="BH55" s="15"/>
      <c r="BJ55" s="37" t="s">
        <v>211</v>
      </c>
      <c r="BK55" s="15">
        <f t="shared" si="0"/>
        <v>0</v>
      </c>
      <c r="BL55" s="15">
        <f t="shared" si="1"/>
        <v>0</v>
      </c>
    </row>
    <row r="56" spans="1:64" x14ac:dyDescent="0.3">
      <c r="A56" s="36"/>
      <c r="B56" s="42" t="s">
        <v>117</v>
      </c>
      <c r="C56" s="42" t="s">
        <v>118</v>
      </c>
      <c r="D56" s="42" t="s">
        <v>74</v>
      </c>
      <c r="E56" s="49">
        <v>68.00414609827655</v>
      </c>
      <c r="F56" s="49">
        <v>37.009031825038058</v>
      </c>
      <c r="G56" s="49">
        <v>5.0091523656751527</v>
      </c>
      <c r="H56" s="49">
        <v>-8.2775317407907849</v>
      </c>
      <c r="I56" s="49">
        <v>4.003307769278476</v>
      </c>
      <c r="J56" s="49">
        <v>64.003557407749838</v>
      </c>
      <c r="K56" s="49">
        <v>92.007930007519846</v>
      </c>
      <c r="L56" s="49">
        <v>201.00399063563026</v>
      </c>
      <c r="M56" s="43" cm="1">
        <f t="array" ref="M56">1+(E56-MIN(E$4:E$103))*(100-1)/(MAX(E$4:E$103-MIN(E$4:E$103)))</f>
        <v>60.39697513540176</v>
      </c>
      <c r="N56" s="43" cm="1">
        <f t="array" ref="N56">1+(F56-MIN(F$4:F$103))*(100-1)/(MAX(F$4:F$103-MIN(F$4:F$103)))</f>
        <v>12.369745841262086</v>
      </c>
      <c r="O56" s="43" cm="1">
        <f t="array" ref="O56">1+(G56-MIN(G$4:G$103))*(100-1)/(MAX(G$4:G$103-MIN(G$4:G$103)))</f>
        <v>46.032702245212803</v>
      </c>
      <c r="P56" s="43" cm="1">
        <f t="array" ref="P56">1+(H56-MIN(H$4:H$103))*(100-1)/(MAX(H$4:H$103-MIN(H$4:H$103)))</f>
        <v>24.369924748609503</v>
      </c>
      <c r="Q56" s="43" cm="1">
        <f t="array" ref="Q56">1+(I56-MIN(I$4:I$103))*(100-1)/(MAX(I$4:I$103-MIN(I$4:I$103)))</f>
        <v>4.8778898156779054</v>
      </c>
      <c r="R56" s="43" cm="1">
        <f t="array" ref="R56">1+(J56-MIN(J$4:J$103))*(100-1)/(MAX(J$4:J$103-MIN(J$4:J$103)))</f>
        <v>69.130402622093015</v>
      </c>
      <c r="S56" s="43" cm="1">
        <f t="array" ref="S56">1+(K56-MIN(K$4:K$103))*(100-1)/(MAX(K$4:K$103-MIN(K$4:K$103)))</f>
        <v>21.09889909813041</v>
      </c>
      <c r="T56" s="43" cm="1">
        <f t="array" ref="T56">1+(L56-MIN(L$4:L$103))*(100-1)/(MAX(L$4:L$103-MIN(L$4:L$103)))</f>
        <v>33.488912917838874</v>
      </c>
      <c r="U56" s="45" t="s">
        <v>199</v>
      </c>
      <c r="V56" s="22"/>
      <c r="AI56" s="28">
        <f t="shared" si="18"/>
        <v>21.09889909813041</v>
      </c>
      <c r="AJ56" s="29">
        <f t="shared" si="18"/>
        <v>46.032702245212803</v>
      </c>
      <c r="AK56" s="25"/>
      <c r="AL56" s="28" t="e">
        <f t="shared" si="19"/>
        <v>#N/A</v>
      </c>
      <c r="AM56" s="29" t="e">
        <f t="shared" si="19"/>
        <v>#N/A</v>
      </c>
      <c r="AN56" s="25"/>
      <c r="AO56" s="28" t="e">
        <f t="shared" si="20"/>
        <v>#N/A</v>
      </c>
      <c r="AP56" s="29" t="e">
        <f t="shared" si="20"/>
        <v>#N/A</v>
      </c>
      <c r="AR56" s="34">
        <f t="shared" si="14"/>
        <v>50.637666012065644</v>
      </c>
      <c r="AS56" s="35">
        <f t="shared" si="15"/>
        <v>25</v>
      </c>
      <c r="AU56" s="16">
        <f t="shared" si="16"/>
        <v>25</v>
      </c>
      <c r="AV56" s="15">
        <f t="shared" si="21"/>
        <v>21.09889909813041</v>
      </c>
      <c r="AW56" s="15">
        <f t="shared" si="21"/>
        <v>46.032702245212803</v>
      </c>
      <c r="AX56" s="11" t="str">
        <f t="shared" si="17"/>
        <v>Skipped</v>
      </c>
      <c r="AZ56" s="16"/>
      <c r="BA56" s="15"/>
      <c r="BB56" s="15"/>
      <c r="BC56" s="16">
        <v>89</v>
      </c>
      <c r="BD56" s="15">
        <v>24.820764396278165</v>
      </c>
      <c r="BE56" s="15">
        <v>100</v>
      </c>
      <c r="BF56" s="16"/>
      <c r="BG56" s="15"/>
      <c r="BH56" s="15"/>
      <c r="BJ56" s="10">
        <v>27</v>
      </c>
      <c r="BK56" s="15">
        <f t="shared" si="0"/>
        <v>52.358745899848635</v>
      </c>
      <c r="BL56" s="15">
        <f t="shared" si="1"/>
        <v>1.0325846718295297</v>
      </c>
    </row>
    <row r="57" spans="1:64" x14ac:dyDescent="0.3">
      <c r="A57" s="36"/>
      <c r="B57" s="42" t="s">
        <v>119</v>
      </c>
      <c r="C57" s="42" t="s">
        <v>120</v>
      </c>
      <c r="D57" s="42" t="s">
        <v>25</v>
      </c>
      <c r="E57" s="49">
        <v>76.007603000407343</v>
      </c>
      <c r="F57" s="49">
        <v>60.001310588251812</v>
      </c>
      <c r="G57" s="49">
        <v>8.0054583697581254</v>
      </c>
      <c r="H57" s="49">
        <v>-5.0416697838676559</v>
      </c>
      <c r="I57" s="49">
        <v>22.00911084819159</v>
      </c>
      <c r="J57" s="49">
        <v>15.001365054714242</v>
      </c>
      <c r="K57" s="49">
        <v>133.00550696964987</v>
      </c>
      <c r="L57" s="49">
        <v>217.00522056750003</v>
      </c>
      <c r="M57" s="43" cm="1">
        <f t="array" ref="M57">1+(E57-MIN(E$4:E$103))*(100-1)/(MAX(E$4:E$103-MIN(E$4:E$103)))</f>
        <v>71.716742565663026</v>
      </c>
      <c r="N57" s="43" cm="1">
        <f t="array" ref="N57">1+(F57-MIN(F$4:F$103))*(100-1)/(MAX(F$4:F$103-MIN(F$4:F$103)))</f>
        <v>49.685394175863699</v>
      </c>
      <c r="O57" s="43" cm="1">
        <f t="array" ref="O57">1+(G57-MIN(G$4:G$103))*(100-1)/(MAX(G$4:G$103-MIN(G$4:G$103)))</f>
        <v>72.979961935305397</v>
      </c>
      <c r="P57" s="43" cm="1">
        <f t="array" ref="P57">1+(H57-MIN(H$4:H$103))*(100-1)/(MAX(H$4:H$103-MIN(H$4:H$103)))</f>
        <v>65.877982138431321</v>
      </c>
      <c r="Q57" s="43" cm="1">
        <f t="array" ref="Q57">1+(I57-MIN(I$4:I$103))*(100-1)/(MAX(I$4:I$103-MIN(I$4:I$103)))</f>
        <v>39.827773163323165</v>
      </c>
      <c r="R57" s="43" cm="1">
        <f t="array" ref="R57">1+(J57-MIN(J$4:J$103))*(100-1)/(MAX(J$4:J$103-MIN(J$4:J$103)))</f>
        <v>16.968206592199632</v>
      </c>
      <c r="S57" s="43" cm="1">
        <f t="array" ref="S57">1+(K57-MIN(K$4:K$103))*(100-1)/(MAX(K$4:K$103-MIN(K$4:K$103)))</f>
        <v>51.615193308858039</v>
      </c>
      <c r="T57" s="43" cm="1">
        <f t="array" ref="T57">1+(L57-MIN(L$4:L$103))*(100-1)/(MAX(L$4:L$103-MIN(L$4:L$103)))</f>
        <v>38.393197416261543</v>
      </c>
      <c r="U57" s="45" t="s">
        <v>200</v>
      </c>
      <c r="V57" s="22"/>
      <c r="AI57" s="28" t="e">
        <f t="shared" si="18"/>
        <v>#N/A</v>
      </c>
      <c r="AJ57" s="29" t="e">
        <f t="shared" si="18"/>
        <v>#N/A</v>
      </c>
      <c r="AK57" s="25"/>
      <c r="AL57" s="28">
        <f t="shared" si="19"/>
        <v>51.615193308858039</v>
      </c>
      <c r="AM57" s="29">
        <f t="shared" si="19"/>
        <v>72.979961935305397</v>
      </c>
      <c r="AN57" s="25"/>
      <c r="AO57" s="28" t="e">
        <f t="shared" si="20"/>
        <v>#N/A</v>
      </c>
      <c r="AP57" s="29" t="e">
        <f t="shared" si="20"/>
        <v>#N/A</v>
      </c>
      <c r="AR57" s="34">
        <f t="shared" si="14"/>
        <v>89.387935563975347</v>
      </c>
      <c r="AS57" s="35">
        <f t="shared" si="15"/>
        <v>72</v>
      </c>
      <c r="AU57" s="16">
        <f t="shared" si="16"/>
        <v>72</v>
      </c>
      <c r="AV57" s="15">
        <f t="shared" si="21"/>
        <v>51.615193308858039</v>
      </c>
      <c r="AW57" s="15">
        <f t="shared" si="21"/>
        <v>72.979961935305397</v>
      </c>
      <c r="AX57" s="11" t="str">
        <f t="shared" si="17"/>
        <v>Listened</v>
      </c>
      <c r="AZ57" s="16"/>
      <c r="BA57" s="15"/>
      <c r="BB57" s="15"/>
      <c r="BC57" s="16">
        <v>95</v>
      </c>
      <c r="BD57" s="15">
        <v>47.151803668266986</v>
      </c>
      <c r="BE57" s="15">
        <v>99.916674353985854</v>
      </c>
      <c r="BF57" s="16"/>
      <c r="BG57" s="15"/>
      <c r="BH57" s="15"/>
      <c r="BJ57" s="37" t="s">
        <v>211</v>
      </c>
      <c r="BK57" s="15">
        <f t="shared" si="0"/>
        <v>0</v>
      </c>
      <c r="BL57" s="15">
        <f t="shared" si="1"/>
        <v>0</v>
      </c>
    </row>
    <row r="58" spans="1:64" x14ac:dyDescent="0.3">
      <c r="A58" s="36"/>
      <c r="B58" s="42" t="s">
        <v>121</v>
      </c>
      <c r="C58" s="42" t="s">
        <v>103</v>
      </c>
      <c r="D58" s="42" t="s">
        <v>40</v>
      </c>
      <c r="E58" s="49">
        <v>78.006057080683277</v>
      </c>
      <c r="F58" s="49">
        <v>78.00649939951623</v>
      </c>
      <c r="G58" s="49">
        <v>10.004232550484435</v>
      </c>
      <c r="H58" s="49">
        <v>-4.3736156605294498</v>
      </c>
      <c r="I58" s="49">
        <v>13.006442127799692</v>
      </c>
      <c r="J58" s="49">
        <v>6.0019493588994424</v>
      </c>
      <c r="K58" s="49">
        <v>125.00681998981879</v>
      </c>
      <c r="L58" s="49">
        <v>204.00987994911407</v>
      </c>
      <c r="M58" s="43" cm="1">
        <f t="array" ref="M58">1+(E58-MIN(E$4:E$103))*(100-1)/(MAX(E$4:E$103-MIN(E$4:E$103)))</f>
        <v>74.543275610747287</v>
      </c>
      <c r="N58" s="43" cm="1">
        <f t="array" ref="N58">1+(F58-MIN(F$4:F$103))*(100-1)/(MAX(F$4:F$103-MIN(F$4:F$103)))</f>
        <v>78.907173400035518</v>
      </c>
      <c r="O58" s="43" cm="1">
        <f t="array" ref="O58">1+(G58-MIN(G$4:G$103))*(100-1)/(MAX(G$4:G$103-MIN(G$4:G$103)))</f>
        <v>90.955925283671206</v>
      </c>
      <c r="P58" s="43" cm="1">
        <f t="array" ref="P58">1+(H58-MIN(H$4:H$103))*(100-1)/(MAX(H$4:H$103-MIN(H$4:H$103)))</f>
        <v>74.447454279139237</v>
      </c>
      <c r="Q58" s="43" cm="1">
        <f t="array" ref="Q58">1+(I58-MIN(I$4:I$103))*(100-1)/(MAX(I$4:I$103-MIN(I$4:I$103)))</f>
        <v>22.353283399316236</v>
      </c>
      <c r="R58" s="43" cm="1">
        <f t="array" ref="R58">1+(J58-MIN(J$4:J$103))*(100-1)/(MAX(J$4:J$103-MIN(J$4:J$103)))</f>
        <v>7.388445705225549</v>
      </c>
      <c r="S58" s="43" cm="1">
        <f t="array" ref="S58">1+(K58-MIN(K$4:K$103))*(100-1)/(MAX(K$4:K$103-MIN(K$4:K$103)))</f>
        <v>45.661419860209833</v>
      </c>
      <c r="T58" s="43" cm="1">
        <f t="array" ref="T58">1+(L58-MIN(L$4:L$103))*(100-1)/(MAX(L$4:L$103-MIN(L$4:L$103)))</f>
        <v>34.410200620525515</v>
      </c>
      <c r="U58" s="45" t="s">
        <v>200</v>
      </c>
      <c r="V58" s="22"/>
      <c r="AI58" s="28" t="e">
        <f t="shared" si="18"/>
        <v>#N/A</v>
      </c>
      <c r="AJ58" s="29" t="e">
        <f t="shared" si="18"/>
        <v>#N/A</v>
      </c>
      <c r="AK58" s="25"/>
      <c r="AL58" s="28">
        <f t="shared" si="19"/>
        <v>45.661419860209833</v>
      </c>
      <c r="AM58" s="29">
        <f t="shared" si="19"/>
        <v>90.955925283671206</v>
      </c>
      <c r="AN58" s="25"/>
      <c r="AO58" s="28" t="e">
        <f t="shared" si="20"/>
        <v>#N/A</v>
      </c>
      <c r="AP58" s="29" t="e">
        <f t="shared" si="20"/>
        <v>#N/A</v>
      </c>
      <c r="AR58" s="34">
        <f t="shared" si="14"/>
        <v>101.77399278724965</v>
      </c>
      <c r="AS58" s="35">
        <f t="shared" si="15"/>
        <v>86</v>
      </c>
      <c r="AU58" s="16">
        <f t="shared" si="16"/>
        <v>86</v>
      </c>
      <c r="AV58" s="15">
        <f t="shared" si="21"/>
        <v>45.661419860209833</v>
      </c>
      <c r="AW58" s="15">
        <f t="shared" si="21"/>
        <v>90.955925283671206</v>
      </c>
      <c r="AX58" s="11" t="str">
        <f t="shared" si="17"/>
        <v>Listened</v>
      </c>
      <c r="AZ58" s="16"/>
      <c r="BA58" s="15"/>
      <c r="BB58" s="15"/>
      <c r="BC58" s="16"/>
      <c r="BD58" s="15"/>
      <c r="BE58" s="15"/>
      <c r="BF58" s="16"/>
      <c r="BG58" s="15"/>
      <c r="BH58" s="15"/>
      <c r="BJ58" s="10">
        <v>28</v>
      </c>
      <c r="BK58" s="15">
        <f t="shared" si="0"/>
        <v>38.213398865799476</v>
      </c>
      <c r="BL58" s="15">
        <f t="shared" si="1"/>
        <v>37.031258792789814</v>
      </c>
    </row>
    <row r="59" spans="1:64" x14ac:dyDescent="0.3">
      <c r="A59" s="36"/>
      <c r="B59" s="42" t="s">
        <v>122</v>
      </c>
      <c r="C59" s="42" t="s">
        <v>123</v>
      </c>
      <c r="D59" s="42" t="s">
        <v>25</v>
      </c>
      <c r="E59" s="49">
        <v>93.009330195319706</v>
      </c>
      <c r="F59" s="49">
        <v>39.009749227237968</v>
      </c>
      <c r="G59" s="49">
        <v>1.0069555569712381</v>
      </c>
      <c r="H59" s="49">
        <v>-9.1203475602492681</v>
      </c>
      <c r="I59" s="49">
        <v>41.007465914821765</v>
      </c>
      <c r="J59" s="49">
        <v>9.0021878106123285</v>
      </c>
      <c r="K59" s="49">
        <v>126.00354223350928</v>
      </c>
      <c r="L59" s="49">
        <v>179.00956128322503</v>
      </c>
      <c r="M59" s="43" cm="1">
        <f t="array" ref="M59">1+(E59-MIN(E$4:E$103))*(100-1)/(MAX(E$4:E$103-MIN(E$4:E$103)))</f>
        <v>95.763301460472363</v>
      </c>
      <c r="N59" s="43" cm="1">
        <f t="array" ref="N59">1+(F59-MIN(F$4:F$103))*(100-1)/(MAX(F$4:F$103-MIN(F$4:F$103)))</f>
        <v>15.61683882261798</v>
      </c>
      <c r="O59" s="43" cm="1">
        <f t="array" ref="O59">1+(G59-MIN(G$4:G$103))*(100-1)/(MAX(G$4:G$103-MIN(G$4:G$103)))</f>
        <v>10.03896976660655</v>
      </c>
      <c r="P59" s="43" cm="1">
        <f t="array" ref="P59">1+(H59-MIN(H$4:H$103))*(100-1)/(MAX(H$4:H$103-MIN(H$4:H$103)))</f>
        <v>13.558694891203231</v>
      </c>
      <c r="Q59" s="43" cm="1">
        <f t="array" ref="Q59">1+(I59-MIN(I$4:I$103))*(100-1)/(MAX(I$4:I$103-MIN(I$4:I$103)))</f>
        <v>76.704234072388616</v>
      </c>
      <c r="R59" s="43" cm="1">
        <f t="array" ref="R59">1+(J59-MIN(J$4:J$103))*(100-1)/(MAX(J$4:J$103-MIN(J$4:J$103)))</f>
        <v>10.582160491028935</v>
      </c>
      <c r="S59" s="43" cm="1">
        <f t="array" ref="S59">1+(K59-MIN(K$4:K$103))*(100-1)/(MAX(K$4:K$103-MIN(K$4:K$103)))</f>
        <v>46.403323930856033</v>
      </c>
      <c r="T59" s="43" cm="1">
        <f t="array" ref="T59">1+(L59-MIN(L$4:L$103))*(100-1)/(MAX(L$4:L$103-MIN(L$4:L$103)))</f>
        <v>26.747747433439816</v>
      </c>
      <c r="U59" s="45" t="s">
        <v>200</v>
      </c>
      <c r="V59" s="22"/>
      <c r="AI59" s="28" t="e">
        <f t="shared" si="18"/>
        <v>#N/A</v>
      </c>
      <c r="AJ59" s="29" t="e">
        <f t="shared" si="18"/>
        <v>#N/A</v>
      </c>
      <c r="AK59" s="25"/>
      <c r="AL59" s="28">
        <f t="shared" si="19"/>
        <v>46.403323930856033</v>
      </c>
      <c r="AM59" s="29">
        <f t="shared" si="19"/>
        <v>10.03896976660655</v>
      </c>
      <c r="AN59" s="25"/>
      <c r="AO59" s="28" t="e">
        <f t="shared" si="20"/>
        <v>#N/A</v>
      </c>
      <c r="AP59" s="29" t="e">
        <f t="shared" si="20"/>
        <v>#N/A</v>
      </c>
      <c r="AR59" s="34">
        <f t="shared" si="14"/>
        <v>47.476829989025134</v>
      </c>
      <c r="AS59" s="35">
        <f t="shared" si="15"/>
        <v>22</v>
      </c>
      <c r="AU59" s="16">
        <f t="shared" si="16"/>
        <v>22</v>
      </c>
      <c r="AV59" s="15">
        <f t="shared" si="21"/>
        <v>46.403323930856033</v>
      </c>
      <c r="AW59" s="15">
        <f t="shared" si="21"/>
        <v>10.03896976660655</v>
      </c>
      <c r="AX59" s="11" t="str">
        <f t="shared" si="17"/>
        <v>Listened</v>
      </c>
      <c r="AZ59" s="16"/>
      <c r="BA59" s="15"/>
      <c r="BB59" s="15"/>
      <c r="BC59" s="16"/>
      <c r="BD59" s="15"/>
      <c r="BE59" s="15"/>
      <c r="BF59" s="16"/>
      <c r="BG59" s="15"/>
      <c r="BH59" s="15"/>
      <c r="BJ59" s="37" t="s">
        <v>211</v>
      </c>
      <c r="BK59" s="15">
        <f t="shared" si="0"/>
        <v>0</v>
      </c>
      <c r="BL59" s="15">
        <f t="shared" si="1"/>
        <v>0</v>
      </c>
    </row>
    <row r="60" spans="1:64" x14ac:dyDescent="0.3">
      <c r="A60" s="36"/>
      <c r="B60" s="42" t="s">
        <v>124</v>
      </c>
      <c r="C60" s="42" t="s">
        <v>125</v>
      </c>
      <c r="D60" s="42" t="s">
        <v>37</v>
      </c>
      <c r="E60" s="49">
        <v>69.005749250425168</v>
      </c>
      <c r="F60" s="49">
        <v>79.009297669502558</v>
      </c>
      <c r="G60" s="49">
        <v>1.0082185341270569</v>
      </c>
      <c r="H60" s="49">
        <v>-4.6478218044602873</v>
      </c>
      <c r="I60" s="49">
        <v>3.0023476541485365</v>
      </c>
      <c r="J60" s="49">
        <v>33.008856239244118</v>
      </c>
      <c r="K60" s="49">
        <v>106.00817062185713</v>
      </c>
      <c r="L60" s="49">
        <v>194.00300270607886</v>
      </c>
      <c r="M60" s="43" cm="1">
        <f t="array" ref="M60">1+(E60-MIN(E$4:E$103))*(100-1)/(MAX(E$4:E$103-MIN(E$4:E$103)))</f>
        <v>61.813602335170962</v>
      </c>
      <c r="N60" s="43" cm="1">
        <f t="array" ref="N60">1+(F60-MIN(F$4:F$103))*(100-1)/(MAX(F$4:F$103-MIN(F$4:F$103)))</f>
        <v>80.534679224000513</v>
      </c>
      <c r="O60" s="43" cm="1">
        <f t="array" ref="O60">1+(G60-MIN(G$4:G$103))*(100-1)/(MAX(G$4:G$103-MIN(G$4:G$103)))</f>
        <v>10.050328343919457</v>
      </c>
      <c r="P60" s="43" cm="1">
        <f t="array" ref="P60">1+(H60-MIN(H$4:H$103))*(100-1)/(MAX(H$4:H$103-MIN(H$4:H$103)))</f>
        <v>70.930071736113376</v>
      </c>
      <c r="Q60" s="43" cm="1">
        <f t="array" ref="Q60">1+(I60-MIN(I$4:I$103))*(100-1)/(MAX(I$4:I$103-MIN(I$4:I$103)))</f>
        <v>2.9349917896294802</v>
      </c>
      <c r="R60" s="43" cm="1">
        <f t="array" ref="R60">1+(J60-MIN(J$4:J$103))*(100-1)/(MAX(J$4:J$103-MIN(J$4:J$103)))</f>
        <v>36.136946602988871</v>
      </c>
      <c r="S60" s="43" cm="1">
        <f t="array" ref="S60">1+(K60-MIN(K$4:K$103))*(100-1)/(MAX(K$4:K$103-MIN(K$4:K$103)))</f>
        <v>31.519892075416301</v>
      </c>
      <c r="T60" s="43" cm="1">
        <f t="array" ref="T60">1+(L60-MIN(L$4:L$103))*(100-1)/(MAX(L$4:L$103-MIN(L$4:L$103)))</f>
        <v>31.343150578147835</v>
      </c>
      <c r="U60" s="45" t="s">
        <v>199</v>
      </c>
      <c r="V60" s="22"/>
      <c r="AI60" s="28">
        <f t="shared" si="18"/>
        <v>31.519892075416301</v>
      </c>
      <c r="AJ60" s="29">
        <f t="shared" si="18"/>
        <v>10.050328343919457</v>
      </c>
      <c r="AK60" s="25"/>
      <c r="AL60" s="28" t="e">
        <f t="shared" si="19"/>
        <v>#N/A</v>
      </c>
      <c r="AM60" s="29" t="e">
        <f t="shared" si="19"/>
        <v>#N/A</v>
      </c>
      <c r="AN60" s="25"/>
      <c r="AO60" s="28" t="e">
        <f t="shared" si="20"/>
        <v>#N/A</v>
      </c>
      <c r="AP60" s="29" t="e">
        <f t="shared" si="20"/>
        <v>#N/A</v>
      </c>
      <c r="AR60" s="34">
        <f t="shared" si="14"/>
        <v>33.083420262519446</v>
      </c>
      <c r="AS60" s="35">
        <f t="shared" si="15"/>
        <v>14</v>
      </c>
      <c r="AU60" s="16">
        <f t="shared" si="16"/>
        <v>14</v>
      </c>
      <c r="AV60" s="15">
        <f t="shared" si="21"/>
        <v>31.519892075416301</v>
      </c>
      <c r="AW60" s="15">
        <f t="shared" si="21"/>
        <v>10.050328343919457</v>
      </c>
      <c r="AX60" s="11" t="str">
        <f t="shared" si="17"/>
        <v>Skipped</v>
      </c>
      <c r="AZ60" s="16"/>
      <c r="BA60" s="15"/>
      <c r="BB60" s="15"/>
      <c r="BC60" s="16"/>
      <c r="BD60" s="15"/>
      <c r="BE60" s="15"/>
      <c r="BF60" s="16"/>
      <c r="BG60" s="15"/>
      <c r="BH60" s="15"/>
      <c r="BJ60" s="10">
        <v>29</v>
      </c>
      <c r="BK60" s="15">
        <f t="shared" si="0"/>
        <v>52.356761880051643</v>
      </c>
      <c r="BL60" s="15">
        <f t="shared" si="1"/>
        <v>10.060568125590226</v>
      </c>
    </row>
    <row r="61" spans="1:64" x14ac:dyDescent="0.3">
      <c r="A61" s="36"/>
      <c r="B61" s="42" t="s">
        <v>126</v>
      </c>
      <c r="C61" s="42" t="s">
        <v>127</v>
      </c>
      <c r="D61" s="42" t="s">
        <v>37</v>
      </c>
      <c r="E61" s="49">
        <v>75.001936115400341</v>
      </c>
      <c r="F61" s="49">
        <v>76.007006578044766</v>
      </c>
      <c r="G61" s="49">
        <v>1.0048139784754206</v>
      </c>
      <c r="H61" s="49">
        <v>-4.3980360423712561</v>
      </c>
      <c r="I61" s="49">
        <v>4.0083758534071618</v>
      </c>
      <c r="J61" s="49">
        <v>5.0048135749178906</v>
      </c>
      <c r="K61" s="49">
        <v>122.00032580356691</v>
      </c>
      <c r="L61" s="49">
        <v>163.00030706360698</v>
      </c>
      <c r="M61" s="43" cm="1">
        <f t="array" ref="M61">1+(E61-MIN(E$4:E$103))*(100-1)/(MAX(E$4:E$103-MIN(E$4:E$103)))</f>
        <v>70.294367785639693</v>
      </c>
      <c r="N61" s="43" cm="1">
        <f t="array" ref="N61">1+(F61-MIN(F$4:F$103))*(100-1)/(MAX(F$4:F$103-MIN(F$4:F$103)))</f>
        <v>75.662067869523042</v>
      </c>
      <c r="O61" s="43" cm="1">
        <f t="array" ref="O61">1+(G61-MIN(G$4:G$103))*(100-1)/(MAX(G$4:G$103-MIN(G$4:G$103)))</f>
        <v>10.019709493525339</v>
      </c>
      <c r="P61" s="43" cm="1">
        <f t="array" ref="P61">1+(H61-MIN(H$4:H$103))*(100-1)/(MAX(H$4:H$103-MIN(H$4:H$103)))</f>
        <v>74.134201543248466</v>
      </c>
      <c r="Q61" s="43" cm="1">
        <f t="array" ref="Q61">1+(I61-MIN(I$4:I$103))*(100-1)/(MAX(I$4:I$103-MIN(I$4:I$103)))</f>
        <v>4.8877271413621486</v>
      </c>
      <c r="R61" s="43" cm="1">
        <f t="array" ref="R61">1+(J61-MIN(J$4:J$103))*(100-1)/(MAX(J$4:J$103-MIN(J$4:J$103)))</f>
        <v>6.3270076402152799</v>
      </c>
      <c r="S61" s="43" cm="1">
        <f t="array" ref="S61">1+(K61-MIN(K$4:K$103))*(100-1)/(MAX(K$4:K$103-MIN(K$4:K$103)))</f>
        <v>43.42355440744776</v>
      </c>
      <c r="T61" s="43" cm="1">
        <f t="array" ref="T61">1+(L61-MIN(L$4:L$103))*(100-1)/(MAX(L$4:L$103-MIN(L$4:L$103)))</f>
        <v>21.841003537196958</v>
      </c>
      <c r="U61" s="45" t="s">
        <v>200</v>
      </c>
      <c r="V61" s="22"/>
      <c r="AI61" s="28" t="e">
        <f t="shared" si="18"/>
        <v>#N/A</v>
      </c>
      <c r="AJ61" s="29" t="e">
        <f t="shared" si="18"/>
        <v>#N/A</v>
      </c>
      <c r="AK61" s="25"/>
      <c r="AL61" s="28">
        <f t="shared" si="19"/>
        <v>43.42355440744776</v>
      </c>
      <c r="AM61" s="29">
        <f t="shared" si="19"/>
        <v>10.019709493525339</v>
      </c>
      <c r="AN61" s="25"/>
      <c r="AO61" s="28" t="e">
        <f t="shared" si="20"/>
        <v>#N/A</v>
      </c>
      <c r="AP61" s="29" t="e">
        <f t="shared" si="20"/>
        <v>#N/A</v>
      </c>
      <c r="AR61" s="34">
        <f t="shared" si="14"/>
        <v>44.564556047505036</v>
      </c>
      <c r="AS61" s="35">
        <f t="shared" si="15"/>
        <v>20</v>
      </c>
      <c r="AU61" s="16">
        <f t="shared" si="16"/>
        <v>20</v>
      </c>
      <c r="AV61" s="15">
        <f t="shared" si="21"/>
        <v>43.42355440744776</v>
      </c>
      <c r="AW61" s="15">
        <f t="shared" si="21"/>
        <v>10.019709493525339</v>
      </c>
      <c r="AX61" s="11" t="str">
        <f t="shared" si="17"/>
        <v>Listened</v>
      </c>
      <c r="AZ61" s="16"/>
      <c r="BA61" s="15"/>
      <c r="BB61" s="15"/>
      <c r="BC61" s="16"/>
      <c r="BD61" s="15"/>
      <c r="BE61" s="15"/>
      <c r="BF61" s="16"/>
      <c r="BG61" s="15"/>
      <c r="BH61" s="15"/>
      <c r="BJ61" s="37" t="s">
        <v>211</v>
      </c>
      <c r="BK61" s="15">
        <f t="shared" si="0"/>
        <v>0</v>
      </c>
      <c r="BL61" s="15">
        <f t="shared" si="1"/>
        <v>0</v>
      </c>
    </row>
    <row r="62" spans="1:64" x14ac:dyDescent="0.3">
      <c r="A62" s="36"/>
      <c r="B62" s="42" t="s">
        <v>128</v>
      </c>
      <c r="C62" s="42" t="s">
        <v>129</v>
      </c>
      <c r="D62" s="42" t="s">
        <v>25</v>
      </c>
      <c r="E62" s="49">
        <v>73.008523507359172</v>
      </c>
      <c r="F62" s="49">
        <v>75.000764935684245</v>
      </c>
      <c r="G62" s="49">
        <v>11.002905964311092</v>
      </c>
      <c r="H62" s="49">
        <v>-6.3606653992489006</v>
      </c>
      <c r="I62" s="49">
        <v>23.006732948553996</v>
      </c>
      <c r="J62" s="49">
        <v>7.2150768413465037E-3</v>
      </c>
      <c r="K62" s="49">
        <v>155.00306349815986</v>
      </c>
      <c r="L62" s="49">
        <v>183.00361227111549</v>
      </c>
      <c r="M62" s="43" cm="1">
        <f t="array" ref="M62">1+(E62-MIN(E$4:E$103))*(100-1)/(MAX(E$4:E$103-MIN(E$4:E$103)))</f>
        <v>67.474965196045062</v>
      </c>
      <c r="N62" s="43" cm="1">
        <f t="array" ref="N62">1+(F62-MIN(F$4:F$103))*(100-1)/(MAX(F$4:F$103-MIN(F$4:F$103)))</f>
        <v>74.02897357501439</v>
      </c>
      <c r="O62" s="43" cm="1">
        <f t="array" ref="O62">1+(G62-MIN(G$4:G$103))*(100-1)/(MAX(G$4:G$103-MIN(G$4:G$103)))</f>
        <v>99.93748851229563</v>
      </c>
      <c r="P62" s="43" cm="1">
        <f t="array" ref="P62">1+(H62-MIN(H$4:H$103))*(100-1)/(MAX(H$4:H$103-MIN(H$4:H$103)))</f>
        <v>48.958550336641181</v>
      </c>
      <c r="Q62" s="43" cm="1">
        <f t="array" ref="Q62">1+(I62-MIN(I$4:I$103))*(100-1)/(MAX(I$4:I$103-MIN(I$4:I$103)))</f>
        <v>41.764191987848243</v>
      </c>
      <c r="R62" s="43" cm="1">
        <f t="array" ref="R62">1+(J62-MIN(J$4:J$103))*(100-1)/(MAX(J$4:J$103-MIN(J$4:J$103)))</f>
        <v>1.0071290793283929</v>
      </c>
      <c r="S62" s="43" cm="1">
        <f t="array" ref="S62">1+(K62-MIN(K$4:K$103))*(100-1)/(MAX(K$4:K$103-MIN(K$4:K$103)))</f>
        <v>67.988939190503601</v>
      </c>
      <c r="T62" s="43" cm="1">
        <f t="array" ref="T62">1+(L62-MIN(L$4:L$103))*(100-1)/(MAX(L$4:L$103-MIN(L$4:L$103)))</f>
        <v>27.971900978462468</v>
      </c>
      <c r="U62" s="45" t="s">
        <v>201</v>
      </c>
      <c r="V62" s="22"/>
      <c r="AI62" s="28" t="e">
        <f t="shared" si="18"/>
        <v>#N/A</v>
      </c>
      <c r="AJ62" s="29" t="e">
        <f t="shared" si="18"/>
        <v>#N/A</v>
      </c>
      <c r="AK62" s="25"/>
      <c r="AL62" s="28" t="e">
        <f t="shared" si="19"/>
        <v>#N/A</v>
      </c>
      <c r="AM62" s="29" t="e">
        <f t="shared" si="19"/>
        <v>#N/A</v>
      </c>
      <c r="AN62" s="25"/>
      <c r="AO62" s="28">
        <f t="shared" si="20"/>
        <v>67.988939190503601</v>
      </c>
      <c r="AP62" s="29">
        <f t="shared" si="20"/>
        <v>99.93748851229563</v>
      </c>
      <c r="AR62" s="34">
        <f t="shared" si="14"/>
        <v>120.87182245004506</v>
      </c>
      <c r="AS62" s="35">
        <f t="shared" si="15"/>
        <v>98</v>
      </c>
      <c r="AU62" s="16">
        <f t="shared" si="16"/>
        <v>98</v>
      </c>
      <c r="AV62" s="15">
        <f t="shared" si="21"/>
        <v>67.988939190503601</v>
      </c>
      <c r="AW62" s="15">
        <f t="shared" si="21"/>
        <v>99.93748851229563</v>
      </c>
      <c r="AX62" s="11" t="str">
        <f t="shared" si="17"/>
        <v>Favorited</v>
      </c>
      <c r="AZ62" s="16"/>
      <c r="BA62" s="15"/>
      <c r="BB62" s="15"/>
      <c r="BC62" s="16"/>
      <c r="BD62" s="15"/>
      <c r="BE62" s="15"/>
      <c r="BF62" s="16"/>
      <c r="BG62" s="15"/>
      <c r="BH62" s="15"/>
      <c r="BJ62" s="10">
        <v>30</v>
      </c>
      <c r="BK62" s="15">
        <f t="shared" si="0"/>
        <v>27.054835144127054</v>
      </c>
      <c r="BL62" s="15">
        <f t="shared" si="1"/>
        <v>46.036042831303867</v>
      </c>
    </row>
    <row r="63" spans="1:64" x14ac:dyDescent="0.3">
      <c r="A63" s="36"/>
      <c r="B63" s="42" t="s">
        <v>130</v>
      </c>
      <c r="C63" s="42" t="s">
        <v>131</v>
      </c>
      <c r="D63" s="42" t="s">
        <v>57</v>
      </c>
      <c r="E63" s="49">
        <v>79.000247626360476</v>
      </c>
      <c r="F63" s="49">
        <v>75.005567624245614</v>
      </c>
      <c r="G63" s="49">
        <v>11.007354899796573</v>
      </c>
      <c r="H63" s="49">
        <v>-3.6885513264252285</v>
      </c>
      <c r="I63" s="49">
        <v>5.0009924804845971</v>
      </c>
      <c r="J63" s="49">
        <v>35.003915337125711</v>
      </c>
      <c r="K63" s="49">
        <v>94.005215125425082</v>
      </c>
      <c r="L63" s="49">
        <v>189.00654322920232</v>
      </c>
      <c r="M63" s="43" cm="1">
        <f t="array" ref="M63">1+(E63-MIN(E$4:E$103))*(100-1)/(MAX(E$4:E$103-MIN(E$4:E$103)))</f>
        <v>75.949418718163045</v>
      </c>
      <c r="N63" s="43" cm="1">
        <f t="array" ref="N63">1+(F63-MIN(F$4:F$103))*(100-1)/(MAX(F$4:F$103-MIN(F$4:F$103)))</f>
        <v>74.036768167245199</v>
      </c>
      <c r="O63" s="43" cm="1">
        <f t="array" ref="O63">1+(G63-MIN(G$4:G$103))*(100-1)/(MAX(G$4:G$103-MIN(G$4:G$103)))</f>
        <v>99.977499986326791</v>
      </c>
      <c r="P63" s="43" cm="1">
        <f t="array" ref="P63">1+(H63-MIN(H$4:H$103))*(100-1)/(MAX(H$4:H$103-MIN(H$4:H$103)))</f>
        <v>83.235125098928037</v>
      </c>
      <c r="Q63" s="43" cm="1">
        <f t="array" ref="Q63">1+(I63-MIN(I$4:I$103))*(100-1)/(MAX(I$4:I$103-MIN(I$4:I$103)))</f>
        <v>6.8144301700050436</v>
      </c>
      <c r="R63" s="43" cm="1">
        <f t="array" ref="R63">1+(J63-MIN(J$4:J$103))*(100-1)/(MAX(J$4:J$103-MIN(J$4:J$103)))</f>
        <v>38.260661048358486</v>
      </c>
      <c r="S63" s="43" cm="1">
        <f t="array" ref="S63">1+(K63-MIN(K$4:K$103))*(100-1)/(MAX(K$4:K$103-MIN(K$4:K$103)))</f>
        <v>22.585565989127506</v>
      </c>
      <c r="T63" s="43" cm="1">
        <f t="array" ref="T63">1+(L63-MIN(L$4:L$103))*(100-1)/(MAX(L$4:L$103-MIN(L$4:L$103)))</f>
        <v>29.811764624457005</v>
      </c>
      <c r="U63" s="45" t="s">
        <v>199</v>
      </c>
      <c r="V63" s="22"/>
      <c r="AI63" s="28">
        <f t="shared" si="18"/>
        <v>22.585565989127506</v>
      </c>
      <c r="AJ63" s="29">
        <f t="shared" si="18"/>
        <v>99.977499986326791</v>
      </c>
      <c r="AK63" s="25"/>
      <c r="AL63" s="28" t="e">
        <f t="shared" si="19"/>
        <v>#N/A</v>
      </c>
      <c r="AM63" s="29" t="e">
        <f t="shared" si="19"/>
        <v>#N/A</v>
      </c>
      <c r="AN63" s="25"/>
      <c r="AO63" s="28" t="e">
        <f t="shared" si="20"/>
        <v>#N/A</v>
      </c>
      <c r="AP63" s="29" t="e">
        <f t="shared" si="20"/>
        <v>#N/A</v>
      </c>
      <c r="AR63" s="34">
        <f t="shared" si="14"/>
        <v>102.4968696817869</v>
      </c>
      <c r="AS63" s="35">
        <f t="shared" si="15"/>
        <v>87</v>
      </c>
      <c r="AU63" s="16">
        <f t="shared" si="16"/>
        <v>87</v>
      </c>
      <c r="AV63" s="15">
        <f t="shared" si="21"/>
        <v>22.585565989127506</v>
      </c>
      <c r="AW63" s="15">
        <f t="shared" si="21"/>
        <v>99.977499986326791</v>
      </c>
      <c r="AX63" s="11" t="str">
        <f t="shared" si="17"/>
        <v>Skipped</v>
      </c>
      <c r="AZ63" s="16"/>
      <c r="BA63" s="15"/>
      <c r="BB63" s="15"/>
      <c r="BC63" s="16"/>
      <c r="BD63" s="15"/>
      <c r="BE63" s="15"/>
      <c r="BF63" s="16"/>
      <c r="BG63" s="15"/>
      <c r="BH63" s="15"/>
      <c r="BJ63" s="37" t="s">
        <v>211</v>
      </c>
      <c r="BK63" s="15">
        <f t="shared" si="0"/>
        <v>0</v>
      </c>
      <c r="BL63" s="15">
        <f t="shared" si="1"/>
        <v>0</v>
      </c>
    </row>
    <row r="64" spans="1:64" x14ac:dyDescent="0.3">
      <c r="A64" s="36"/>
      <c r="B64" s="44" t="s">
        <v>196</v>
      </c>
      <c r="C64" s="42" t="s">
        <v>132</v>
      </c>
      <c r="D64" s="42" t="s">
        <v>40</v>
      </c>
      <c r="E64" s="49">
        <v>70.003408731507079</v>
      </c>
      <c r="F64" s="49">
        <v>68.002055798419946</v>
      </c>
      <c r="G64" s="49">
        <v>1.0073964869104319</v>
      </c>
      <c r="H64" s="49">
        <v>-2.8795946162607335</v>
      </c>
      <c r="I64" s="49">
        <v>12.006945184020914</v>
      </c>
      <c r="J64" s="49">
        <v>4.0024116876604081</v>
      </c>
      <c r="K64" s="49">
        <v>96.000912981477796</v>
      </c>
      <c r="L64" s="49">
        <v>187.00106723135067</v>
      </c>
      <c r="M64" s="43" cm="1">
        <f t="array" ref="M64">1+(E64-MIN(E$4:E$103))*(100-1)/(MAX(E$4:E$103-MIN(E$4:E$103)))</f>
        <v>63.224651765253562</v>
      </c>
      <c r="N64" s="43" cm="1">
        <f t="array" ref="N64">1+(F64-MIN(F$4:F$103))*(100-1)/(MAX(F$4:F$103-MIN(F$4:F$103)))</f>
        <v>62.67031827808227</v>
      </c>
      <c r="O64" s="43" cm="1">
        <f t="array" ref="O64">1+(G64-MIN(G$4:G$103))*(100-1)/(MAX(G$4:G$103-MIN(G$4:G$103)))</f>
        <v>10.04293526731322</v>
      </c>
      <c r="P64" s="43" cm="1">
        <f t="array" ref="P64">1+(H64-MIN(H$4:H$103))*(100-1)/(MAX(H$4:H$103-MIN(H$4:H$103)))</f>
        <v>93.612026832807217</v>
      </c>
      <c r="Q64" s="43" cm="1">
        <f t="array" ref="Q64">1+(I64-MIN(I$4:I$103))*(100-1)/(MAX(I$4:I$103-MIN(I$4:I$103)))</f>
        <v>20.413225439207476</v>
      </c>
      <c r="R64" s="43" cm="1">
        <f t="array" ref="R64">1+(J64-MIN(J$4:J$103))*(100-1)/(MAX(J$4:J$103-MIN(J$4:J$103)))</f>
        <v>5.2599638768025025</v>
      </c>
      <c r="S64" s="43" cm="1">
        <f t="array" ref="S64">1+(K64-MIN(K$4:K$103))*(100-1)/(MAX(K$4:K$103-MIN(K$4:K$103)))</f>
        <v>24.071051411528888</v>
      </c>
      <c r="T64" s="43" cm="1">
        <f t="array" ref="T64">1+(L64-MIN(L$4:L$103))*(100-1)/(MAX(L$4:L$103-MIN(L$4:L$103)))</f>
        <v>29.197097821336243</v>
      </c>
      <c r="U64" s="45" t="s">
        <v>199</v>
      </c>
      <c r="V64" s="22"/>
      <c r="AI64" s="28">
        <f t="shared" ref="AI64:AJ83" si="22">IF($U64=$AI$2,INDEX($M64:$T64,1,MATCH(AI$3,$M$3:$T$3,0)),NA())</f>
        <v>24.071051411528888</v>
      </c>
      <c r="AJ64" s="29">
        <f t="shared" si="22"/>
        <v>10.04293526731322</v>
      </c>
      <c r="AK64" s="25"/>
      <c r="AL64" s="28" t="e">
        <f t="shared" ref="AL64:AM83" si="23">IF($U64=$AL$2,INDEX($M64:$T64,1,MATCH(AL$3,$M$3:$T$3,0)),NA())</f>
        <v>#N/A</v>
      </c>
      <c r="AM64" s="29" t="e">
        <f t="shared" si="23"/>
        <v>#N/A</v>
      </c>
      <c r="AN64" s="25"/>
      <c r="AO64" s="28" t="e">
        <f t="shared" ref="AO64:AP83" si="24">IF($U64=$AO$2,INDEX($M64:$T64,1,MATCH(AO$3,$M$3:$T$3,0)),NA())</f>
        <v>#N/A</v>
      </c>
      <c r="AP64" s="29" t="e">
        <f t="shared" si="24"/>
        <v>#N/A</v>
      </c>
      <c r="AR64" s="34">
        <f t="shared" si="14"/>
        <v>26.082102385350581</v>
      </c>
      <c r="AS64" s="35">
        <f t="shared" si="15"/>
        <v>12</v>
      </c>
      <c r="AU64" s="16">
        <f t="shared" si="16"/>
        <v>12</v>
      </c>
      <c r="AV64" s="15">
        <f t="shared" ref="AV64:AW83" si="25">INDEX($M64:$T64,1,MATCH(AV$3,$M$3:$T$3,0))</f>
        <v>24.071051411528888</v>
      </c>
      <c r="AW64" s="15">
        <f t="shared" si="25"/>
        <v>10.04293526731322</v>
      </c>
      <c r="AX64" s="11" t="str">
        <f t="shared" si="17"/>
        <v>Skipped</v>
      </c>
      <c r="AZ64" s="16"/>
      <c r="BA64" s="15"/>
      <c r="BB64" s="15"/>
      <c r="BC64" s="16"/>
      <c r="BD64" s="15"/>
      <c r="BE64" s="15"/>
      <c r="BF64" s="16"/>
      <c r="BG64" s="15"/>
      <c r="BH64" s="15"/>
      <c r="BJ64" s="10">
        <v>31</v>
      </c>
      <c r="BK64" s="15">
        <f t="shared" si="0"/>
        <v>53.850215505972734</v>
      </c>
      <c r="BL64" s="15">
        <f t="shared" si="1"/>
        <v>1.0525963744393827</v>
      </c>
    </row>
    <row r="65" spans="1:64" x14ac:dyDescent="0.3">
      <c r="A65" s="36"/>
      <c r="B65" s="42" t="s">
        <v>133</v>
      </c>
      <c r="C65" s="42" t="s">
        <v>24</v>
      </c>
      <c r="D65" s="42" t="s">
        <v>25</v>
      </c>
      <c r="E65" s="49">
        <v>91.009932495182369</v>
      </c>
      <c r="F65" s="49">
        <v>41.004876221230759</v>
      </c>
      <c r="G65" s="49">
        <v>7.0018194502114781</v>
      </c>
      <c r="H65" s="49">
        <v>-8.0714157401105275</v>
      </c>
      <c r="I65" s="49">
        <v>12.004314098728408</v>
      </c>
      <c r="J65" s="49">
        <v>2.0043793395442573</v>
      </c>
      <c r="K65" s="49">
        <v>155.00336700672682</v>
      </c>
      <c r="L65" s="49">
        <v>239.00448235177521</v>
      </c>
      <c r="M65" s="43" cm="1">
        <f t="array" ref="M65">1+(E65-MIN(E$4:E$103))*(100-1)/(MAX(E$4:E$103-MIN(E$4:E$103)))</f>
        <v>92.935433797421865</v>
      </c>
      <c r="N65" s="43" cm="1">
        <f t="array" ref="N65">1+(F65-MIN(F$4:F$103))*(100-1)/(MAX(F$4:F$103-MIN(F$4:F$103)))</f>
        <v>18.854858770854708</v>
      </c>
      <c r="O65" s="43" cm="1">
        <f t="array" ref="O65">1+(G65-MIN(G$4:G$103))*(100-1)/(MAX(G$4:G$103-MIN(G$4:G$103)))</f>
        <v>63.953741461410658</v>
      </c>
      <c r="P65" s="43" cm="1">
        <f t="array" ref="P65">1+(H65-MIN(H$4:H$103))*(100-1)/(MAX(H$4:H$103-MIN(H$4:H$103)))</f>
        <v>27.013880176588202</v>
      </c>
      <c r="Q65" s="43" cm="1">
        <f t="array" ref="Q65">1+(I65-MIN(I$4:I$103))*(100-1)/(MAX(I$4:I$103-MIN(I$4:I$103)))</f>
        <v>20.408118412120274</v>
      </c>
      <c r="R65" s="43" cm="1">
        <f t="array" ref="R65">1+(J65-MIN(J$4:J$103))*(100-1)/(MAX(J$4:J$103-MIN(J$4:J$103)))</f>
        <v>3.1330844452530191</v>
      </c>
      <c r="S65" s="43" cm="1">
        <f t="array" ref="S65">1+(K65-MIN(K$4:K$103))*(100-1)/(MAX(K$4:K$103-MIN(K$4:K$103)))</f>
        <v>67.989165105238357</v>
      </c>
      <c r="T65" s="43" cm="1">
        <f t="array" ref="T65">1+(L65-MIN(L$4:L$103))*(100-1)/(MAX(L$4:L$103-MIN(L$4:L$103)))</f>
        <v>45.13584401310073</v>
      </c>
      <c r="U65" s="45" t="s">
        <v>201</v>
      </c>
      <c r="V65" s="22"/>
      <c r="AI65" s="28" t="e">
        <f t="shared" si="22"/>
        <v>#N/A</v>
      </c>
      <c r="AJ65" s="29" t="e">
        <f t="shared" si="22"/>
        <v>#N/A</v>
      </c>
      <c r="AK65" s="25"/>
      <c r="AL65" s="28" t="e">
        <f t="shared" si="23"/>
        <v>#N/A</v>
      </c>
      <c r="AM65" s="29" t="e">
        <f t="shared" si="23"/>
        <v>#N/A</v>
      </c>
      <c r="AN65" s="25"/>
      <c r="AO65" s="28">
        <f t="shared" si="24"/>
        <v>67.989165105238357</v>
      </c>
      <c r="AP65" s="29">
        <f t="shared" si="24"/>
        <v>63.953741461410658</v>
      </c>
      <c r="AR65" s="34">
        <f t="shared" si="14"/>
        <v>93.341349993560286</v>
      </c>
      <c r="AS65" s="35">
        <f t="shared" si="15"/>
        <v>77</v>
      </c>
      <c r="AU65" s="16">
        <f t="shared" si="16"/>
        <v>77</v>
      </c>
      <c r="AV65" s="15">
        <f t="shared" si="25"/>
        <v>67.989165105238357</v>
      </c>
      <c r="AW65" s="15">
        <f t="shared" si="25"/>
        <v>63.953741461410658</v>
      </c>
      <c r="AX65" s="11" t="str">
        <f t="shared" si="17"/>
        <v>Favorited</v>
      </c>
      <c r="AZ65" s="16"/>
      <c r="BA65" s="15"/>
      <c r="BB65" s="15"/>
      <c r="BC65" s="16"/>
      <c r="BD65" s="15"/>
      <c r="BE65" s="15"/>
      <c r="BF65" s="16"/>
      <c r="BG65" s="15"/>
      <c r="BH65" s="15"/>
      <c r="BJ65" s="37" t="s">
        <v>211</v>
      </c>
      <c r="BK65" s="15">
        <f t="shared" si="0"/>
        <v>0</v>
      </c>
      <c r="BL65" s="15">
        <f t="shared" si="1"/>
        <v>0</v>
      </c>
    </row>
    <row r="66" spans="1:64" x14ac:dyDescent="0.3">
      <c r="A66" s="36"/>
      <c r="B66" s="42" t="s">
        <v>134</v>
      </c>
      <c r="C66" s="42" t="s">
        <v>27</v>
      </c>
      <c r="D66" s="42" t="s">
        <v>25</v>
      </c>
      <c r="E66" s="49">
        <v>80.00815983183611</v>
      </c>
      <c r="F66" s="49">
        <v>53.004846527584732</v>
      </c>
      <c r="G66" s="49">
        <v>7.385714712884058E-3</v>
      </c>
      <c r="H66" s="49">
        <v>-9.7322873667456946</v>
      </c>
      <c r="I66" s="49">
        <v>4.0069819125446582</v>
      </c>
      <c r="J66" s="49">
        <v>2.0092284403538421</v>
      </c>
      <c r="K66" s="49">
        <v>131.0080330984479</v>
      </c>
      <c r="L66" s="49">
        <v>147.00457341679729</v>
      </c>
      <c r="M66" s="43" cm="1">
        <f t="array" ref="M66">1+(E66-MIN(E$4:E$103))*(100-1)/(MAX(E$4:E$103-MIN(E$4:E$103)))</f>
        <v>77.374969189118715</v>
      </c>
      <c r="N66" s="43" cm="1">
        <f t="array" ref="N66">1+(F66-MIN(F$4:F$103))*(100-1)/(MAX(F$4:F$103-MIN(F$4:F$103)))</f>
        <v>38.330382558170555</v>
      </c>
      <c r="O66" s="43" cm="1">
        <f t="array" ref="O66">1+(G66-MIN(G$4:G$103))*(100-1)/(MAX(G$4:G$103-MIN(G$4:G$103)))</f>
        <v>1.0493445143738462</v>
      </c>
      <c r="P66" s="43" cm="1">
        <f t="array" ref="P66">1+(H66-MIN(H$4:H$103))*(100-1)/(MAX(H$4:H$103-MIN(H$4:H$103)))</f>
        <v>5.7090298111382767</v>
      </c>
      <c r="Q66" s="43" cm="1">
        <f t="array" ref="Q66">1+(I66-MIN(I$4:I$103))*(100-1)/(MAX(I$4:I$103-MIN(I$4:I$103)))</f>
        <v>4.8850214541831605</v>
      </c>
      <c r="R66" s="43" cm="1">
        <f t="array" ref="R66">1+(J66-MIN(J$4:J$103))*(100-1)/(MAX(J$4:J$103-MIN(J$4:J$103)))</f>
        <v>3.1382462499571018</v>
      </c>
      <c r="S66" s="43" cm="1">
        <f t="array" ref="S66">1+(K66-MIN(K$4:K$103))*(100-1)/(MAX(K$4:K$103-MIN(K$4:K$103)))</f>
        <v>50.128385920505657</v>
      </c>
      <c r="T66" s="43" cm="1">
        <f t="array" ref="T66">1+(L66-MIN(L$4:L$103))*(100-1)/(MAX(L$4:L$103-MIN(L$4:L$103)))</f>
        <v>16.938403618380594</v>
      </c>
      <c r="U66" s="45" t="s">
        <v>199</v>
      </c>
      <c r="V66" s="22"/>
      <c r="AI66" s="28">
        <f t="shared" si="22"/>
        <v>50.128385920505657</v>
      </c>
      <c r="AJ66" s="29">
        <f t="shared" si="22"/>
        <v>1.0493445143738462</v>
      </c>
      <c r="AK66" s="25"/>
      <c r="AL66" s="28" t="e">
        <f t="shared" si="23"/>
        <v>#N/A</v>
      </c>
      <c r="AM66" s="29" t="e">
        <f t="shared" si="23"/>
        <v>#N/A</v>
      </c>
      <c r="AN66" s="25"/>
      <c r="AO66" s="28" t="e">
        <f t="shared" si="24"/>
        <v>#N/A</v>
      </c>
      <c r="AP66" s="29" t="e">
        <f t="shared" si="24"/>
        <v>#N/A</v>
      </c>
      <c r="AR66" s="34">
        <f t="shared" si="14"/>
        <v>50.13936775533768</v>
      </c>
      <c r="AS66" s="35">
        <f t="shared" si="15"/>
        <v>24</v>
      </c>
      <c r="AU66" s="16">
        <f t="shared" si="16"/>
        <v>24</v>
      </c>
      <c r="AV66" s="15">
        <f t="shared" si="25"/>
        <v>50.128385920505657</v>
      </c>
      <c r="AW66" s="15">
        <f t="shared" si="25"/>
        <v>1.0493445143738462</v>
      </c>
      <c r="AX66" s="11" t="str">
        <f t="shared" si="17"/>
        <v>Skipped</v>
      </c>
      <c r="AZ66" s="16"/>
      <c r="BA66" s="15"/>
      <c r="BB66" s="15"/>
      <c r="BC66" s="16"/>
      <c r="BD66" s="15"/>
      <c r="BE66" s="15"/>
      <c r="BF66" s="16"/>
      <c r="BG66" s="15"/>
      <c r="BH66" s="15"/>
      <c r="BJ66" s="10">
        <v>32</v>
      </c>
      <c r="BK66" s="15">
        <f t="shared" si="0"/>
        <v>30.774283844683932</v>
      </c>
      <c r="BL66" s="15">
        <f t="shared" si="1"/>
        <v>46.02273149971402</v>
      </c>
    </row>
    <row r="67" spans="1:64" x14ac:dyDescent="0.3">
      <c r="A67" s="36"/>
      <c r="B67" s="42" t="s">
        <v>135</v>
      </c>
      <c r="C67" s="42" t="s">
        <v>136</v>
      </c>
      <c r="D67" s="42" t="s">
        <v>40</v>
      </c>
      <c r="E67" s="49">
        <v>62.004483992445479</v>
      </c>
      <c r="F67" s="49">
        <v>71.008723089398941</v>
      </c>
      <c r="G67" s="49">
        <v>5.009172803387921</v>
      </c>
      <c r="H67" s="49">
        <v>-7.311737331784717</v>
      </c>
      <c r="I67" s="49">
        <v>7.0004452651562508</v>
      </c>
      <c r="J67" s="49">
        <v>6.0013957106921634</v>
      </c>
      <c r="K67" s="49">
        <v>140.0084238757303</v>
      </c>
      <c r="L67" s="49">
        <v>211.00230941759659</v>
      </c>
      <c r="M67" s="43" cm="1">
        <f t="array" ref="M67">1+(E67-MIN(E$4:E$103))*(100-1)/(MAX(E$4:E$103-MIN(E$4:E$103)))</f>
        <v>51.911294444089727</v>
      </c>
      <c r="N67" s="43" cm="1">
        <f t="array" ref="N67">1+(F67-MIN(F$4:F$103))*(100-1)/(MAX(F$4:F$103-MIN(F$4:F$103)))</f>
        <v>67.550032048290547</v>
      </c>
      <c r="O67" s="43" cm="1">
        <f t="array" ref="O67">1+(G67-MIN(G$4:G$103))*(100-1)/(MAX(G$4:G$103-MIN(G$4:G$103)))</f>
        <v>46.032886051657371</v>
      </c>
      <c r="P67" s="43" cm="1">
        <f t="array" ref="P67">1+(H67-MIN(H$4:H$103))*(100-1)/(MAX(H$4:H$103-MIN(H$4:H$103)))</f>
        <v>36.758663912844888</v>
      </c>
      <c r="Q67" s="43" cm="1">
        <f t="array" ref="Q67">1+(I67-MIN(I$4:I$103))*(100-1)/(MAX(I$4:I$103-MIN(I$4:I$103)))</f>
        <v>10.695436825311472</v>
      </c>
      <c r="R67" s="43" cm="1">
        <f t="array" ref="R67">1+(J67-MIN(J$4:J$103))*(100-1)/(MAX(J$4:J$103-MIN(J$4:J$103)))</f>
        <v>7.3878563539142519</v>
      </c>
      <c r="S67" s="43" cm="1">
        <f t="array" ref="S67">1+(K67-MIN(K$4:K$103))*(100-1)/(MAX(K$4:K$103-MIN(K$4:K$103)))</f>
        <v>56.827771428697396</v>
      </c>
      <c r="T67" s="43" cm="1">
        <f t="array" ref="T67">1+(L67-MIN(L$4:L$103))*(100-1)/(MAX(L$4:L$103-MIN(L$4:L$103)))</f>
        <v>36.553339841360739</v>
      </c>
      <c r="U67" s="45" t="s">
        <v>200</v>
      </c>
      <c r="V67" s="22"/>
      <c r="AI67" s="28" t="e">
        <f t="shared" si="22"/>
        <v>#N/A</v>
      </c>
      <c r="AJ67" s="29" t="e">
        <f t="shared" si="22"/>
        <v>#N/A</v>
      </c>
      <c r="AK67" s="25"/>
      <c r="AL67" s="28">
        <f t="shared" si="23"/>
        <v>56.827771428697396</v>
      </c>
      <c r="AM67" s="29">
        <f t="shared" si="23"/>
        <v>46.032886051657371</v>
      </c>
      <c r="AN67" s="25"/>
      <c r="AO67" s="28" t="e">
        <f t="shared" si="24"/>
        <v>#N/A</v>
      </c>
      <c r="AP67" s="29" t="e">
        <f t="shared" si="24"/>
        <v>#N/A</v>
      </c>
      <c r="AR67" s="34">
        <f t="shared" si="14"/>
        <v>73.132907803513106</v>
      </c>
      <c r="AS67" s="35">
        <f t="shared" si="15"/>
        <v>52</v>
      </c>
      <c r="AU67" s="16">
        <f t="shared" si="16"/>
        <v>52</v>
      </c>
      <c r="AV67" s="15">
        <f t="shared" si="25"/>
        <v>56.827771428697396</v>
      </c>
      <c r="AW67" s="15">
        <f t="shared" si="25"/>
        <v>46.032886051657371</v>
      </c>
      <c r="AX67" s="11" t="str">
        <f t="shared" si="17"/>
        <v>Listened</v>
      </c>
      <c r="AZ67" s="16"/>
      <c r="BA67" s="15"/>
      <c r="BB67" s="15"/>
      <c r="BC67" s="16"/>
      <c r="BD67" s="15"/>
      <c r="BE67" s="15"/>
      <c r="BF67" s="16"/>
      <c r="BG67" s="15"/>
      <c r="BH67" s="15"/>
      <c r="BJ67" s="37" t="s">
        <v>211</v>
      </c>
      <c r="BK67" s="15">
        <f t="shared" ref="BK67:BK130" si="26">IF(BJ67="Test",$X$4,VLOOKUP($BJ67,$AU$4:$AW$103,2,0))</f>
        <v>0</v>
      </c>
      <c r="BL67" s="15">
        <f t="shared" ref="BL67:BL130" si="27">IF(BJ67="Test",$Y$4,VLOOKUP($BJ67,$AU$4:$AW$103,3,0))</f>
        <v>0</v>
      </c>
    </row>
    <row r="68" spans="1:64" x14ac:dyDescent="0.3">
      <c r="A68" s="36"/>
      <c r="B68" s="42" t="s">
        <v>137</v>
      </c>
      <c r="C68" s="42" t="s">
        <v>42</v>
      </c>
      <c r="D68" s="42" t="s">
        <v>37</v>
      </c>
      <c r="E68" s="49">
        <v>52.008441141117814</v>
      </c>
      <c r="F68" s="49">
        <v>76.005475889908425</v>
      </c>
      <c r="G68" s="49">
        <v>4.0025176426331806</v>
      </c>
      <c r="H68" s="49">
        <v>-3.0900686196320537</v>
      </c>
      <c r="I68" s="49">
        <v>9.0069773265514481</v>
      </c>
      <c r="J68" s="49">
        <v>26.008388444281159</v>
      </c>
      <c r="K68" s="49">
        <v>142.00161654458194</v>
      </c>
      <c r="L68" s="49">
        <v>181.00766909291235</v>
      </c>
      <c r="M68" s="43" cm="1">
        <f t="array" ref="M68">1+(E68-MIN(E$4:E$103))*(100-1)/(MAX(E$4:E$103-MIN(E$4:E$103)))</f>
        <v>37.773293617243297</v>
      </c>
      <c r="N68" s="43" cm="1">
        <f t="array" ref="N68">1+(F68-MIN(F$4:F$103))*(100-1)/(MAX(F$4:F$103-MIN(F$4:F$103)))</f>
        <v>75.65958361727499</v>
      </c>
      <c r="O68" s="43" cm="1">
        <f t="array" ref="O68">1+(G68-MIN(G$4:G$103))*(100-1)/(MAX(G$4:G$103-MIN(G$4:G$103)))</f>
        <v>36.97953903093741</v>
      </c>
      <c r="P68" s="43" cm="1">
        <f t="array" ref="P68">1+(H68-MIN(H$4:H$103))*(100-1)/(MAX(H$4:H$103-MIN(H$4:H$103)))</f>
        <v>90.912169073946146</v>
      </c>
      <c r="Q68" s="43" cm="1">
        <f t="array" ref="Q68">1+(I68-MIN(I$4:I$103))*(100-1)/(MAX(I$4:I$103-MIN(I$4:I$103)))</f>
        <v>14.590184600332984</v>
      </c>
      <c r="R68" s="43" cm="1">
        <f t="array" ref="R68">1+(J68-MIN(J$4:J$103))*(100-1)/(MAX(J$4:J$103-MIN(J$4:J$103)))</f>
        <v>28.685039741536134</v>
      </c>
      <c r="S68" s="43" cm="1">
        <f t="array" ref="S68">1+(K68-MIN(K$4:K$103))*(100-1)/(MAX(K$4:K$103-MIN(K$4:K$103)))</f>
        <v>58.311392130416593</v>
      </c>
      <c r="T68" s="43" cm="1">
        <f t="array" ref="T68">1+(L68-MIN(L$4:L$103))*(100-1)/(MAX(L$4:L$103-MIN(L$4:L$103)))</f>
        <v>27.36015592947108</v>
      </c>
      <c r="U68" s="45" t="s">
        <v>200</v>
      </c>
      <c r="V68" s="22"/>
      <c r="AI68" s="28" t="e">
        <f t="shared" si="22"/>
        <v>#N/A</v>
      </c>
      <c r="AJ68" s="29" t="e">
        <f t="shared" si="22"/>
        <v>#N/A</v>
      </c>
      <c r="AK68" s="25"/>
      <c r="AL68" s="28">
        <f t="shared" si="23"/>
        <v>58.311392130416593</v>
      </c>
      <c r="AM68" s="29">
        <f t="shared" si="23"/>
        <v>36.97953903093741</v>
      </c>
      <c r="AN68" s="25"/>
      <c r="AO68" s="28" t="e">
        <f t="shared" si="24"/>
        <v>#N/A</v>
      </c>
      <c r="AP68" s="29" t="e">
        <f t="shared" si="24"/>
        <v>#N/A</v>
      </c>
      <c r="AR68" s="34">
        <f t="shared" ref="AR68:AR103" si="28">SQRT(($X$4-INDEX($M68:$T68,1,MATCH($X$3,$M$3:$T$3,0)))^2+($Y$4-INDEX($M68:$T68,1,MATCH($Y$3,$M$3:$T$3,0)))^2)</f>
        <v>69.048568117867831</v>
      </c>
      <c r="AS68" s="35">
        <f t="shared" ref="AS68:AS99" si="29">RANK(AR68,$AR$4:$AR$103,1)</f>
        <v>46</v>
      </c>
      <c r="AU68" s="16">
        <f t="shared" ref="AU68:AU103" si="30">AS68</f>
        <v>46</v>
      </c>
      <c r="AV68" s="15">
        <f t="shared" si="25"/>
        <v>58.311392130416593</v>
      </c>
      <c r="AW68" s="15">
        <f t="shared" si="25"/>
        <v>36.97953903093741</v>
      </c>
      <c r="AX68" s="11" t="str">
        <f t="shared" ref="AX68:AX103" si="31">U68</f>
        <v>Listened</v>
      </c>
      <c r="AZ68" s="16"/>
      <c r="BA68" s="15"/>
      <c r="BB68" s="15"/>
      <c r="BC68" s="16"/>
      <c r="BD68" s="15"/>
      <c r="BE68" s="15"/>
      <c r="BF68" s="16"/>
      <c r="BG68" s="15"/>
      <c r="BH68" s="15"/>
      <c r="BJ68" s="10">
        <v>33</v>
      </c>
      <c r="BK68" s="15">
        <f t="shared" si="26"/>
        <v>47.896776019243944</v>
      </c>
      <c r="BL68" s="15">
        <f t="shared" si="27"/>
        <v>28.026005967865981</v>
      </c>
    </row>
    <row r="69" spans="1:64" x14ac:dyDescent="0.3">
      <c r="A69" s="36"/>
      <c r="B69" s="42" t="s">
        <v>138</v>
      </c>
      <c r="C69" s="42" t="s">
        <v>55</v>
      </c>
      <c r="D69" s="42" t="s">
        <v>40</v>
      </c>
      <c r="E69" s="49">
        <v>60.004636623321417</v>
      </c>
      <c r="F69" s="49">
        <v>66.00926662557103</v>
      </c>
      <c r="G69" s="49">
        <v>1.004195446174325</v>
      </c>
      <c r="H69" s="49">
        <v>-5.9307692061404431</v>
      </c>
      <c r="I69" s="49">
        <v>6.0004087009282641</v>
      </c>
      <c r="J69" s="49">
        <v>2.0074270224141579</v>
      </c>
      <c r="K69" s="49">
        <v>145.00153254625297</v>
      </c>
      <c r="L69" s="49">
        <v>198.00471716797821</v>
      </c>
      <c r="M69" s="43" cm="1">
        <f t="array" ref="M69">1+(E69-MIN(E$4:E$103))*(100-1)/(MAX(E$4:E$103-MIN(E$4:E$103)))</f>
        <v>49.082790787316462</v>
      </c>
      <c r="N69" s="43" cm="1">
        <f t="array" ref="N69">1+(F69-MIN(F$4:F$103))*(100-1)/(MAX(F$4:F$103-MIN(F$4:F$103)))</f>
        <v>59.436092530175678</v>
      </c>
      <c r="O69" s="43" cm="1">
        <f t="array" ref="O69">1+(G69-MIN(G$4:G$103))*(100-1)/(MAX(G$4:G$103-MIN(G$4:G$103)))</f>
        <v>10.014146727065031</v>
      </c>
      <c r="P69" s="43" cm="1">
        <f t="array" ref="P69">1+(H69-MIN(H$4:H$103))*(100-1)/(MAX(H$4:H$103-MIN(H$4:H$103)))</f>
        <v>54.473048820432865</v>
      </c>
      <c r="Q69" s="43" cm="1">
        <f t="array" ref="Q69">1+(I69-MIN(I$4:I$103))*(100-1)/(MAX(I$4:I$103-MIN(I$4:I$103)))</f>
        <v>8.7543314433427035</v>
      </c>
      <c r="R69" s="43" cm="1">
        <f t="array" ref="R69">1+(J69-MIN(J$4:J$103))*(100-1)/(MAX(J$4:J$103-MIN(J$4:J$103)))</f>
        <v>3.1363286640045267</v>
      </c>
      <c r="S69" s="43" cm="1">
        <f t="array" ref="S69">1+(K69-MIN(K$4:K$103))*(100-1)/(MAX(K$4:K$103-MIN(K$4:K$103)))</f>
        <v>60.544361151952316</v>
      </c>
      <c r="T69" s="43" cm="1">
        <f t="array" ref="T69">1+(L69-MIN(L$4:L$103))*(100-1)/(MAX(L$4:L$103-MIN(L$4:L$103)))</f>
        <v>32.569652933664798</v>
      </c>
      <c r="U69" s="45" t="s">
        <v>200</v>
      </c>
      <c r="V69" s="22"/>
      <c r="AI69" s="28" t="e">
        <f t="shared" si="22"/>
        <v>#N/A</v>
      </c>
      <c r="AJ69" s="29" t="e">
        <f t="shared" si="22"/>
        <v>#N/A</v>
      </c>
      <c r="AK69" s="25"/>
      <c r="AL69" s="28">
        <f t="shared" si="23"/>
        <v>60.544361151952316</v>
      </c>
      <c r="AM69" s="29">
        <f t="shared" si="23"/>
        <v>10.014146727065031</v>
      </c>
      <c r="AN69" s="25"/>
      <c r="AO69" s="28" t="e">
        <f t="shared" si="24"/>
        <v>#N/A</v>
      </c>
      <c r="AP69" s="29" t="e">
        <f t="shared" si="24"/>
        <v>#N/A</v>
      </c>
      <c r="AR69" s="34">
        <f t="shared" si="28"/>
        <v>61.366952034211543</v>
      </c>
      <c r="AS69" s="35">
        <f t="shared" si="29"/>
        <v>39</v>
      </c>
      <c r="AU69" s="16">
        <f t="shared" si="30"/>
        <v>39</v>
      </c>
      <c r="AV69" s="15">
        <f t="shared" si="25"/>
        <v>60.544361151952316</v>
      </c>
      <c r="AW69" s="15">
        <f t="shared" si="25"/>
        <v>10.014146727065031</v>
      </c>
      <c r="AX69" s="11" t="str">
        <f t="shared" si="31"/>
        <v>Listened</v>
      </c>
      <c r="AZ69" s="16"/>
      <c r="BA69" s="15"/>
      <c r="BB69" s="15"/>
      <c r="BC69" s="16"/>
      <c r="BD69" s="15"/>
      <c r="BE69" s="15"/>
      <c r="BF69" s="16"/>
      <c r="BG69" s="15"/>
      <c r="BH69" s="15"/>
      <c r="BJ69" s="37" t="s">
        <v>211</v>
      </c>
      <c r="BK69" s="15">
        <f t="shared" si="26"/>
        <v>0</v>
      </c>
      <c r="BL69" s="15">
        <f t="shared" si="27"/>
        <v>0</v>
      </c>
    </row>
    <row r="70" spans="1:64" x14ac:dyDescent="0.3">
      <c r="A70" s="36"/>
      <c r="B70" s="42" t="s">
        <v>139</v>
      </c>
      <c r="C70" s="42" t="s">
        <v>140</v>
      </c>
      <c r="D70" s="42" t="s">
        <v>40</v>
      </c>
      <c r="E70" s="49">
        <v>68.000455085204052</v>
      </c>
      <c r="F70" s="49">
        <v>79.00341294645682</v>
      </c>
      <c r="G70" s="49">
        <v>1.0090183800408938</v>
      </c>
      <c r="H70" s="49">
        <v>-4.3182653658414294</v>
      </c>
      <c r="I70" s="49">
        <v>8.0080649338134986</v>
      </c>
      <c r="J70" s="49">
        <v>5.0021490232638444</v>
      </c>
      <c r="K70" s="49">
        <v>170.00756634863311</v>
      </c>
      <c r="L70" s="49">
        <v>220.00287071875141</v>
      </c>
      <c r="M70" s="43" cm="1">
        <f t="array" ref="M70">1+(E70-MIN(E$4:E$103))*(100-1)/(MAX(E$4:E$103-MIN(E$4:E$103)))</f>
        <v>60.391754715016717</v>
      </c>
      <c r="N70" s="43" cm="1">
        <f t="array" ref="N70">1+(F70-MIN(F$4:F$103))*(100-1)/(MAX(F$4:F$103-MIN(F$4:F$103)))</f>
        <v>80.52512852839601</v>
      </c>
      <c r="O70" s="43" cm="1">
        <f t="array" ref="O70">1+(G70-MIN(G$4:G$103))*(100-1)/(MAX(G$4:G$103-MIN(G$4:G$103)))</f>
        <v>10.057521753245092</v>
      </c>
      <c r="P70" s="43" cm="1">
        <f t="array" ref="P70">1+(H70-MIN(H$4:H$103))*(100-1)/(MAX(H$4:H$103-MIN(H$4:H$103)))</f>
        <v>75.157460836600208</v>
      </c>
      <c r="Q70" s="43" cm="1">
        <f t="array" ref="Q70">1+(I70-MIN(I$4:I$103))*(100-1)/(MAX(I$4:I$103-MIN(I$4:I$103)))</f>
        <v>12.651261273908604</v>
      </c>
      <c r="R70" s="43" cm="1">
        <f t="array" ref="R70">1+(J70-MIN(J$4:J$103))*(100-1)/(MAX(J$4:J$103-MIN(J$4:J$103)))</f>
        <v>6.3241712596568593</v>
      </c>
      <c r="S70" s="43" cm="1">
        <f t="array" ref="S70">1+(K70-MIN(K$4:K$103))*(100-1)/(MAX(K$4:K$103-MIN(K$4:K$103)))</f>
        <v>79.157448585429407</v>
      </c>
      <c r="T70" s="43" cm="1">
        <f t="array" ref="T70">1+(L70-MIN(L$4:L$103))*(100-1)/(MAX(L$4:L$103-MIN(L$4:L$103)))</f>
        <v>39.311959863340427</v>
      </c>
      <c r="U70" s="45" t="s">
        <v>200</v>
      </c>
      <c r="V70" s="22"/>
      <c r="AI70" s="28" t="e">
        <f t="shared" si="22"/>
        <v>#N/A</v>
      </c>
      <c r="AJ70" s="29" t="e">
        <f t="shared" si="22"/>
        <v>#N/A</v>
      </c>
      <c r="AK70" s="25"/>
      <c r="AL70" s="28">
        <f t="shared" si="23"/>
        <v>79.157448585429407</v>
      </c>
      <c r="AM70" s="29">
        <f t="shared" si="23"/>
        <v>10.057521753245092</v>
      </c>
      <c r="AN70" s="25"/>
      <c r="AO70" s="28" t="e">
        <f t="shared" si="24"/>
        <v>#N/A</v>
      </c>
      <c r="AP70" s="29" t="e">
        <f t="shared" si="24"/>
        <v>#N/A</v>
      </c>
      <c r="AR70" s="34">
        <f t="shared" si="28"/>
        <v>79.793830653578084</v>
      </c>
      <c r="AS70" s="35">
        <f t="shared" si="29"/>
        <v>63</v>
      </c>
      <c r="AU70" s="16">
        <f t="shared" si="30"/>
        <v>63</v>
      </c>
      <c r="AV70" s="15">
        <f t="shared" si="25"/>
        <v>79.157448585429407</v>
      </c>
      <c r="AW70" s="15">
        <f t="shared" si="25"/>
        <v>10.057521753245092</v>
      </c>
      <c r="AX70" s="11" t="str">
        <f t="shared" si="31"/>
        <v>Listened</v>
      </c>
      <c r="AZ70" s="16"/>
      <c r="BA70" s="15"/>
      <c r="BB70" s="15"/>
      <c r="BC70" s="16"/>
      <c r="BD70" s="15"/>
      <c r="BE70" s="15"/>
      <c r="BF70" s="16"/>
      <c r="BG70" s="15"/>
      <c r="BH70" s="15"/>
      <c r="BJ70" s="10">
        <v>34</v>
      </c>
      <c r="BK70" s="15">
        <f t="shared" si="26"/>
        <v>54.588891446367583</v>
      </c>
      <c r="BL70" s="15">
        <f t="shared" si="27"/>
        <v>10.017525223728516</v>
      </c>
    </row>
    <row r="71" spans="1:64" x14ac:dyDescent="0.3">
      <c r="A71" s="36"/>
      <c r="B71" s="42" t="s">
        <v>141</v>
      </c>
      <c r="C71" s="42" t="s">
        <v>142</v>
      </c>
      <c r="D71" s="42" t="s">
        <v>40</v>
      </c>
      <c r="E71" s="49">
        <v>63.006926527933878</v>
      </c>
      <c r="F71" s="49">
        <v>65.003012719676121</v>
      </c>
      <c r="G71" s="49">
        <v>5.001632354821794</v>
      </c>
      <c r="H71" s="49">
        <v>-5.8854184254528601</v>
      </c>
      <c r="I71" s="49">
        <v>4.0086484610637703</v>
      </c>
      <c r="J71" s="49">
        <v>8.0073205479363985</v>
      </c>
      <c r="K71" s="49">
        <v>94.009597926916911</v>
      </c>
      <c r="L71" s="49">
        <v>195.00159713743005</v>
      </c>
      <c r="M71" s="43" cm="1">
        <f t="array" ref="M71">1+(E71-MIN(E$4:E$103))*(100-1)/(MAX(E$4:E$103-MIN(E$4:E$103)))</f>
        <v>53.329108833882842</v>
      </c>
      <c r="N71" s="43" cm="1">
        <f t="array" ref="N71">1+(F71-MIN(F$4:F$103))*(100-1)/(MAX(F$4:F$103-MIN(F$4:F$103)))</f>
        <v>57.802978332388122</v>
      </c>
      <c r="O71" s="43" cm="1">
        <f t="array" ref="O71">1+(G71-MIN(G$4:G$103))*(100-1)/(MAX(G$4:G$103-MIN(G$4:G$103)))</f>
        <v>45.965071073676377</v>
      </c>
      <c r="P71" s="43" cm="1">
        <f t="array" ref="P71">1+(H71-MIN(H$4:H$103))*(100-1)/(MAX(H$4:H$103-MIN(H$4:H$103)))</f>
        <v>55.054786494200428</v>
      </c>
      <c r="Q71" s="43" cm="1">
        <f t="array" ref="Q71">1+(I71-MIN(I$4:I$103))*(100-1)/(MAX(I$4:I$103-MIN(I$4:I$103)))</f>
        <v>4.8882562822039315</v>
      </c>
      <c r="R71" s="43" cm="1">
        <f t="array" ref="R71">1+(J71-MIN(J$4:J$103))*(100-1)/(MAX(J$4:J$103-MIN(J$4:J$103)))</f>
        <v>9.523137237425253</v>
      </c>
      <c r="S71" s="43" cm="1">
        <f t="array" ref="S71">1+(K71-MIN(K$4:K$103))*(100-1)/(MAX(K$4:K$103-MIN(K$4:K$103)))</f>
        <v>22.588828300456672</v>
      </c>
      <c r="T71" s="43" cm="1">
        <f t="array" ref="T71">1+(L71-MIN(L$4:L$103))*(100-1)/(MAX(L$4:L$103-MIN(L$4:L$103)))</f>
        <v>31.649214000193457</v>
      </c>
      <c r="U71" s="45" t="s">
        <v>199</v>
      </c>
      <c r="V71" s="22"/>
      <c r="AI71" s="28">
        <f t="shared" si="22"/>
        <v>22.588828300456672</v>
      </c>
      <c r="AJ71" s="29">
        <f t="shared" si="22"/>
        <v>45.965071073676377</v>
      </c>
      <c r="AK71" s="25"/>
      <c r="AL71" s="28" t="e">
        <f t="shared" si="23"/>
        <v>#N/A</v>
      </c>
      <c r="AM71" s="29" t="e">
        <f t="shared" si="23"/>
        <v>#N/A</v>
      </c>
      <c r="AN71" s="25"/>
      <c r="AO71" s="28" t="e">
        <f t="shared" si="24"/>
        <v>#N/A</v>
      </c>
      <c r="AP71" s="29" t="e">
        <f t="shared" si="24"/>
        <v>#N/A</v>
      </c>
      <c r="AR71" s="34">
        <f t="shared" si="28"/>
        <v>51.215651150753061</v>
      </c>
      <c r="AS71" s="35">
        <f t="shared" si="29"/>
        <v>26</v>
      </c>
      <c r="AU71" s="16">
        <f t="shared" si="30"/>
        <v>26</v>
      </c>
      <c r="AV71" s="15">
        <f t="shared" si="25"/>
        <v>22.588828300456672</v>
      </c>
      <c r="AW71" s="15">
        <f t="shared" si="25"/>
        <v>45.965071073676377</v>
      </c>
      <c r="AX71" s="11" t="str">
        <f t="shared" si="31"/>
        <v>Skipped</v>
      </c>
      <c r="AZ71" s="16"/>
      <c r="BA71" s="15"/>
      <c r="BB71" s="15"/>
      <c r="BC71" s="16"/>
      <c r="BD71" s="15"/>
      <c r="BE71" s="15"/>
      <c r="BF71" s="16"/>
      <c r="BG71" s="15"/>
      <c r="BH71" s="15"/>
      <c r="BJ71" s="37" t="s">
        <v>211</v>
      </c>
      <c r="BK71" s="15">
        <f t="shared" si="26"/>
        <v>0</v>
      </c>
      <c r="BL71" s="15">
        <f t="shared" si="27"/>
        <v>0</v>
      </c>
    </row>
    <row r="72" spans="1:64" x14ac:dyDescent="0.3">
      <c r="A72" s="36"/>
      <c r="B72" s="42" t="s">
        <v>143</v>
      </c>
      <c r="C72" s="42" t="s">
        <v>49</v>
      </c>
      <c r="D72" s="42" t="s">
        <v>40</v>
      </c>
      <c r="E72" s="49">
        <v>80.006521732334406</v>
      </c>
      <c r="F72" s="49">
        <v>60.005416679277353</v>
      </c>
      <c r="G72" s="49">
        <v>5.0083146069502007</v>
      </c>
      <c r="H72" s="49">
        <v>-5.1275514925832164</v>
      </c>
      <c r="I72" s="49">
        <v>6.0064976793556752</v>
      </c>
      <c r="J72" s="49">
        <v>8.0004838632263571</v>
      </c>
      <c r="K72" s="49">
        <v>110.0078269192319</v>
      </c>
      <c r="L72" s="49">
        <v>200.0096540784312</v>
      </c>
      <c r="M72" s="43" cm="1">
        <f t="array" ref="M72">1+(E72-MIN(E$4:E$103))*(100-1)/(MAX(E$4:E$103-MIN(E$4:E$103)))</f>
        <v>77.372652327091018</v>
      </c>
      <c r="N72" s="43" cm="1">
        <f t="array" ref="N72">1+(F72-MIN(F$4:F$103))*(100-1)/(MAX(F$4:F$103-MIN(F$4:F$103)))</f>
        <v>49.692058215140406</v>
      </c>
      <c r="O72" s="43" cm="1">
        <f t="array" ref="O72">1+(G72-MIN(G$4:G$103))*(100-1)/(MAX(G$4:G$103-MIN(G$4:G$103)))</f>
        <v>46.025167867252691</v>
      </c>
      <c r="P72" s="43" cm="1">
        <f t="array" ref="P72">1+(H72-MIN(H$4:H$103))*(100-1)/(MAX(H$4:H$103-MIN(H$4:H$103)))</f>
        <v>64.776333507693352</v>
      </c>
      <c r="Q72" s="43" cm="1">
        <f t="array" ref="Q72">1+(I72-MIN(I$4:I$103))*(100-1)/(MAX(I$4:I$103-MIN(I$4:I$103)))</f>
        <v>8.7661503599892789</v>
      </c>
      <c r="R72" s="43" cm="1">
        <f t="array" ref="R72">1+(J72-MIN(J$4:J$103))*(100-1)/(MAX(J$4:J$103-MIN(J$4:J$103)))</f>
        <v>9.5158596755261726</v>
      </c>
      <c r="S72" s="43" cm="1">
        <f t="array" ref="S72">1+(K72-MIN(K$4:K$103))*(100-1)/(MAX(K$4:K$103-MIN(K$4:K$103)))</f>
        <v>34.49701163604842</v>
      </c>
      <c r="T72" s="43" cm="1">
        <f t="array" ref="T72">1+(L72-MIN(L$4:L$103))*(100-1)/(MAX(L$4:L$103-MIN(L$4:L$103)))</f>
        <v>33.184154509613407</v>
      </c>
      <c r="U72" s="45" t="s">
        <v>200</v>
      </c>
      <c r="V72" s="22"/>
      <c r="AI72" s="28" t="e">
        <f t="shared" si="22"/>
        <v>#N/A</v>
      </c>
      <c r="AJ72" s="29" t="e">
        <f t="shared" si="22"/>
        <v>#N/A</v>
      </c>
      <c r="AK72" s="25"/>
      <c r="AL72" s="28">
        <f t="shared" si="23"/>
        <v>34.49701163604842</v>
      </c>
      <c r="AM72" s="29">
        <f t="shared" si="23"/>
        <v>46.025167867252691</v>
      </c>
      <c r="AN72" s="25"/>
      <c r="AO72" s="28" t="e">
        <f t="shared" si="24"/>
        <v>#N/A</v>
      </c>
      <c r="AP72" s="29" t="e">
        <f t="shared" si="24"/>
        <v>#N/A</v>
      </c>
      <c r="AR72" s="34">
        <f t="shared" si="28"/>
        <v>57.518343935013021</v>
      </c>
      <c r="AS72" s="35">
        <f t="shared" si="29"/>
        <v>36</v>
      </c>
      <c r="AU72" s="16">
        <f t="shared" si="30"/>
        <v>36</v>
      </c>
      <c r="AV72" s="15">
        <f t="shared" si="25"/>
        <v>34.49701163604842</v>
      </c>
      <c r="AW72" s="15">
        <f t="shared" si="25"/>
        <v>46.025167867252691</v>
      </c>
      <c r="AX72" s="11" t="str">
        <f t="shared" si="31"/>
        <v>Listened</v>
      </c>
      <c r="AZ72" s="16"/>
      <c r="BA72" s="15"/>
      <c r="BB72" s="15"/>
      <c r="BC72" s="16"/>
      <c r="BD72" s="15"/>
      <c r="BE72" s="15"/>
      <c r="BF72" s="16"/>
      <c r="BG72" s="15"/>
      <c r="BH72" s="15"/>
      <c r="BJ72" s="10">
        <v>35</v>
      </c>
      <c r="BK72" s="15">
        <f t="shared" si="26"/>
        <v>15.142072460660653</v>
      </c>
      <c r="BL72" s="15">
        <f t="shared" si="27"/>
        <v>55.012057931318324</v>
      </c>
    </row>
    <row r="73" spans="1:64" x14ac:dyDescent="0.3">
      <c r="A73" s="36"/>
      <c r="B73" s="42" t="s">
        <v>144</v>
      </c>
      <c r="C73" s="42" t="s">
        <v>145</v>
      </c>
      <c r="D73" s="42" t="s">
        <v>37</v>
      </c>
      <c r="E73" s="49">
        <v>84.003115455145718</v>
      </c>
      <c r="F73" s="49">
        <v>80.001017288163737</v>
      </c>
      <c r="G73" s="49">
        <v>1.0013521156509098</v>
      </c>
      <c r="H73" s="49">
        <v>-4.1984977664196776</v>
      </c>
      <c r="I73" s="49">
        <v>23.002765625546921</v>
      </c>
      <c r="J73" s="49">
        <v>16.001258583996847</v>
      </c>
      <c r="K73" s="49">
        <v>96.008209655755081</v>
      </c>
      <c r="L73" s="49">
        <v>213.0042229805002</v>
      </c>
      <c r="M73" s="43" cm="1">
        <f t="array" ref="M73">1+(E73-MIN(E$4:E$103))*(100-1)/(MAX(E$4:E$103-MIN(E$4:E$103)))</f>
        <v>83.02527368917039</v>
      </c>
      <c r="N73" s="43" cm="1">
        <f t="array" ref="N73">1+(F73-MIN(F$4:F$103))*(100-1)/(MAX(F$4:F$103-MIN(F$4:F$103)))</f>
        <v>82.144204792022677</v>
      </c>
      <c r="O73" s="43" cm="1">
        <f t="array" ref="O73">1+(G73-MIN(G$4:G$103))*(100-1)/(MAX(G$4:G$103-MIN(G$4:G$103)))</f>
        <v>9.9885752514230788</v>
      </c>
      <c r="P73" s="43" cm="1">
        <f t="array" ref="P73">1+(H73-MIN(H$4:H$103))*(100-1)/(MAX(H$4:H$103-MIN(H$4:H$103)))</f>
        <v>76.693781129745929</v>
      </c>
      <c r="Q73" s="43" cm="1">
        <f t="array" ref="Q73">1+(I73-MIN(I$4:I$103))*(100-1)/(MAX(I$4:I$103-MIN(I$4:I$103)))</f>
        <v>41.756491277377734</v>
      </c>
      <c r="R73" s="43" cm="1">
        <f t="array" ref="R73">1+(J73-MIN(J$4:J$103))*(100-1)/(MAX(J$4:J$103-MIN(J$4:J$103)))</f>
        <v>18.032580241192711</v>
      </c>
      <c r="S73" s="43" cm="1">
        <f t="array" ref="S73">1+(K73-MIN(K$4:K$103))*(100-1)/(MAX(K$4:K$103-MIN(K$4:K$103)))</f>
        <v>24.076482646140906</v>
      </c>
      <c r="T73" s="43" cm="1">
        <f t="array" ref="T73">1+(L73-MIN(L$4:L$103))*(100-1)/(MAX(L$4:L$103-MIN(L$4:L$103)))</f>
        <v>37.166914778758262</v>
      </c>
      <c r="U73" s="45" t="s">
        <v>199</v>
      </c>
      <c r="V73" s="22"/>
      <c r="AI73" s="28">
        <f t="shared" si="22"/>
        <v>24.076482646140906</v>
      </c>
      <c r="AJ73" s="29">
        <f t="shared" si="22"/>
        <v>9.9885752514230788</v>
      </c>
      <c r="AK73" s="25"/>
      <c r="AL73" s="28" t="e">
        <f t="shared" si="23"/>
        <v>#N/A</v>
      </c>
      <c r="AM73" s="29" t="e">
        <f t="shared" si="23"/>
        <v>#N/A</v>
      </c>
      <c r="AN73" s="25"/>
      <c r="AO73" s="28" t="e">
        <f t="shared" si="24"/>
        <v>#N/A</v>
      </c>
      <c r="AP73" s="29" t="e">
        <f t="shared" si="24"/>
        <v>#N/A</v>
      </c>
      <c r="AR73" s="34">
        <f t="shared" si="28"/>
        <v>26.066235864874425</v>
      </c>
      <c r="AS73" s="35">
        <f t="shared" si="29"/>
        <v>11</v>
      </c>
      <c r="AU73" s="16">
        <f t="shared" si="30"/>
        <v>11</v>
      </c>
      <c r="AV73" s="15">
        <f t="shared" si="25"/>
        <v>24.076482646140906</v>
      </c>
      <c r="AW73" s="15">
        <f t="shared" si="25"/>
        <v>9.9885752514230788</v>
      </c>
      <c r="AX73" s="11" t="str">
        <f t="shared" si="31"/>
        <v>Skipped</v>
      </c>
      <c r="AZ73" s="16"/>
      <c r="BA73" s="15"/>
      <c r="BB73" s="15"/>
      <c r="BC73" s="16"/>
      <c r="BD73" s="15"/>
      <c r="BE73" s="15"/>
      <c r="BF73" s="16"/>
      <c r="BG73" s="15"/>
      <c r="BH73" s="15"/>
      <c r="BJ73" s="37" t="s">
        <v>211</v>
      </c>
      <c r="BK73" s="15">
        <f t="shared" si="26"/>
        <v>0</v>
      </c>
      <c r="BL73" s="15">
        <f t="shared" si="27"/>
        <v>0</v>
      </c>
    </row>
    <row r="74" spans="1:64" x14ac:dyDescent="0.3">
      <c r="A74" s="36"/>
      <c r="B74" s="42" t="s">
        <v>197</v>
      </c>
      <c r="C74" s="42" t="s">
        <v>146</v>
      </c>
      <c r="D74" s="42" t="s">
        <v>40</v>
      </c>
      <c r="E74" s="49">
        <v>66.005864736612949</v>
      </c>
      <c r="F74" s="49">
        <v>71.009089232548106</v>
      </c>
      <c r="G74" s="49">
        <v>8.0002399611914328</v>
      </c>
      <c r="H74" s="49">
        <v>-4.148597776857545</v>
      </c>
      <c r="I74" s="49">
        <v>5.0040362279181538</v>
      </c>
      <c r="J74" s="49">
        <v>3.0025903467592787</v>
      </c>
      <c r="K74" s="49">
        <v>103.00546678112228</v>
      </c>
      <c r="L74" s="49">
        <v>175.00065610863825</v>
      </c>
      <c r="M74" s="43" cm="1">
        <f t="array" ref="M74">1+(E74-MIN(E$4:E$103))*(100-1)/(MAX(E$4:E$103-MIN(E$4:E$103)))</f>
        <v>57.570686376573619</v>
      </c>
      <c r="N74" s="43" cm="1">
        <f t="array" ref="N74">1+(F74-MIN(F$4:F$103))*(100-1)/(MAX(F$4:F$103-MIN(F$4:F$103)))</f>
        <v>67.550626285561904</v>
      </c>
      <c r="O74" s="43" cm="1">
        <f t="array" ref="O74">1+(G74-MIN(G$4:G$103))*(100-1)/(MAX(G$4:G$103-MIN(G$4:G$103)))</f>
        <v>72.933030209832751</v>
      </c>
      <c r="P74" s="43" cm="1">
        <f t="array" ref="P74">1+(H74-MIN(H$4:H$103))*(100-1)/(MAX(H$4:H$103-MIN(H$4:H$103)))</f>
        <v>77.333873833968084</v>
      </c>
      <c r="Q74" s="43" cm="1">
        <f t="array" ref="Q74">1+(I74-MIN(I$4:I$103))*(100-1)/(MAX(I$4:I$103-MIN(I$4:I$103)))</f>
        <v>6.8203381885075398</v>
      </c>
      <c r="R74" s="43" cm="1">
        <f t="array" ref="R74">1+(J74-MIN(J$4:J$103))*(100-1)/(MAX(J$4:J$103-MIN(J$4:J$103)))</f>
        <v>4.1956670714020241</v>
      </c>
      <c r="S74" s="43" cm="1">
        <f t="array" ref="S74">1+(K74-MIN(K$4:K$103))*(100-1)/(MAX(K$4:K$103-MIN(K$4:K$103)))</f>
        <v>29.284847943023117</v>
      </c>
      <c r="T74" s="43" cm="1">
        <f t="array" ref="T74">1+(L74-MIN(L$4:L$103))*(100-1)/(MAX(L$4:L$103-MIN(L$4:L$103)))</f>
        <v>25.519041166041347</v>
      </c>
      <c r="U74" s="45" t="s">
        <v>200</v>
      </c>
      <c r="V74" s="22"/>
      <c r="AI74" s="28" t="e">
        <f t="shared" si="22"/>
        <v>#N/A</v>
      </c>
      <c r="AJ74" s="29" t="e">
        <f t="shared" si="22"/>
        <v>#N/A</v>
      </c>
      <c r="AK74" s="25"/>
      <c r="AL74" s="28">
        <f t="shared" si="23"/>
        <v>29.284847943023117</v>
      </c>
      <c r="AM74" s="29">
        <f t="shared" si="23"/>
        <v>72.933030209832751</v>
      </c>
      <c r="AN74" s="25"/>
      <c r="AO74" s="28" t="e">
        <f t="shared" si="24"/>
        <v>#N/A</v>
      </c>
      <c r="AP74" s="29" t="e">
        <f t="shared" si="24"/>
        <v>#N/A</v>
      </c>
      <c r="AR74" s="34">
        <f t="shared" si="28"/>
        <v>78.59280637968314</v>
      </c>
      <c r="AS74" s="35">
        <f t="shared" si="29"/>
        <v>62</v>
      </c>
      <c r="AU74" s="16">
        <f t="shared" si="30"/>
        <v>62</v>
      </c>
      <c r="AV74" s="15">
        <f t="shared" si="25"/>
        <v>29.284847943023117</v>
      </c>
      <c r="AW74" s="15">
        <f t="shared" si="25"/>
        <v>72.933030209832751</v>
      </c>
      <c r="AX74" s="11" t="str">
        <f t="shared" si="31"/>
        <v>Listened</v>
      </c>
      <c r="AZ74" s="16"/>
      <c r="BA74" s="15"/>
      <c r="BB74" s="15"/>
      <c r="BC74" s="16"/>
      <c r="BD74" s="15"/>
      <c r="BE74" s="15"/>
      <c r="BF74" s="16"/>
      <c r="BG74" s="15"/>
      <c r="BH74" s="15"/>
      <c r="BJ74" s="10">
        <v>36</v>
      </c>
      <c r="BK74" s="15">
        <f t="shared" si="26"/>
        <v>34.49701163604842</v>
      </c>
      <c r="BL74" s="15">
        <f t="shared" si="27"/>
        <v>46.025167867252691</v>
      </c>
    </row>
    <row r="75" spans="1:64" x14ac:dyDescent="0.3">
      <c r="A75" s="36"/>
      <c r="B75" s="42" t="s">
        <v>147</v>
      </c>
      <c r="C75" s="42" t="s">
        <v>148</v>
      </c>
      <c r="D75" s="42" t="s">
        <v>149</v>
      </c>
      <c r="E75" s="49">
        <v>80.004784152373261</v>
      </c>
      <c r="F75" s="49">
        <v>80.00214879937198</v>
      </c>
      <c r="G75" s="49">
        <v>1.0032876641900843</v>
      </c>
      <c r="H75" s="49">
        <v>-5.1145399181993367</v>
      </c>
      <c r="I75" s="49">
        <v>5.0077611711506087</v>
      </c>
      <c r="J75" s="49">
        <v>4.0069570612781673</v>
      </c>
      <c r="K75" s="49">
        <v>79.007272337532271</v>
      </c>
      <c r="L75" s="49">
        <v>163.00017304594184</v>
      </c>
      <c r="M75" s="43" cm="1">
        <f t="array" ref="M75">1+(E75-MIN(E$4:E$103))*(100-1)/(MAX(E$4:E$103-MIN(E$4:E$103)))</f>
        <v>77.370194763903982</v>
      </c>
      <c r="N75" s="43" cm="1">
        <f t="array" ref="N75">1+(F75-MIN(F$4:F$103))*(100-1)/(MAX(F$4:F$103-MIN(F$4:F$103)))</f>
        <v>82.146041194354453</v>
      </c>
      <c r="O75" s="43" cm="1">
        <f t="array" ref="O75">1+(G75-MIN(G$4:G$103))*(100-1)/(MAX(G$4:G$103-MIN(G$4:G$103)))</f>
        <v>10.005982595351517</v>
      </c>
      <c r="P75" s="43" cm="1">
        <f t="array" ref="P75">1+(H75-MIN(H$4:H$103))*(100-1)/(MAX(H$4:H$103-MIN(H$4:H$103)))</f>
        <v>64.943239631455057</v>
      </c>
      <c r="Q75" s="43" cm="1">
        <f t="array" ref="Q75">1+(I75-MIN(I$4:I$103))*(100-1)/(MAX(I$4:I$103-MIN(I$4:I$103)))</f>
        <v>6.8275684314953331</v>
      </c>
      <c r="R75" s="43" cm="1">
        <f t="array" ref="R75">1+(J75-MIN(J$4:J$103))*(100-1)/(MAX(J$4:J$103-MIN(J$4:J$103)))</f>
        <v>5.2648023678636884</v>
      </c>
      <c r="S75" s="43" cm="1">
        <f t="array" ref="S75">1+(K75-MIN(K$4:K$103))*(100-1)/(MAX(K$4:K$103-MIN(K$4:K$103)))</f>
        <v>11.421939536428511</v>
      </c>
      <c r="T75" s="43" cm="1">
        <f t="array" ref="T75">1+(L75-MIN(L$4:L$103))*(100-1)/(MAX(L$4:L$103-MIN(L$4:L$103)))</f>
        <v>21.840962461557115</v>
      </c>
      <c r="U75" s="45" t="s">
        <v>199</v>
      </c>
      <c r="V75" s="22"/>
      <c r="AI75" s="28">
        <f t="shared" si="22"/>
        <v>11.421939536428511</v>
      </c>
      <c r="AJ75" s="29">
        <f t="shared" si="22"/>
        <v>10.005982595351517</v>
      </c>
      <c r="AK75" s="25"/>
      <c r="AL75" s="28" t="e">
        <f t="shared" si="23"/>
        <v>#N/A</v>
      </c>
      <c r="AM75" s="29" t="e">
        <f t="shared" si="23"/>
        <v>#N/A</v>
      </c>
      <c r="AN75" s="25"/>
      <c r="AO75" s="28" t="e">
        <f t="shared" si="24"/>
        <v>#N/A</v>
      </c>
      <c r="AP75" s="29" t="e">
        <f t="shared" si="24"/>
        <v>#N/A</v>
      </c>
      <c r="AR75" s="34">
        <f t="shared" si="28"/>
        <v>15.184873739096622</v>
      </c>
      <c r="AS75" s="35">
        <f t="shared" si="29"/>
        <v>1</v>
      </c>
      <c r="AU75" s="16">
        <f t="shared" si="30"/>
        <v>1</v>
      </c>
      <c r="AV75" s="15">
        <f t="shared" si="25"/>
        <v>11.421939536428511</v>
      </c>
      <c r="AW75" s="15">
        <f t="shared" si="25"/>
        <v>10.005982595351517</v>
      </c>
      <c r="AX75" s="11" t="str">
        <f t="shared" si="31"/>
        <v>Skipped</v>
      </c>
      <c r="AZ75" s="16"/>
      <c r="BA75" s="15"/>
      <c r="BB75" s="15"/>
      <c r="BC75" s="16"/>
      <c r="BD75" s="15"/>
      <c r="BE75" s="15"/>
      <c r="BF75" s="16"/>
      <c r="BG75" s="15"/>
      <c r="BH75" s="15"/>
      <c r="BJ75" s="37" t="s">
        <v>211</v>
      </c>
      <c r="BK75" s="15">
        <f t="shared" si="26"/>
        <v>0</v>
      </c>
      <c r="BL75" s="15">
        <f t="shared" si="27"/>
        <v>0</v>
      </c>
    </row>
    <row r="76" spans="1:64" x14ac:dyDescent="0.3">
      <c r="A76" s="36"/>
      <c r="B76" s="42" t="s">
        <v>150</v>
      </c>
      <c r="C76" s="42" t="s">
        <v>113</v>
      </c>
      <c r="D76" s="42" t="s">
        <v>25</v>
      </c>
      <c r="E76" s="49">
        <v>74.002507373285837</v>
      </c>
      <c r="F76" s="49">
        <v>68.006009070128286</v>
      </c>
      <c r="G76" s="49">
        <v>2.00851119460029</v>
      </c>
      <c r="H76" s="49">
        <v>-4.9742057212098434</v>
      </c>
      <c r="I76" s="49">
        <v>9.001605495195383</v>
      </c>
      <c r="J76" s="49">
        <v>8.0066842521674992</v>
      </c>
      <c r="K76" s="49">
        <v>101.00203411470976</v>
      </c>
      <c r="L76" s="49">
        <v>211.0010581485794</v>
      </c>
      <c r="M76" s="43" cm="1">
        <f t="array" ref="M76">1+(E76-MIN(E$4:E$103))*(100-1)/(MAX(E$4:E$103-MIN(E$4:E$103)))</f>
        <v>68.880815983937268</v>
      </c>
      <c r="N76" s="43" cm="1">
        <f t="array" ref="N76">1+(F76-MIN(F$4:F$103))*(100-1)/(MAX(F$4:F$103-MIN(F$4:F$103)))</f>
        <v>62.676734297057976</v>
      </c>
      <c r="O76" s="43" cm="1">
        <f t="array" ref="O76">1+(G76-MIN(G$4:G$103))*(100-1)/(MAX(G$4:G$103-MIN(G$4:G$103)))</f>
        <v>19.046454257339146</v>
      </c>
      <c r="P76" s="43" cm="1">
        <f t="array" ref="P76">1+(H76-MIN(H$4:H$103))*(100-1)/(MAX(H$4:H$103-MIN(H$4:H$103)))</f>
        <v>66.743378197295868</v>
      </c>
      <c r="Q76" s="43" cm="1">
        <f t="array" ref="Q76">1+(I76-MIN(I$4:I$103))*(100-1)/(MAX(I$4:I$103-MIN(I$4:I$103)))</f>
        <v>14.579757690828595</v>
      </c>
      <c r="R76" s="43" cm="1">
        <f t="array" ref="R76">1+(J76-MIN(J$4:J$103))*(100-1)/(MAX(J$4:J$103-MIN(J$4:J$103)))</f>
        <v>9.5224599088602115</v>
      </c>
      <c r="S76" s="43" cm="1">
        <f t="array" ref="S76">1+(K76-MIN(K$4:K$103))*(100-1)/(MAX(K$4:K$103-MIN(K$4:K$103)))</f>
        <v>27.793605162111934</v>
      </c>
      <c r="T76" s="43" cm="1">
        <f t="array" ref="T76">1+(L76-MIN(L$4:L$103))*(100-1)/(MAX(L$4:L$103-MIN(L$4:L$103)))</f>
        <v>36.552956334638417</v>
      </c>
      <c r="U76" s="45" t="s">
        <v>199</v>
      </c>
      <c r="V76" s="22"/>
      <c r="AI76" s="28">
        <f t="shared" si="22"/>
        <v>27.793605162111934</v>
      </c>
      <c r="AJ76" s="29">
        <f t="shared" si="22"/>
        <v>19.046454257339146</v>
      </c>
      <c r="AK76" s="25"/>
      <c r="AL76" s="28" t="e">
        <f t="shared" si="23"/>
        <v>#N/A</v>
      </c>
      <c r="AM76" s="29" t="e">
        <f t="shared" si="23"/>
        <v>#N/A</v>
      </c>
      <c r="AN76" s="25"/>
      <c r="AO76" s="28" t="e">
        <f t="shared" si="24"/>
        <v>#N/A</v>
      </c>
      <c r="AP76" s="29" t="e">
        <f t="shared" si="24"/>
        <v>#N/A</v>
      </c>
      <c r="AR76" s="34">
        <f t="shared" si="28"/>
        <v>33.693499487056663</v>
      </c>
      <c r="AS76" s="35">
        <f t="shared" si="29"/>
        <v>15</v>
      </c>
      <c r="AU76" s="16">
        <f t="shared" si="30"/>
        <v>15</v>
      </c>
      <c r="AV76" s="15">
        <f t="shared" si="25"/>
        <v>27.793605162111934</v>
      </c>
      <c r="AW76" s="15">
        <f t="shared" si="25"/>
        <v>19.046454257339146</v>
      </c>
      <c r="AX76" s="11" t="str">
        <f t="shared" si="31"/>
        <v>Skipped</v>
      </c>
      <c r="AZ76" s="16"/>
      <c r="BA76" s="15"/>
      <c r="BB76" s="15"/>
      <c r="BC76" s="16"/>
      <c r="BD76" s="15"/>
      <c r="BE76" s="15"/>
      <c r="BF76" s="16"/>
      <c r="BG76" s="15"/>
      <c r="BH76" s="15"/>
      <c r="BJ76" s="10">
        <v>37</v>
      </c>
      <c r="BK76" s="15">
        <f t="shared" si="26"/>
        <v>18.867376827142184</v>
      </c>
      <c r="BL76" s="15">
        <f t="shared" si="27"/>
        <v>54.946328062349224</v>
      </c>
    </row>
    <row r="77" spans="1:64" x14ac:dyDescent="0.3">
      <c r="A77" s="36"/>
      <c r="B77" s="42" t="s">
        <v>151</v>
      </c>
      <c r="C77" s="42" t="s">
        <v>152</v>
      </c>
      <c r="D77" s="42" t="s">
        <v>25</v>
      </c>
      <c r="E77" s="49">
        <v>91.003062212454566</v>
      </c>
      <c r="F77" s="49">
        <v>63.007145671481766</v>
      </c>
      <c r="G77" s="49">
        <v>2.0067289905854966</v>
      </c>
      <c r="H77" s="49">
        <v>-5.4528035021684351</v>
      </c>
      <c r="I77" s="49">
        <v>18.002728884949089</v>
      </c>
      <c r="J77" s="49">
        <v>9.0080752690416208</v>
      </c>
      <c r="K77" s="49">
        <v>146.00522334443076</v>
      </c>
      <c r="L77" s="49">
        <v>276.00322570371634</v>
      </c>
      <c r="M77" s="43" cm="1">
        <f t="array" ref="M77">1+(E77-MIN(E$4:E$103))*(100-1)/(MAX(E$4:E$103-MIN(E$4:E$103)))</f>
        <v>92.92571674595149</v>
      </c>
      <c r="N77" s="43" cm="1">
        <f t="array" ref="N77">1+(F77-MIN(F$4:F$103))*(100-1)/(MAX(F$4:F$103-MIN(F$4:F$103)))</f>
        <v>54.563757302578814</v>
      </c>
      <c r="O77" s="43" cm="1">
        <f t="array" ref="O77">1+(G77-MIN(G$4:G$103))*(100-1)/(MAX(G$4:G$103-MIN(G$4:G$103)))</f>
        <v>19.030426016451226</v>
      </c>
      <c r="P77" s="43" cm="1">
        <f t="array" ref="P77">1+(H77-MIN(H$4:H$103))*(100-1)/(MAX(H$4:H$103-MIN(H$4:H$103)))</f>
        <v>60.604159521366881</v>
      </c>
      <c r="Q77" s="43" cm="1">
        <f t="array" ref="Q77">1+(I77-MIN(I$4:I$103))*(100-1)/(MAX(I$4:I$103-MIN(I$4:I$103)))</f>
        <v>32.05124791489267</v>
      </c>
      <c r="R77" s="43" cm="1">
        <f t="array" ref="R77">1+(J77-MIN(J$4:J$103))*(100-1)/(MAX(J$4:J$103-MIN(J$4:J$103)))</f>
        <v>10.588427613905685</v>
      </c>
      <c r="S77" s="43" cm="1">
        <f t="array" ref="S77">1+(K77-MIN(K$4:K$103))*(100-1)/(MAX(K$4:K$103-MIN(K$4:K$103)))</f>
        <v>61.29145222326332</v>
      </c>
      <c r="T77" s="43" cm="1">
        <f t="array" ref="T77">1+(L77-MIN(L$4:L$103))*(100-1)/(MAX(L$4:L$103-MIN(L$4:L$103)))</f>
        <v>56.475745024125125</v>
      </c>
      <c r="U77" s="45" t="s">
        <v>200</v>
      </c>
      <c r="V77" s="22"/>
      <c r="AI77" s="28" t="e">
        <f t="shared" si="22"/>
        <v>#N/A</v>
      </c>
      <c r="AJ77" s="29" t="e">
        <f t="shared" si="22"/>
        <v>#N/A</v>
      </c>
      <c r="AK77" s="25"/>
      <c r="AL77" s="28">
        <f t="shared" si="23"/>
        <v>61.29145222326332</v>
      </c>
      <c r="AM77" s="29">
        <f t="shared" si="23"/>
        <v>19.030426016451226</v>
      </c>
      <c r="AN77" s="25"/>
      <c r="AO77" s="28" t="e">
        <f t="shared" si="24"/>
        <v>#N/A</v>
      </c>
      <c r="AP77" s="29" t="e">
        <f t="shared" si="24"/>
        <v>#N/A</v>
      </c>
      <c r="AR77" s="34">
        <f t="shared" si="28"/>
        <v>64.177871809559036</v>
      </c>
      <c r="AS77" s="35">
        <f t="shared" si="29"/>
        <v>42</v>
      </c>
      <c r="AU77" s="16">
        <f t="shared" si="30"/>
        <v>42</v>
      </c>
      <c r="AV77" s="15">
        <f t="shared" si="25"/>
        <v>61.29145222326332</v>
      </c>
      <c r="AW77" s="15">
        <f t="shared" si="25"/>
        <v>19.030426016451226</v>
      </c>
      <c r="AX77" s="11" t="str">
        <f t="shared" si="31"/>
        <v>Listened</v>
      </c>
      <c r="AZ77" s="16"/>
      <c r="BA77" s="15"/>
      <c r="BB77" s="15"/>
      <c r="BC77" s="16"/>
      <c r="BD77" s="15"/>
      <c r="BE77" s="15"/>
      <c r="BF77" s="16"/>
      <c r="BG77" s="15"/>
      <c r="BH77" s="15"/>
      <c r="BJ77" s="37" t="s">
        <v>211</v>
      </c>
      <c r="BK77" s="15">
        <f t="shared" si="26"/>
        <v>0</v>
      </c>
      <c r="BL77" s="15">
        <f t="shared" si="27"/>
        <v>0</v>
      </c>
    </row>
    <row r="78" spans="1:64" x14ac:dyDescent="0.3">
      <c r="A78" s="36"/>
      <c r="B78" s="42" t="s">
        <v>153</v>
      </c>
      <c r="C78" s="42" t="s">
        <v>154</v>
      </c>
      <c r="D78" s="42" t="s">
        <v>25</v>
      </c>
      <c r="E78" s="49">
        <v>59.007043683940566</v>
      </c>
      <c r="F78" s="49">
        <v>73.003274828103585</v>
      </c>
      <c r="G78" s="49">
        <v>2.0047175323825526</v>
      </c>
      <c r="H78" s="49">
        <v>-6.33334482263502</v>
      </c>
      <c r="I78" s="49">
        <v>9.0019504047200058</v>
      </c>
      <c r="J78" s="49">
        <v>5.0002891856335321</v>
      </c>
      <c r="K78" s="49">
        <v>88.009329146246799</v>
      </c>
      <c r="L78" s="49">
        <v>269.00696364170955</v>
      </c>
      <c r="M78" s="43" cm="1">
        <f t="array" ref="M78">1+(E78-MIN(E$4:E$103))*(100-1)/(MAX(E$4:E$103-MIN(E$4:E$103)))</f>
        <v>47.671835471138586</v>
      </c>
      <c r="N78" s="43" cm="1">
        <f t="array" ref="N78">1+(F78-MIN(F$4:F$103))*(100-1)/(MAX(F$4:F$103-MIN(F$4:F$103)))</f>
        <v>70.787118377713057</v>
      </c>
      <c r="O78" s="43" cm="1">
        <f t="array" ref="O78">1+(G78-MIN(G$4:G$103))*(100-1)/(MAX(G$4:G$103-MIN(G$4:G$103)))</f>
        <v>19.012335979426755</v>
      </c>
      <c r="P78" s="43" cm="1">
        <f t="array" ref="P78">1+(H78-MIN(H$4:H$103))*(100-1)/(MAX(H$4:H$103-MIN(H$4:H$103)))</f>
        <v>49.309005355152017</v>
      </c>
      <c r="Q78" s="43" cm="1">
        <f t="array" ref="Q78">1+(I78-MIN(I$4:I$103))*(100-1)/(MAX(I$4:I$103-MIN(I$4:I$103)))</f>
        <v>14.580427172084066</v>
      </c>
      <c r="R78" s="43" cm="1">
        <f t="array" ref="R78">1+(J78-MIN(J$4:J$103))*(100-1)/(MAX(J$4:J$103-MIN(J$4:J$103)))</f>
        <v>6.3221914867039031</v>
      </c>
      <c r="S78" s="43" cm="1">
        <f t="array" ref="S78">1+(K78-MIN(K$4:K$103))*(100-1)/(MAX(K$4:K$103-MIN(K$4:K$103)))</f>
        <v>18.122565144867977</v>
      </c>
      <c r="T78" s="43" cm="1">
        <f t="array" ref="T78">1+(L78-MIN(L$4:L$103))*(100-1)/(MAX(L$4:L$103-MIN(L$4:L$103)))</f>
        <v>54.331431135524362</v>
      </c>
      <c r="U78" s="45" t="s">
        <v>200</v>
      </c>
      <c r="V78" s="22"/>
      <c r="AI78" s="28" t="e">
        <f t="shared" si="22"/>
        <v>#N/A</v>
      </c>
      <c r="AJ78" s="29" t="e">
        <f t="shared" si="22"/>
        <v>#N/A</v>
      </c>
      <c r="AK78" s="25"/>
      <c r="AL78" s="28">
        <f t="shared" si="23"/>
        <v>18.122565144867977</v>
      </c>
      <c r="AM78" s="29">
        <f t="shared" si="23"/>
        <v>19.012335979426755</v>
      </c>
      <c r="AN78" s="25"/>
      <c r="AO78" s="28" t="e">
        <f t="shared" si="24"/>
        <v>#N/A</v>
      </c>
      <c r="AP78" s="29" t="e">
        <f t="shared" si="24"/>
        <v>#N/A</v>
      </c>
      <c r="AR78" s="34">
        <f t="shared" si="28"/>
        <v>26.265876852383755</v>
      </c>
      <c r="AS78" s="35">
        <f t="shared" si="29"/>
        <v>13</v>
      </c>
      <c r="AU78" s="16">
        <f t="shared" si="30"/>
        <v>13</v>
      </c>
      <c r="AV78" s="15">
        <f t="shared" si="25"/>
        <v>18.122565144867977</v>
      </c>
      <c r="AW78" s="15">
        <f t="shared" si="25"/>
        <v>19.012335979426755</v>
      </c>
      <c r="AX78" s="11" t="str">
        <f t="shared" si="31"/>
        <v>Listened</v>
      </c>
      <c r="AZ78" s="16"/>
      <c r="BA78" s="15"/>
      <c r="BB78" s="15"/>
      <c r="BC78" s="16"/>
      <c r="BD78" s="15"/>
      <c r="BE78" s="15"/>
      <c r="BF78" s="16"/>
      <c r="BG78" s="15"/>
      <c r="BH78" s="15"/>
      <c r="BJ78" s="10">
        <v>38</v>
      </c>
      <c r="BK78" s="15">
        <f t="shared" si="26"/>
        <v>22.584935763848922</v>
      </c>
      <c r="BL78" s="15">
        <f t="shared" si="27"/>
        <v>55.01657220304314</v>
      </c>
    </row>
    <row r="79" spans="1:64" x14ac:dyDescent="0.3">
      <c r="A79" s="36"/>
      <c r="B79" s="42" t="s">
        <v>155</v>
      </c>
      <c r="C79" s="42" t="s">
        <v>29</v>
      </c>
      <c r="D79" s="42" t="s">
        <v>37</v>
      </c>
      <c r="E79" s="49">
        <v>66.00393934260309</v>
      </c>
      <c r="F79" s="49">
        <v>67.006755492095735</v>
      </c>
      <c r="G79" s="49">
        <v>4.0073550605296626</v>
      </c>
      <c r="H79" s="49">
        <v>-5.9430873737779191</v>
      </c>
      <c r="I79" s="49">
        <v>15.00722347550089</v>
      </c>
      <c r="J79" s="49">
        <v>64.007035817131282</v>
      </c>
      <c r="K79" s="49">
        <v>180.009596686029</v>
      </c>
      <c r="L79" s="49">
        <v>228.00333935508044</v>
      </c>
      <c r="M79" s="43" cm="1">
        <f t="array" ref="M79">1+(E79-MIN(E$4:E$103))*(100-1)/(MAX(E$4:E$103-MIN(E$4:E$103)))</f>
        <v>57.567963176752627</v>
      </c>
      <c r="N79" s="43" cm="1">
        <f t="array" ref="N79">1+(F79-MIN(F$4:F$103))*(100-1)/(MAX(F$4:F$103-MIN(F$4:F$103)))</f>
        <v>61.054981381700443</v>
      </c>
      <c r="O79" s="43" cm="1">
        <f t="array" ref="O79">1+(G79-MIN(G$4:G$103))*(100-1)/(MAX(G$4:G$103-MIN(G$4:G$103)))</f>
        <v>37.023044319151758</v>
      </c>
      <c r="P79" s="43" cm="1">
        <f t="array" ref="P79">1+(H79-MIN(H$4:H$103))*(100-1)/(MAX(H$4:H$103-MIN(H$4:H$103)))</f>
        <v>54.315037379883037</v>
      </c>
      <c r="Q79" s="43" cm="1">
        <f t="array" ref="Q79">1+(I79-MIN(I$4:I$103))*(100-1)/(MAX(I$4:I$103-MIN(I$4:I$103)))</f>
        <v>26.236868841178257</v>
      </c>
      <c r="R79" s="43" cm="1">
        <f t="array" ref="R79">1+(J79-MIN(J$4:J$103))*(100-1)/(MAX(J$4:J$103-MIN(J$4:J$103)))</f>
        <v>69.134105343610443</v>
      </c>
      <c r="S79" s="43" cm="1">
        <f t="array" ref="S79">1+(K79-MIN(K$4:K$103))*(100-1)/(MAX(K$4:K$103-MIN(K$4:K$103)))</f>
        <v>86.602398338497409</v>
      </c>
      <c r="T79" s="43" cm="1">
        <f t="array" ref="T79">1+(L79-MIN(L$4:L$103))*(100-1)/(MAX(L$4:L$103-MIN(L$4:L$103)))</f>
        <v>41.764057263373246</v>
      </c>
      <c r="U79" s="45" t="s">
        <v>200</v>
      </c>
      <c r="V79" s="22"/>
      <c r="AI79" s="28" t="e">
        <f t="shared" si="22"/>
        <v>#N/A</v>
      </c>
      <c r="AJ79" s="29" t="e">
        <f t="shared" si="22"/>
        <v>#N/A</v>
      </c>
      <c r="AK79" s="25"/>
      <c r="AL79" s="28">
        <f t="shared" si="23"/>
        <v>86.602398338497409</v>
      </c>
      <c r="AM79" s="29">
        <f t="shared" si="23"/>
        <v>37.023044319151758</v>
      </c>
      <c r="AN79" s="25"/>
      <c r="AO79" s="28" t="e">
        <f t="shared" si="24"/>
        <v>#N/A</v>
      </c>
      <c r="AP79" s="29" t="e">
        <f t="shared" si="24"/>
        <v>#N/A</v>
      </c>
      <c r="AR79" s="34">
        <f t="shared" si="28"/>
        <v>94.184293853262247</v>
      </c>
      <c r="AS79" s="35">
        <f t="shared" si="29"/>
        <v>79</v>
      </c>
      <c r="AU79" s="16">
        <f t="shared" si="30"/>
        <v>79</v>
      </c>
      <c r="AV79" s="15">
        <f t="shared" si="25"/>
        <v>86.602398338497409</v>
      </c>
      <c r="AW79" s="15">
        <f t="shared" si="25"/>
        <v>37.023044319151758</v>
      </c>
      <c r="AX79" s="11" t="str">
        <f t="shared" si="31"/>
        <v>Listened</v>
      </c>
      <c r="AZ79" s="16"/>
      <c r="BA79" s="15"/>
      <c r="BB79" s="15"/>
      <c r="BC79" s="16"/>
      <c r="BD79" s="15"/>
      <c r="BE79" s="15"/>
      <c r="BF79" s="16"/>
      <c r="BG79" s="15"/>
      <c r="BH79" s="15"/>
      <c r="BJ79" s="37" t="s">
        <v>211</v>
      </c>
      <c r="BK79" s="15">
        <f t="shared" si="26"/>
        <v>0</v>
      </c>
      <c r="BL79" s="15">
        <f t="shared" si="27"/>
        <v>0</v>
      </c>
    </row>
    <row r="80" spans="1:64" x14ac:dyDescent="0.3">
      <c r="A80" s="36"/>
      <c r="B80" s="42" t="s">
        <v>156</v>
      </c>
      <c r="C80" s="42" t="s">
        <v>29</v>
      </c>
      <c r="D80" s="42" t="s">
        <v>25</v>
      </c>
      <c r="E80" s="49">
        <v>63.00983256944955</v>
      </c>
      <c r="F80" s="49">
        <v>80.003202975942983</v>
      </c>
      <c r="G80" s="49">
        <v>6.0067726394203413</v>
      </c>
      <c r="H80" s="49">
        <v>-4.1788995023497941</v>
      </c>
      <c r="I80" s="49">
        <v>4.0053847079635654</v>
      </c>
      <c r="J80" s="49">
        <v>22.002650386319516</v>
      </c>
      <c r="K80" s="49">
        <v>123.00543579196761</v>
      </c>
      <c r="L80" s="49">
        <v>220.00894231652805</v>
      </c>
      <c r="M80" s="43" cm="1">
        <f t="array" ref="M80">1+(E80-MIN(E$4:E$103))*(100-1)/(MAX(E$4:E$103-MIN(E$4:E$103)))</f>
        <v>53.333219022080563</v>
      </c>
      <c r="N80" s="43" cm="1">
        <f t="array" ref="N80">1+(F80-MIN(F$4:F$103))*(100-1)/(MAX(F$4:F$103-MIN(F$4:F$103)))</f>
        <v>82.147752085328378</v>
      </c>
      <c r="O80" s="43" cm="1">
        <f t="array" ref="O80">1+(G80-MIN(G$4:G$103))*(100-1)/(MAX(G$4:G$103-MIN(G$4:G$103)))</f>
        <v>55.00479406496688</v>
      </c>
      <c r="P80" s="43" cm="1">
        <f t="array" ref="P80">1+(H80-MIN(H$4:H$103))*(100-1)/(MAX(H$4:H$103-MIN(H$4:H$103)))</f>
        <v>76.945178093084607</v>
      </c>
      <c r="Q80" s="43" cm="1">
        <f t="array" ref="Q80">1+(I80-MIN(I$4:I$103))*(100-1)/(MAX(I$4:I$103-MIN(I$4:I$103)))</f>
        <v>4.8819212251321771</v>
      </c>
      <c r="R80" s="43" cm="1">
        <f t="array" ref="R80">1+(J80-MIN(J$4:J$103))*(100-1)/(MAX(J$4:J$103-MIN(J$4:J$103)))</f>
        <v>24.42098371076845</v>
      </c>
      <c r="S80" s="43" cm="1">
        <f t="array" ref="S80">1+(K80-MIN(K$4:K$103))*(100-1)/(MAX(K$4:K$103-MIN(K$4:K$103)))</f>
        <v>44.171701844270899</v>
      </c>
      <c r="T80" s="43" cm="1">
        <f t="array" ref="T80">1+(L80-MIN(L$4:L$103))*(100-1)/(MAX(L$4:L$103-MIN(L$4:L$103)))</f>
        <v>39.313820772969464</v>
      </c>
      <c r="U80" s="45" t="s">
        <v>200</v>
      </c>
      <c r="V80" s="22"/>
      <c r="AI80" s="28" t="e">
        <f t="shared" si="22"/>
        <v>#N/A</v>
      </c>
      <c r="AJ80" s="29" t="e">
        <f t="shared" si="22"/>
        <v>#N/A</v>
      </c>
      <c r="AK80" s="25"/>
      <c r="AL80" s="28">
        <f t="shared" si="23"/>
        <v>44.171701844270899</v>
      </c>
      <c r="AM80" s="29">
        <f t="shared" si="23"/>
        <v>55.00479406496688</v>
      </c>
      <c r="AN80" s="25"/>
      <c r="AO80" s="28" t="e">
        <f t="shared" si="24"/>
        <v>#N/A</v>
      </c>
      <c r="AP80" s="29" t="e">
        <f t="shared" si="24"/>
        <v>#N/A</v>
      </c>
      <c r="AR80" s="34">
        <f t="shared" si="28"/>
        <v>70.545493222094493</v>
      </c>
      <c r="AS80" s="35">
        <f t="shared" si="29"/>
        <v>48</v>
      </c>
      <c r="AU80" s="16">
        <f t="shared" si="30"/>
        <v>48</v>
      </c>
      <c r="AV80" s="15">
        <f t="shared" si="25"/>
        <v>44.171701844270899</v>
      </c>
      <c r="AW80" s="15">
        <f t="shared" si="25"/>
        <v>55.00479406496688</v>
      </c>
      <c r="AX80" s="11" t="str">
        <f t="shared" si="31"/>
        <v>Listened</v>
      </c>
      <c r="AZ80" s="16"/>
      <c r="BA80" s="15"/>
      <c r="BB80" s="15"/>
      <c r="BC80" s="16"/>
      <c r="BD80" s="15"/>
      <c r="BE80" s="15"/>
      <c r="BF80" s="16"/>
      <c r="BG80" s="15"/>
      <c r="BH80" s="15"/>
      <c r="BJ80" s="10">
        <v>39</v>
      </c>
      <c r="BK80" s="15">
        <f t="shared" si="26"/>
        <v>60.544361151952316</v>
      </c>
      <c r="BL80" s="15">
        <f t="shared" si="27"/>
        <v>10.014146727065031</v>
      </c>
    </row>
    <row r="81" spans="1:64" x14ac:dyDescent="0.3">
      <c r="A81" s="36"/>
      <c r="B81" s="42" t="s">
        <v>157</v>
      </c>
      <c r="C81" s="42" t="s">
        <v>158</v>
      </c>
      <c r="D81" s="42" t="s">
        <v>40</v>
      </c>
      <c r="E81" s="49">
        <v>79.003357769871727</v>
      </c>
      <c r="F81" s="49">
        <v>90.00574574169913</v>
      </c>
      <c r="G81" s="49">
        <v>1.0021014932243755</v>
      </c>
      <c r="H81" s="49">
        <v>-3.1050780960481772</v>
      </c>
      <c r="I81" s="49">
        <v>6.0021835285293816</v>
      </c>
      <c r="J81" s="49">
        <v>17.008502688222819</v>
      </c>
      <c r="K81" s="49">
        <v>95.008422550188769</v>
      </c>
      <c r="L81" s="49">
        <v>202.00148538909144</v>
      </c>
      <c r="M81" s="43" cm="1">
        <f t="array" ref="M81">1+(E81-MIN(E$4:E$103))*(100-1)/(MAX(E$4:E$103-MIN(E$4:E$103)))</f>
        <v>75.95381758001146</v>
      </c>
      <c r="N81" s="43" cm="1">
        <f t="array" ref="N81">1+(F81-MIN(F$4:F$103))*(100-1)/(MAX(F$4:F$103-MIN(F$4:F$103)))</f>
        <v>98.381522219324381</v>
      </c>
      <c r="O81" s="43" cm="1">
        <f t="array" ref="O81">1+(G81-MIN(G$4:G$103))*(100-1)/(MAX(G$4:G$103-MIN(G$4:G$103)))</f>
        <v>9.9953147740387926</v>
      </c>
      <c r="P81" s="43" cm="1">
        <f t="array" ref="P81">1+(H81-MIN(H$4:H$103))*(100-1)/(MAX(H$4:H$103-MIN(H$4:H$103)))</f>
        <v>90.719634838318854</v>
      </c>
      <c r="Q81" s="43" cm="1">
        <f t="array" ref="Q81">1+(I81-MIN(I$4:I$103))*(100-1)/(MAX(I$4:I$103-MIN(I$4:I$103)))</f>
        <v>8.7577764447874813</v>
      </c>
      <c r="R81" s="43" cm="1">
        <f t="array" ref="R81">1+(J81-MIN(J$4:J$103))*(100-1)/(MAX(J$4:J$103-MIN(J$4:J$103)))</f>
        <v>19.104778481550312</v>
      </c>
      <c r="S81" s="43" cm="1">
        <f t="array" ref="S81">1+(K81-MIN(K$4:K$103))*(100-1)/(MAX(K$4:K$103-MIN(K$4:K$103)))</f>
        <v>23.332297264411256</v>
      </c>
      <c r="T81" s="43" cm="1">
        <f t="array" ref="T81">1+(L81-MIN(L$4:L$103))*(100-1)/(MAX(L$4:L$103-MIN(L$4:L$103)))</f>
        <v>33.794639294966558</v>
      </c>
      <c r="U81" s="45" t="s">
        <v>200</v>
      </c>
      <c r="V81" s="22"/>
      <c r="AI81" s="28" t="e">
        <f t="shared" si="22"/>
        <v>#N/A</v>
      </c>
      <c r="AJ81" s="29" t="e">
        <f t="shared" si="22"/>
        <v>#N/A</v>
      </c>
      <c r="AK81" s="25"/>
      <c r="AL81" s="28">
        <f t="shared" si="23"/>
        <v>23.332297264411256</v>
      </c>
      <c r="AM81" s="29">
        <f t="shared" si="23"/>
        <v>9.9953147740387926</v>
      </c>
      <c r="AN81" s="25"/>
      <c r="AO81" s="28" t="e">
        <f t="shared" si="24"/>
        <v>#N/A</v>
      </c>
      <c r="AP81" s="29" t="e">
        <f t="shared" si="24"/>
        <v>#N/A</v>
      </c>
      <c r="AR81" s="34">
        <f t="shared" si="28"/>
        <v>25.383112753698494</v>
      </c>
      <c r="AS81" s="35">
        <f t="shared" si="29"/>
        <v>7</v>
      </c>
      <c r="AU81" s="16">
        <f t="shared" si="30"/>
        <v>7</v>
      </c>
      <c r="AV81" s="15">
        <f t="shared" si="25"/>
        <v>23.332297264411256</v>
      </c>
      <c r="AW81" s="15">
        <f t="shared" si="25"/>
        <v>9.9953147740387926</v>
      </c>
      <c r="AX81" s="11" t="str">
        <f t="shared" si="31"/>
        <v>Listened</v>
      </c>
      <c r="AZ81" s="16"/>
      <c r="BA81" s="15"/>
      <c r="BB81" s="15"/>
      <c r="BC81" s="16"/>
      <c r="BD81" s="15"/>
      <c r="BE81" s="15"/>
      <c r="BF81" s="16"/>
      <c r="BG81" s="15"/>
      <c r="BH81" s="15"/>
      <c r="BJ81" s="37" t="s">
        <v>211</v>
      </c>
      <c r="BK81" s="15">
        <f t="shared" si="26"/>
        <v>0</v>
      </c>
      <c r="BL81" s="15">
        <f t="shared" si="27"/>
        <v>0</v>
      </c>
    </row>
    <row r="82" spans="1:64" x14ac:dyDescent="0.3">
      <c r="A82" s="36"/>
      <c r="B82" s="42" t="s">
        <v>159</v>
      </c>
      <c r="C82" s="42" t="s">
        <v>160</v>
      </c>
      <c r="D82" s="42" t="s">
        <v>57</v>
      </c>
      <c r="E82" s="49">
        <v>81.008819281673311</v>
      </c>
      <c r="F82" s="49">
        <v>81.000449432445492</v>
      </c>
      <c r="G82" s="49">
        <v>2.0071754478234705</v>
      </c>
      <c r="H82" s="49">
        <v>-3.0130648021340645</v>
      </c>
      <c r="I82" s="49">
        <v>6.0060474510959274</v>
      </c>
      <c r="J82" s="49">
        <v>3.0073144628235693</v>
      </c>
      <c r="K82" s="49">
        <v>80.007472798571783</v>
      </c>
      <c r="L82" s="49">
        <v>233.00637133286284</v>
      </c>
      <c r="M82" s="43" cm="1">
        <f t="array" ref="M82">1+(E82-MIN(E$4:E$103))*(100-1)/(MAX(E$4:E$103-MIN(E$4:E$103)))</f>
        <v>78.790261654307685</v>
      </c>
      <c r="N82" s="43" cm="1">
        <f t="array" ref="N82">1+(F82-MIN(F$4:F$103))*(100-1)/(MAX(F$4:F$103-MIN(F$4:F$103)))</f>
        <v>83.766247514033495</v>
      </c>
      <c r="O82" s="43" cm="1">
        <f t="array" ref="O82">1+(G82-MIN(G$4:G$103))*(100-1)/(MAX(G$4:G$103-MIN(G$4:G$103)))</f>
        <v>19.034441226885608</v>
      </c>
      <c r="P82" s="43" cm="1">
        <f t="array" ref="P82">1+(H82-MIN(H$4:H$103))*(100-1)/(MAX(H$4:H$103-MIN(H$4:H$103)))</f>
        <v>91.899936450457204</v>
      </c>
      <c r="Q82" s="43" cm="1">
        <f t="array" ref="Q82">1+(I82-MIN(I$4:I$103))*(100-1)/(MAX(I$4:I$103-MIN(I$4:I$103)))</f>
        <v>8.7652764514449597</v>
      </c>
      <c r="R82" s="43" cm="1">
        <f t="array" ref="R82">1+(J82-MIN(J$4:J$103))*(100-1)/(MAX(J$4:J$103-MIN(J$4:J$103)))</f>
        <v>4.2006958314713323</v>
      </c>
      <c r="S82" s="43" cm="1">
        <f t="array" ref="S82">1+(K82-MIN(K$4:K$103))*(100-1)/(MAX(K$4:K$103-MIN(K$4:K$103)))</f>
        <v>12.166432596761835</v>
      </c>
      <c r="T82" s="43" cm="1">
        <f t="array" ref="T82">1+(L82-MIN(L$4:L$103))*(100-1)/(MAX(L$4:L$103-MIN(L$4:L$103)))</f>
        <v>43.297457650607356</v>
      </c>
      <c r="U82" s="45" t="s">
        <v>199</v>
      </c>
      <c r="V82" s="22"/>
      <c r="AI82" s="28">
        <f t="shared" si="22"/>
        <v>12.166432596761835</v>
      </c>
      <c r="AJ82" s="29">
        <f t="shared" si="22"/>
        <v>19.034441226885608</v>
      </c>
      <c r="AK82" s="25"/>
      <c r="AL82" s="28" t="e">
        <f t="shared" si="23"/>
        <v>#N/A</v>
      </c>
      <c r="AM82" s="29" t="e">
        <f t="shared" si="23"/>
        <v>#N/A</v>
      </c>
      <c r="AN82" s="25"/>
      <c r="AO82" s="28" t="e">
        <f t="shared" si="24"/>
        <v>#N/A</v>
      </c>
      <c r="AP82" s="29" t="e">
        <f t="shared" si="24"/>
        <v>#N/A</v>
      </c>
      <c r="AR82" s="34">
        <f t="shared" si="28"/>
        <v>22.590529762520209</v>
      </c>
      <c r="AS82" s="35">
        <f t="shared" si="29"/>
        <v>3</v>
      </c>
      <c r="AU82" s="16">
        <f t="shared" si="30"/>
        <v>3</v>
      </c>
      <c r="AV82" s="15">
        <f t="shared" si="25"/>
        <v>12.166432596761835</v>
      </c>
      <c r="AW82" s="15">
        <f t="shared" si="25"/>
        <v>19.034441226885608</v>
      </c>
      <c r="AX82" s="11" t="str">
        <f t="shared" si="31"/>
        <v>Skipped</v>
      </c>
      <c r="AZ82" s="16"/>
      <c r="BA82" s="15"/>
      <c r="BB82" s="15"/>
      <c r="BC82" s="16"/>
      <c r="BD82" s="15"/>
      <c r="BE82" s="15"/>
      <c r="BF82" s="16"/>
      <c r="BG82" s="15"/>
      <c r="BH82" s="15"/>
      <c r="BJ82" s="37" t="s">
        <v>211</v>
      </c>
      <c r="BK82" s="15">
        <f t="shared" si="26"/>
        <v>0</v>
      </c>
      <c r="BL82" s="15">
        <f t="shared" si="27"/>
        <v>0</v>
      </c>
    </row>
    <row r="83" spans="1:64" x14ac:dyDescent="0.3">
      <c r="A83" s="36"/>
      <c r="B83" s="42" t="s">
        <v>161</v>
      </c>
      <c r="C83" s="42" t="s">
        <v>162</v>
      </c>
      <c r="D83" s="42" t="s">
        <v>25</v>
      </c>
      <c r="E83" s="49">
        <v>88.003504744430401</v>
      </c>
      <c r="F83" s="49">
        <v>52.005632123850241</v>
      </c>
      <c r="G83" s="49">
        <v>11.000719871431029</v>
      </c>
      <c r="H83" s="49">
        <v>-6.5243524861673849</v>
      </c>
      <c r="I83" s="49">
        <v>14.005734880998792</v>
      </c>
      <c r="J83" s="49">
        <v>20.003342329786427</v>
      </c>
      <c r="K83" s="49">
        <v>95.005854397311936</v>
      </c>
      <c r="L83" s="49">
        <v>175.0091657347057</v>
      </c>
      <c r="M83" s="43" cm="1">
        <f t="array" ref="M83">1+(E83-MIN(E$4:E$103))*(100-1)/(MAX(E$4:E$103-MIN(E$4:E$103)))</f>
        <v>88.683263347758384</v>
      </c>
      <c r="N83" s="43" cm="1">
        <f t="array" ref="N83">1+(F83-MIN(F$4:F$103))*(100-1)/(MAX(F$4:F$103-MIN(F$4:F$103)))</f>
        <v>36.70869322130148</v>
      </c>
      <c r="O83" s="43" cm="1">
        <f t="array" ref="O83">1+(G83-MIN(G$4:G$103))*(100-1)/(MAX(G$4:G$103-MIN(G$4:G$103)))</f>
        <v>99.91782789937244</v>
      </c>
      <c r="P83" s="43" cm="1">
        <f t="array" ref="P83">1+(H83-MIN(H$4:H$103))*(100-1)/(MAX(H$4:H$103-MIN(H$4:H$103)))</f>
        <v>46.858852300002532</v>
      </c>
      <c r="Q83" s="43" cm="1">
        <f t="array" ref="Q83">1+(I83-MIN(I$4:I$103))*(100-1)/(MAX(I$4:I$103-MIN(I$4:I$103)))</f>
        <v>24.292945018483742</v>
      </c>
      <c r="R83" s="43" cm="1">
        <f t="array" ref="R83">1+(J83-MIN(J$4:J$103))*(100-1)/(MAX(J$4:J$103-MIN(J$4:J$103)))</f>
        <v>22.292746304211605</v>
      </c>
      <c r="S83" s="43" cm="1">
        <f t="array" ref="S83">1+(K83-MIN(K$4:K$103))*(100-1)/(MAX(K$4:K$103-MIN(K$4:K$103)))</f>
        <v>23.330385675615656</v>
      </c>
      <c r="T83" s="43" cm="1">
        <f t="array" ref="T83">1+(L83-MIN(L$4:L$103))*(100-1)/(MAX(L$4:L$103-MIN(L$4:L$103)))</f>
        <v>25.521649317251452</v>
      </c>
      <c r="U83" s="45" t="s">
        <v>200</v>
      </c>
      <c r="V83" s="22"/>
      <c r="AI83" s="28" t="e">
        <f t="shared" si="22"/>
        <v>#N/A</v>
      </c>
      <c r="AJ83" s="29" t="e">
        <f t="shared" si="22"/>
        <v>#N/A</v>
      </c>
      <c r="AK83" s="25"/>
      <c r="AL83" s="28">
        <f t="shared" si="23"/>
        <v>23.330385675615656</v>
      </c>
      <c r="AM83" s="29">
        <f t="shared" si="23"/>
        <v>99.91782789937244</v>
      </c>
      <c r="AN83" s="25"/>
      <c r="AO83" s="28" t="e">
        <f t="shared" si="24"/>
        <v>#N/A</v>
      </c>
      <c r="AP83" s="29" t="e">
        <f t="shared" si="24"/>
        <v>#N/A</v>
      </c>
      <c r="AR83" s="34">
        <f t="shared" si="28"/>
        <v>102.60545418203451</v>
      </c>
      <c r="AS83" s="35">
        <f t="shared" si="29"/>
        <v>88</v>
      </c>
      <c r="AU83" s="16">
        <f t="shared" si="30"/>
        <v>88</v>
      </c>
      <c r="AV83" s="15">
        <f t="shared" si="25"/>
        <v>23.330385675615656</v>
      </c>
      <c r="AW83" s="15">
        <f t="shared" si="25"/>
        <v>99.91782789937244</v>
      </c>
      <c r="AX83" s="11" t="str">
        <f t="shared" si="31"/>
        <v>Listened</v>
      </c>
      <c r="AZ83" s="16"/>
      <c r="BA83" s="15"/>
      <c r="BB83" s="15"/>
      <c r="BC83" s="16"/>
      <c r="BD83" s="15"/>
      <c r="BE83" s="15"/>
      <c r="BF83" s="16"/>
      <c r="BG83" s="15"/>
      <c r="BH83" s="15"/>
      <c r="BJ83" s="10">
        <v>40</v>
      </c>
      <c r="BK83" s="15">
        <f t="shared" si="26"/>
        <v>28.53790179342084</v>
      </c>
      <c r="BL83" s="15">
        <f t="shared" si="27"/>
        <v>54.965889296046164</v>
      </c>
    </row>
    <row r="84" spans="1:64" x14ac:dyDescent="0.3">
      <c r="A84" s="36"/>
      <c r="B84" s="42" t="s">
        <v>163</v>
      </c>
      <c r="C84" s="42" t="s">
        <v>164</v>
      </c>
      <c r="D84" s="42" t="s">
        <v>149</v>
      </c>
      <c r="E84" s="49">
        <v>35.008009472397966</v>
      </c>
      <c r="F84" s="49">
        <v>30.006622319245224</v>
      </c>
      <c r="G84" s="49">
        <v>4.0082684401075914</v>
      </c>
      <c r="H84" s="49">
        <v>-10.099391282902843</v>
      </c>
      <c r="I84" s="49">
        <v>3.0049352655915116</v>
      </c>
      <c r="J84" s="49">
        <v>93.003064017978986</v>
      </c>
      <c r="K84" s="49">
        <v>115.00066354679446</v>
      </c>
      <c r="L84" s="49">
        <v>200.00560229903479</v>
      </c>
      <c r="M84" s="43" cm="1">
        <f t="array" ref="M84">1+(E84-MIN(E$4:E$103))*(100-1)/(MAX(E$4:E$103-MIN(E$4:E$103)))</f>
        <v>13.728567062556305</v>
      </c>
      <c r="N84" s="43" cm="1">
        <f t="array" ref="N84">1+(F84-MIN(F$4:F$103))*(100-1)/(MAX(F$4:F$103-MIN(F$4:F$103)))</f>
        <v>1.0050849781944331</v>
      </c>
      <c r="O84" s="43" cm="1">
        <f t="array" ref="O84">1+(G84-MIN(G$4:G$103))*(100-1)/(MAX(G$4:G$103-MIN(G$4:G$103)))</f>
        <v>37.031258792789814</v>
      </c>
      <c r="P84" s="43" cm="1">
        <f t="array" ref="P84">1+(H84-MIN(H$4:H$103))*(100-1)/(MAX(H$4:H$103-MIN(H$4:H$103)))</f>
        <v>1</v>
      </c>
      <c r="Q84" s="43" cm="1">
        <f t="array" ref="Q84">1+(I84-MIN(I$4:I$103))*(100-1)/(MAX(I$4:I$103-MIN(I$4:I$103)))</f>
        <v>2.9400144324788249</v>
      </c>
      <c r="R84" s="43" cm="1">
        <f t="array" ref="R84">1+(J84-MIN(J$4:J$103))*(100-1)/(MAX(J$4:J$103-MIN(J$4:J$103)))</f>
        <v>100</v>
      </c>
      <c r="S84" s="43" cm="1">
        <f t="array" ref="S84">1+(K84-MIN(K$4:K$103))*(100-1)/(MAX(K$4:K$103-MIN(K$4:K$103)))</f>
        <v>38.213398865799476</v>
      </c>
      <c r="T84" s="43" cm="1">
        <f t="array" ref="T84">1+(L84-MIN(L$4:L$103))*(100-1)/(MAX(L$4:L$103-MIN(L$4:L$103)))</f>
        <v>33.182912662644803</v>
      </c>
      <c r="U84" s="45" t="s">
        <v>200</v>
      </c>
      <c r="V84" s="22"/>
      <c r="AI84" s="28" t="e">
        <f t="shared" ref="AI84:AJ103" si="32">IF($U84=$AI$2,INDEX($M84:$T84,1,MATCH(AI$3,$M$3:$T$3,0)),NA())</f>
        <v>#N/A</v>
      </c>
      <c r="AJ84" s="29" t="e">
        <f t="shared" si="32"/>
        <v>#N/A</v>
      </c>
      <c r="AK84" s="25"/>
      <c r="AL84" s="28">
        <f t="shared" ref="AL84:AM103" si="33">IF($U84=$AL$2,INDEX($M84:$T84,1,MATCH(AL$3,$M$3:$T$3,0)),NA())</f>
        <v>38.213398865799476</v>
      </c>
      <c r="AM84" s="29">
        <f t="shared" si="33"/>
        <v>37.031258792789814</v>
      </c>
      <c r="AN84" s="25"/>
      <c r="AO84" s="28" t="e">
        <f t="shared" ref="AO84:AP103" si="34">IF($U84=$AO$2,INDEX($M84:$T84,1,MATCH(AO$3,$M$3:$T$3,0)),NA())</f>
        <v>#N/A</v>
      </c>
      <c r="AP84" s="29" t="e">
        <f t="shared" si="34"/>
        <v>#N/A</v>
      </c>
      <c r="AR84" s="34">
        <f t="shared" si="28"/>
        <v>53.212573520318081</v>
      </c>
      <c r="AS84" s="35">
        <f t="shared" si="29"/>
        <v>28</v>
      </c>
      <c r="AU84" s="16">
        <f t="shared" si="30"/>
        <v>28</v>
      </c>
      <c r="AV84" s="15">
        <f t="shared" ref="AV84:AW103" si="35">INDEX($M84:$T84,1,MATCH(AV$3,$M$3:$T$3,0))</f>
        <v>38.213398865799476</v>
      </c>
      <c r="AW84" s="15">
        <f t="shared" si="35"/>
        <v>37.031258792789814</v>
      </c>
      <c r="AX84" s="11" t="str">
        <f t="shared" si="31"/>
        <v>Listened</v>
      </c>
      <c r="AZ84" s="16"/>
      <c r="BA84" s="15"/>
      <c r="BB84" s="15"/>
      <c r="BC84" s="16"/>
      <c r="BD84" s="15"/>
      <c r="BE84" s="15"/>
      <c r="BF84" s="16"/>
      <c r="BG84" s="15"/>
      <c r="BH84" s="15"/>
      <c r="BJ84" s="37" t="s">
        <v>211</v>
      </c>
      <c r="BK84" s="15">
        <f t="shared" si="26"/>
        <v>0</v>
      </c>
      <c r="BL84" s="15">
        <f t="shared" si="27"/>
        <v>0</v>
      </c>
    </row>
    <row r="85" spans="1:64" x14ac:dyDescent="0.3">
      <c r="A85" s="36"/>
      <c r="B85" s="42" t="s">
        <v>165</v>
      </c>
      <c r="C85" s="42" t="s">
        <v>152</v>
      </c>
      <c r="D85" s="42" t="s">
        <v>25</v>
      </c>
      <c r="E85" s="49">
        <v>82.001949108156708</v>
      </c>
      <c r="F85" s="49">
        <v>82.009613746080191</v>
      </c>
      <c r="G85" s="49">
        <v>2.0034130194505226</v>
      </c>
      <c r="H85" s="49">
        <v>-5.4651731050852392</v>
      </c>
      <c r="I85" s="49">
        <v>27.009861473804193</v>
      </c>
      <c r="J85" s="49">
        <v>7.5607693592846222E-3</v>
      </c>
      <c r="K85" s="49">
        <v>182.00006372879824</v>
      </c>
      <c r="L85" s="49">
        <v>190.00645684639025</v>
      </c>
      <c r="M85" s="43" cm="1">
        <f t="array" ref="M85">1+(E85-MIN(E$4:E$103))*(100-1)/(MAX(E$4:E$103-MIN(E$4:E$103)))</f>
        <v>80.194904523172866</v>
      </c>
      <c r="N85" s="43" cm="1">
        <f t="array" ref="N85">1+(F85-MIN(F$4:F$103))*(100-1)/(MAX(F$4:F$103-MIN(F$4:F$103)))</f>
        <v>85.404085199773107</v>
      </c>
      <c r="O85" s="43" cm="1">
        <f t="array" ref="O85">1+(G85-MIN(G$4:G$103))*(100-1)/(MAX(G$4:G$103-MIN(G$4:G$103)))</f>
        <v>19.000603850364971</v>
      </c>
      <c r="P85" s="43" cm="1">
        <f t="array" ref="P85">1+(H85-MIN(H$4:H$103))*(100-1)/(MAX(H$4:H$103-MIN(H$4:H$103)))</f>
        <v>60.445488294165266</v>
      </c>
      <c r="Q85" s="43" cm="1">
        <f t="array" ref="Q85">1+(I85-MIN(I$4:I$103))*(100-1)/(MAX(I$4:I$103-MIN(I$4:I$103)))</f>
        <v>49.53440220118636</v>
      </c>
      <c r="R85" s="43" cm="1">
        <f t="array" ref="R85">1+(J85-MIN(J$4:J$103))*(100-1)/(MAX(J$4:J$103-MIN(J$4:J$103)))</f>
        <v>1.0074970645147872</v>
      </c>
      <c r="S85" s="43" cm="1">
        <f t="array" ref="S85">1+(K85-MIN(K$4:K$103))*(100-1)/(MAX(K$4:K$103-MIN(K$4:K$103)))</f>
        <v>88.08399023720915</v>
      </c>
      <c r="T85" s="43" cm="1">
        <f t="array" ref="T85">1+(L85-MIN(L$4:L$103))*(100-1)/(MAX(L$4:L$103-MIN(L$4:L$103)))</f>
        <v>30.11823236933763</v>
      </c>
      <c r="U85" s="45" t="s">
        <v>200</v>
      </c>
      <c r="V85" s="22"/>
      <c r="AI85" s="28" t="e">
        <f t="shared" si="32"/>
        <v>#N/A</v>
      </c>
      <c r="AJ85" s="29" t="e">
        <f t="shared" si="32"/>
        <v>#N/A</v>
      </c>
      <c r="AK85" s="25"/>
      <c r="AL85" s="28">
        <f t="shared" si="33"/>
        <v>88.08399023720915</v>
      </c>
      <c r="AM85" s="29">
        <f t="shared" si="33"/>
        <v>19.000603850364971</v>
      </c>
      <c r="AN85" s="25"/>
      <c r="AO85" s="28" t="e">
        <f t="shared" si="34"/>
        <v>#N/A</v>
      </c>
      <c r="AP85" s="29" t="e">
        <f t="shared" si="34"/>
        <v>#N/A</v>
      </c>
      <c r="AR85" s="34">
        <f t="shared" si="28"/>
        <v>90.110001014245142</v>
      </c>
      <c r="AS85" s="35">
        <f t="shared" si="29"/>
        <v>73</v>
      </c>
      <c r="AU85" s="16">
        <f t="shared" si="30"/>
        <v>73</v>
      </c>
      <c r="AV85" s="15">
        <f t="shared" si="35"/>
        <v>88.08399023720915</v>
      </c>
      <c r="AW85" s="15">
        <f t="shared" si="35"/>
        <v>19.000603850364971</v>
      </c>
      <c r="AX85" s="11" t="str">
        <f t="shared" si="31"/>
        <v>Listened</v>
      </c>
      <c r="AZ85" s="16"/>
      <c r="BA85" s="15"/>
      <c r="BB85" s="15"/>
      <c r="BC85" s="16"/>
      <c r="BD85" s="15"/>
      <c r="BE85" s="15"/>
      <c r="BF85" s="16"/>
      <c r="BG85" s="15"/>
      <c r="BH85" s="15"/>
      <c r="BJ85" s="10">
        <v>41</v>
      </c>
      <c r="BK85" s="15">
        <f t="shared" si="26"/>
        <v>41.937965530203783</v>
      </c>
      <c r="BL85" s="15">
        <f t="shared" si="27"/>
        <v>45.96228237086396</v>
      </c>
    </row>
    <row r="86" spans="1:64" x14ac:dyDescent="0.3">
      <c r="A86" s="36"/>
      <c r="B86" s="42" t="s">
        <v>166</v>
      </c>
      <c r="C86" s="42" t="s">
        <v>53</v>
      </c>
      <c r="D86" s="42" t="s">
        <v>25</v>
      </c>
      <c r="E86" s="49">
        <v>91.005107863480276</v>
      </c>
      <c r="F86" s="49">
        <v>62.009533343157031</v>
      </c>
      <c r="G86" s="49">
        <v>1.0087106086390221</v>
      </c>
      <c r="H86" s="49">
        <v>-6.628147020099691</v>
      </c>
      <c r="I86" s="49">
        <v>10.00648362767706</v>
      </c>
      <c r="J86" s="49">
        <v>5.1787957707176923E-4</v>
      </c>
      <c r="K86" s="49">
        <v>150.00757185418431</v>
      </c>
      <c r="L86" s="49">
        <v>177.00717777395604</v>
      </c>
      <c r="M86" s="43" cm="1">
        <f t="array" ref="M86">1+(E86-MIN(E$4:E$103))*(100-1)/(MAX(E$4:E$103-MIN(E$4:E$103)))</f>
        <v>92.928610032457271</v>
      </c>
      <c r="N86" s="43" cm="1">
        <f t="array" ref="N86">1+(F86-MIN(F$4:F$103))*(100-1)/(MAX(F$4:F$103-MIN(F$4:F$103)))</f>
        <v>52.94466807695629</v>
      </c>
      <c r="O86" s="43" cm="1">
        <f t="array" ref="O86">1+(G86-MIN(G$4:G$103))*(100-1)/(MAX(G$4:G$103-MIN(G$4:G$103)))</f>
        <v>10.054753813027997</v>
      </c>
      <c r="P86" s="43" cm="1">
        <f t="array" ref="P86">1+(H86-MIN(H$4:H$103))*(100-1)/(MAX(H$4:H$103-MIN(H$4:H$103)))</f>
        <v>45.527426692678851</v>
      </c>
      <c r="Q86" s="43" cm="1">
        <f t="array" ref="Q86">1+(I86-MIN(I$4:I$103))*(100-1)/(MAX(I$4:I$103-MIN(I$4:I$103)))</f>
        <v>16.530260723373932</v>
      </c>
      <c r="R86" s="43" cm="1">
        <f t="array" ref="R86">1+(J86-MIN(J$4:J$103))*(100-1)/(MAX(J$4:J$103-MIN(J$4:J$103)))</f>
        <v>1</v>
      </c>
      <c r="S86" s="43" cm="1">
        <f t="array" ref="S86">1+(K86-MIN(K$4:K$103))*(100-1)/(MAX(K$4:K$103-MIN(K$4:K$103)))</f>
        <v>64.270575715618151</v>
      </c>
      <c r="T86" s="43" cm="1">
        <f t="array" ref="T86">1+(L86-MIN(L$4:L$103))*(100-1)/(MAX(L$4:L$103-MIN(L$4:L$103)))</f>
        <v>26.134028460197268</v>
      </c>
      <c r="U86" s="45" t="s">
        <v>200</v>
      </c>
      <c r="V86" s="22"/>
      <c r="AI86" s="28" t="e">
        <f t="shared" si="32"/>
        <v>#N/A</v>
      </c>
      <c r="AJ86" s="29" t="e">
        <f t="shared" si="32"/>
        <v>#N/A</v>
      </c>
      <c r="AK86" s="25"/>
      <c r="AL86" s="28">
        <f t="shared" si="33"/>
        <v>64.270575715618151</v>
      </c>
      <c r="AM86" s="29">
        <f t="shared" si="33"/>
        <v>10.054753813027997</v>
      </c>
      <c r="AN86" s="25"/>
      <c r="AO86" s="28" t="e">
        <f t="shared" si="34"/>
        <v>#N/A</v>
      </c>
      <c r="AP86" s="29" t="e">
        <f t="shared" si="34"/>
        <v>#N/A</v>
      </c>
      <c r="AR86" s="34">
        <f t="shared" si="28"/>
        <v>65.052324916620819</v>
      </c>
      <c r="AS86" s="35">
        <f t="shared" si="29"/>
        <v>44</v>
      </c>
      <c r="AU86" s="16">
        <f t="shared" si="30"/>
        <v>44</v>
      </c>
      <c r="AV86" s="15">
        <f t="shared" si="35"/>
        <v>64.270575715618151</v>
      </c>
      <c r="AW86" s="15">
        <f t="shared" si="35"/>
        <v>10.054753813027997</v>
      </c>
      <c r="AX86" s="11" t="str">
        <f t="shared" si="31"/>
        <v>Listened</v>
      </c>
      <c r="AZ86" s="16"/>
      <c r="BA86" s="15"/>
      <c r="BB86" s="15"/>
      <c r="BC86" s="16"/>
      <c r="BD86" s="15"/>
      <c r="BE86" s="15"/>
      <c r="BF86" s="16"/>
      <c r="BG86" s="15"/>
      <c r="BH86" s="15"/>
      <c r="BJ86" s="37" t="s">
        <v>211</v>
      </c>
      <c r="BK86" s="15">
        <f t="shared" si="26"/>
        <v>0</v>
      </c>
      <c r="BL86" s="15">
        <f t="shared" si="27"/>
        <v>0</v>
      </c>
    </row>
    <row r="87" spans="1:64" x14ac:dyDescent="0.3">
      <c r="A87" s="36"/>
      <c r="B87" s="42" t="s">
        <v>167</v>
      </c>
      <c r="C87" s="42" t="s">
        <v>168</v>
      </c>
      <c r="D87" s="42" t="s">
        <v>57</v>
      </c>
      <c r="E87" s="49">
        <v>75.001699525631324</v>
      </c>
      <c r="F87" s="49">
        <v>81.000718138585157</v>
      </c>
      <c r="G87" s="49">
        <v>6.0080822681633261</v>
      </c>
      <c r="H87" s="49">
        <v>-4.244139402147451</v>
      </c>
      <c r="I87" s="49">
        <v>8.0073351079242414</v>
      </c>
      <c r="J87" s="49">
        <v>32.004443205825808</v>
      </c>
      <c r="K87" s="49">
        <v>94.00436843974353</v>
      </c>
      <c r="L87" s="49">
        <v>176.00590490662111</v>
      </c>
      <c r="M87" s="43" cm="1">
        <f t="array" ref="M87">1+(E87-MIN(E$4:E$103))*(100-1)/(MAX(E$4:E$103-MIN(E$4:E$103)))</f>
        <v>70.294033162589372</v>
      </c>
      <c r="N87" s="43" cm="1">
        <f t="array" ref="N87">1+(F87-MIN(F$4:F$103))*(100-1)/(MAX(F$4:F$103-MIN(F$4:F$103)))</f>
        <v>83.766683614513852</v>
      </c>
      <c r="O87" s="43" cm="1">
        <f t="array" ref="O87">1+(G87-MIN(G$4:G$103))*(100-1)/(MAX(G$4:G$103-MIN(G$4:G$103)))</f>
        <v>55.01657220304314</v>
      </c>
      <c r="P87" s="43" cm="1">
        <f t="array" ref="P87">1+(H87-MIN(H$4:H$103))*(100-1)/(MAX(H$4:H$103-MIN(H$4:H$103)))</f>
        <v>76.108312509522364</v>
      </c>
      <c r="Q87" s="43" cm="1">
        <f t="array" ref="Q87">1+(I87-MIN(I$4:I$103))*(100-1)/(MAX(I$4:I$103-MIN(I$4:I$103)))</f>
        <v>12.64984465674458</v>
      </c>
      <c r="R87" s="43" cm="1">
        <f t="array" ref="R87">1+(J87-MIN(J$4:J$103))*(100-1)/(MAX(J$4:J$103-MIN(J$4:J$103)))</f>
        <v>35.067762000661588</v>
      </c>
      <c r="S87" s="43" cm="1">
        <f t="array" ref="S87">1+(K87-MIN(K$4:K$103))*(100-1)/(MAX(K$4:K$103-MIN(K$4:K$103)))</f>
        <v>22.584935763848922</v>
      </c>
      <c r="T87" s="43" cm="1">
        <f t="array" ref="T87">1+(L87-MIN(L$4:L$103))*(100-1)/(MAX(L$4:L$103-MIN(L$4:L$103)))</f>
        <v>25.827144113002081</v>
      </c>
      <c r="U87" s="45" t="s">
        <v>199</v>
      </c>
      <c r="V87" s="22"/>
      <c r="AI87" s="28">
        <f t="shared" si="32"/>
        <v>22.584935763848922</v>
      </c>
      <c r="AJ87" s="29">
        <f t="shared" si="32"/>
        <v>55.01657220304314</v>
      </c>
      <c r="AK87" s="25"/>
      <c r="AL87" s="28" t="e">
        <f t="shared" si="33"/>
        <v>#N/A</v>
      </c>
      <c r="AM87" s="29" t="e">
        <f t="shared" si="33"/>
        <v>#N/A</v>
      </c>
      <c r="AN87" s="25"/>
      <c r="AO87" s="28" t="e">
        <f t="shared" si="34"/>
        <v>#N/A</v>
      </c>
      <c r="AP87" s="29" t="e">
        <f t="shared" si="34"/>
        <v>#N/A</v>
      </c>
      <c r="AR87" s="34">
        <f t="shared" si="28"/>
        <v>59.471863434987817</v>
      </c>
      <c r="AS87" s="35">
        <f t="shared" si="29"/>
        <v>38</v>
      </c>
      <c r="AU87" s="16">
        <f t="shared" si="30"/>
        <v>38</v>
      </c>
      <c r="AV87" s="15">
        <f t="shared" si="35"/>
        <v>22.584935763848922</v>
      </c>
      <c r="AW87" s="15">
        <f t="shared" si="35"/>
        <v>55.01657220304314</v>
      </c>
      <c r="AX87" s="11" t="str">
        <f t="shared" si="31"/>
        <v>Skipped</v>
      </c>
      <c r="AZ87" s="16"/>
      <c r="BA87" s="15"/>
      <c r="BB87" s="15"/>
      <c r="BC87" s="16"/>
      <c r="BD87" s="15"/>
      <c r="BE87" s="15"/>
      <c r="BF87" s="16"/>
      <c r="BG87" s="15"/>
      <c r="BH87" s="15"/>
      <c r="BJ87" s="10">
        <v>42</v>
      </c>
      <c r="BK87" s="15">
        <f t="shared" si="26"/>
        <v>61.29145222326332</v>
      </c>
      <c r="BL87" s="15">
        <f t="shared" si="27"/>
        <v>19.030426016451226</v>
      </c>
    </row>
    <row r="88" spans="1:64" x14ac:dyDescent="0.3">
      <c r="A88" s="36"/>
      <c r="B88" s="42" t="s">
        <v>169</v>
      </c>
      <c r="C88" s="42" t="s">
        <v>71</v>
      </c>
      <c r="D88" s="42" t="s">
        <v>40</v>
      </c>
      <c r="E88" s="49">
        <v>59.008336623152758</v>
      </c>
      <c r="F88" s="49">
        <v>30.003489176947845</v>
      </c>
      <c r="G88" s="49">
        <v>8.0014387152580575</v>
      </c>
      <c r="H88" s="49">
        <v>-7.3565442187261976</v>
      </c>
      <c r="I88" s="49">
        <v>3.0085166332547661</v>
      </c>
      <c r="J88" s="49">
        <v>78.007933981207657</v>
      </c>
      <c r="K88" s="49">
        <v>95.006311185998157</v>
      </c>
      <c r="L88" s="49">
        <v>260.0080417655069</v>
      </c>
      <c r="M88" s="43" cm="1">
        <f t="array" ref="M88">1+(E88-MIN(E$4:E$103))*(100-1)/(MAX(E$4:E$103-MIN(E$4:E$103)))</f>
        <v>47.673664152340024</v>
      </c>
      <c r="N88" s="43" cm="1">
        <f t="array" ref="N88">1+(F88-MIN(F$4:F$103))*(100-1)/(MAX(F$4:F$103-MIN(F$4:F$103)))</f>
        <v>1</v>
      </c>
      <c r="O88" s="43" cm="1">
        <f t="array" ref="O88">1+(G88-MIN(G$4:G$103))*(100-1)/(MAX(G$4:G$103-MIN(G$4:G$103)))</f>
        <v>72.943811197186477</v>
      </c>
      <c r="P88" s="43" cm="1">
        <f t="array" ref="P88">1+(H88-MIN(H$4:H$103))*(100-1)/(MAX(H$4:H$103-MIN(H$4:H$103)))</f>
        <v>36.183903042515695</v>
      </c>
      <c r="Q88" s="43" cm="1">
        <f t="array" ref="Q88">1+(I88-MIN(I$4:I$103))*(100-1)/(MAX(I$4:I$103-MIN(I$4:I$103)))</f>
        <v>2.9469659903464303</v>
      </c>
      <c r="R88" s="43" cm="1">
        <f t="array" ref="R88">1+(J88-MIN(J$4:J$103))*(100-1)/(MAX(J$4:J$103-MIN(J$4:J$103)))</f>
        <v>84.037879227186181</v>
      </c>
      <c r="S88" s="43" cm="1">
        <f t="array" ref="S88">1+(K88-MIN(K$4:K$103))*(100-1)/(MAX(K$4:K$103-MIN(K$4:K$103)))</f>
        <v>23.330725683464262</v>
      </c>
      <c r="T88" s="43" cm="1">
        <f t="array" ref="T88">1+(L88-MIN(L$4:L$103))*(100-1)/(MAX(L$4:L$103-MIN(L$4:L$103)))</f>
        <v>51.573313587817808</v>
      </c>
      <c r="U88" s="45" t="s">
        <v>200</v>
      </c>
      <c r="V88" s="22"/>
      <c r="AI88" s="28" t="e">
        <f t="shared" si="32"/>
        <v>#N/A</v>
      </c>
      <c r="AJ88" s="29" t="e">
        <f t="shared" si="32"/>
        <v>#N/A</v>
      </c>
      <c r="AK88" s="25"/>
      <c r="AL88" s="28">
        <f t="shared" si="33"/>
        <v>23.330725683464262</v>
      </c>
      <c r="AM88" s="29">
        <f t="shared" si="33"/>
        <v>72.943811197186477</v>
      </c>
      <c r="AN88" s="25"/>
      <c r="AO88" s="28" t="e">
        <f t="shared" si="34"/>
        <v>#N/A</v>
      </c>
      <c r="AP88" s="29" t="e">
        <f t="shared" si="34"/>
        <v>#N/A</v>
      </c>
      <c r="AR88" s="34">
        <f t="shared" si="28"/>
        <v>76.584086812391035</v>
      </c>
      <c r="AS88" s="35">
        <f t="shared" si="29"/>
        <v>57</v>
      </c>
      <c r="AU88" s="16">
        <f t="shared" si="30"/>
        <v>57</v>
      </c>
      <c r="AV88" s="15">
        <f t="shared" si="35"/>
        <v>23.330725683464262</v>
      </c>
      <c r="AW88" s="15">
        <f t="shared" si="35"/>
        <v>72.943811197186477</v>
      </c>
      <c r="AX88" s="11" t="str">
        <f t="shared" si="31"/>
        <v>Listened</v>
      </c>
      <c r="AZ88" s="16"/>
      <c r="BA88" s="15"/>
      <c r="BB88" s="15"/>
      <c r="BC88" s="16"/>
      <c r="BD88" s="15"/>
      <c r="BE88" s="15"/>
      <c r="BF88" s="16"/>
      <c r="BG88" s="15"/>
      <c r="BH88" s="15"/>
      <c r="BJ88" s="37" t="s">
        <v>211</v>
      </c>
      <c r="BK88" s="15">
        <f t="shared" si="26"/>
        <v>0</v>
      </c>
      <c r="BL88" s="15">
        <f t="shared" si="27"/>
        <v>0</v>
      </c>
    </row>
    <row r="89" spans="1:64" x14ac:dyDescent="0.3">
      <c r="A89" s="36"/>
      <c r="B89" s="42" t="s">
        <v>170</v>
      </c>
      <c r="C89" s="42" t="s">
        <v>171</v>
      </c>
      <c r="D89" s="42" t="s">
        <v>57</v>
      </c>
      <c r="E89" s="49">
        <v>72.007025037714726</v>
      </c>
      <c r="F89" s="49">
        <v>74.003624586421182</v>
      </c>
      <c r="G89" s="49">
        <v>9.0005590951266061</v>
      </c>
      <c r="H89" s="49">
        <v>-6.0678880836267508</v>
      </c>
      <c r="I89" s="49">
        <v>25.0078652083942</v>
      </c>
      <c r="J89" s="49">
        <v>33.003532103238591</v>
      </c>
      <c r="K89" s="49">
        <v>198.00880725309466</v>
      </c>
      <c r="L89" s="49">
        <v>185.00151695807025</v>
      </c>
      <c r="M89" s="43" cm="1">
        <f t="array" ref="M89">1+(E89-MIN(E$4:E$103))*(100-1)/(MAX(E$4:E$103-MIN(E$4:E$103)))</f>
        <v>66.058486054997957</v>
      </c>
      <c r="N89" s="43" cm="1">
        <f t="array" ref="N89">1+(F89-MIN(F$4:F$103))*(100-1)/(MAX(F$4:F$103-MIN(F$4:F$103)))</f>
        <v>72.410650354574202</v>
      </c>
      <c r="O89" s="43" cm="1">
        <f t="array" ref="O89">1+(G89-MIN(G$4:G$103))*(100-1)/(MAX(G$4:G$103-MIN(G$4:G$103)))</f>
        <v>81.929394212170209</v>
      </c>
      <c r="P89" s="43" cm="1">
        <f t="array" ref="P89">1+(H89-MIN(H$4:H$103))*(100-1)/(MAX(H$4:H$103-MIN(H$4:H$103)))</f>
        <v>52.714154803414438</v>
      </c>
      <c r="Q89" s="43" cm="1">
        <f t="array" ref="Q89">1+(I89-MIN(I$4:I$103))*(100-1)/(MAX(I$4:I$103-MIN(I$4:I$103)))</f>
        <v>45.648458562246809</v>
      </c>
      <c r="R89" s="43" cm="1">
        <f t="array" ref="R89">1+(J89-MIN(J$4:J$103))*(100-1)/(MAX(J$4:J$103-MIN(J$4:J$103)))</f>
        <v>36.131279129500975</v>
      </c>
      <c r="S89" s="43" cm="1">
        <f t="array" ref="S89">1+(K89-MIN(K$4:K$103))*(100-1)/(MAX(K$4:K$103-MIN(K$4:K$103)))</f>
        <v>100</v>
      </c>
      <c r="T89" s="43" cm="1">
        <f t="array" ref="T89">1+(L89-MIN(L$4:L$103))*(100-1)/(MAX(L$4:L$103-MIN(L$4:L$103)))</f>
        <v>28.584247218550111</v>
      </c>
      <c r="U89" s="45" t="s">
        <v>201</v>
      </c>
      <c r="V89" s="22"/>
      <c r="AI89" s="28" t="e">
        <f t="shared" si="32"/>
        <v>#N/A</v>
      </c>
      <c r="AJ89" s="29" t="e">
        <f t="shared" si="32"/>
        <v>#N/A</v>
      </c>
      <c r="AK89" s="25"/>
      <c r="AL89" s="28" t="e">
        <f t="shared" si="33"/>
        <v>#N/A</v>
      </c>
      <c r="AM89" s="29" t="e">
        <f t="shared" si="33"/>
        <v>#N/A</v>
      </c>
      <c r="AN89" s="25"/>
      <c r="AO89" s="28">
        <f t="shared" si="34"/>
        <v>100</v>
      </c>
      <c r="AP89" s="29">
        <f t="shared" si="34"/>
        <v>81.929394212170209</v>
      </c>
      <c r="AR89" s="34">
        <f t="shared" si="28"/>
        <v>129.27654712272133</v>
      </c>
      <c r="AS89" s="35">
        <f t="shared" si="29"/>
        <v>99</v>
      </c>
      <c r="AU89" s="16">
        <f t="shared" si="30"/>
        <v>99</v>
      </c>
      <c r="AV89" s="15">
        <f t="shared" si="35"/>
        <v>100</v>
      </c>
      <c r="AW89" s="15">
        <f t="shared" si="35"/>
        <v>81.929394212170209</v>
      </c>
      <c r="AX89" s="11" t="str">
        <f t="shared" si="31"/>
        <v>Favorited</v>
      </c>
      <c r="AZ89" s="16"/>
      <c r="BA89" s="15"/>
      <c r="BB89" s="15"/>
      <c r="BC89" s="16"/>
      <c r="BD89" s="15"/>
      <c r="BE89" s="15"/>
      <c r="BF89" s="16"/>
      <c r="BG89" s="15"/>
      <c r="BH89" s="15"/>
      <c r="BJ89" s="10">
        <v>43</v>
      </c>
      <c r="BK89" s="15">
        <f t="shared" si="26"/>
        <v>9.9349133806140539</v>
      </c>
      <c r="BL89" s="15">
        <f t="shared" si="27"/>
        <v>63.954262859960131</v>
      </c>
    </row>
    <row r="90" spans="1:64" x14ac:dyDescent="0.3">
      <c r="A90" s="36"/>
      <c r="B90" s="42" t="s">
        <v>172</v>
      </c>
      <c r="C90" s="42" t="s">
        <v>73</v>
      </c>
      <c r="D90" s="42" t="s">
        <v>74</v>
      </c>
      <c r="E90" s="49">
        <v>80.008331678973548</v>
      </c>
      <c r="F90" s="49">
        <v>54.001606134019688</v>
      </c>
      <c r="G90" s="49">
        <v>1.0045711062582814</v>
      </c>
      <c r="H90" s="49">
        <v>-6.3436799269404771</v>
      </c>
      <c r="I90" s="49">
        <v>4.0082771246336817</v>
      </c>
      <c r="J90" s="49">
        <v>20.008056201804575</v>
      </c>
      <c r="K90" s="49">
        <v>137.00056670438767</v>
      </c>
      <c r="L90" s="49">
        <v>203.00919192514093</v>
      </c>
      <c r="M90" s="43" cm="1">
        <f t="array" ref="M90">1+(E90-MIN(E$4:E$103))*(100-1)/(MAX(E$4:E$103-MIN(E$4:E$103)))</f>
        <v>77.375212242795783</v>
      </c>
      <c r="N90" s="43" cm="1">
        <f t="array" ref="N90">1+(F90-MIN(F$4:F$103))*(100-1)/(MAX(F$4:F$103-MIN(F$4:F$103)))</f>
        <v>39.948087846581203</v>
      </c>
      <c r="O90" s="43" cm="1">
        <f t="array" ref="O90">1+(G90-MIN(G$4:G$103))*(100-1)/(MAX(G$4:G$103-MIN(G$4:G$103)))</f>
        <v>10.017525223728516</v>
      </c>
      <c r="P90" s="43" cm="1">
        <f t="array" ref="P90">1+(H90-MIN(H$4:H$103))*(100-1)/(MAX(H$4:H$103-MIN(H$4:H$103)))</f>
        <v>49.176431682865747</v>
      </c>
      <c r="Q90" s="43" cm="1">
        <f t="array" ref="Q90">1+(I90-MIN(I$4:I$103))*(100-1)/(MAX(I$4:I$103-MIN(I$4:I$103)))</f>
        <v>4.8875355054156113</v>
      </c>
      <c r="R90" s="43" cm="1">
        <f t="array" ref="R90">1+(J90-MIN(J$4:J$103))*(100-1)/(MAX(J$4:J$103-MIN(J$4:J$103)))</f>
        <v>22.297764159627111</v>
      </c>
      <c r="S90" s="43" cm="1">
        <f t="array" ref="S90">1+(K90-MIN(K$4:K$103))*(100-1)/(MAX(K$4:K$103-MIN(K$4:K$103)))</f>
        <v>54.588891446367583</v>
      </c>
      <c r="T90" s="43" cm="1">
        <f t="array" ref="T90">1+(L90-MIN(L$4:L$103))*(100-1)/(MAX(L$4:L$103-MIN(L$4:L$103)))</f>
        <v>34.103495524440739</v>
      </c>
      <c r="U90" s="45" t="s">
        <v>200</v>
      </c>
      <c r="V90" s="22"/>
      <c r="AI90" s="28" t="e">
        <f t="shared" si="32"/>
        <v>#N/A</v>
      </c>
      <c r="AJ90" s="29" t="e">
        <f t="shared" si="32"/>
        <v>#N/A</v>
      </c>
      <c r="AK90" s="25"/>
      <c r="AL90" s="28">
        <f t="shared" si="33"/>
        <v>54.588891446367583</v>
      </c>
      <c r="AM90" s="29">
        <f t="shared" si="33"/>
        <v>10.017525223728516</v>
      </c>
      <c r="AN90" s="25"/>
      <c r="AO90" s="28" t="e">
        <f t="shared" si="34"/>
        <v>#N/A</v>
      </c>
      <c r="AP90" s="29" t="e">
        <f t="shared" si="34"/>
        <v>#N/A</v>
      </c>
      <c r="AR90" s="34">
        <f t="shared" si="28"/>
        <v>55.500431358245685</v>
      </c>
      <c r="AS90" s="35">
        <f t="shared" si="29"/>
        <v>34</v>
      </c>
      <c r="AU90" s="16">
        <f t="shared" si="30"/>
        <v>34</v>
      </c>
      <c r="AV90" s="15">
        <f t="shared" si="35"/>
        <v>54.588891446367583</v>
      </c>
      <c r="AW90" s="15">
        <f t="shared" si="35"/>
        <v>10.017525223728516</v>
      </c>
      <c r="AX90" s="11" t="str">
        <f t="shared" si="31"/>
        <v>Listened</v>
      </c>
      <c r="AZ90" s="16"/>
      <c r="BA90" s="15"/>
      <c r="BB90" s="15"/>
      <c r="BC90" s="16"/>
      <c r="BD90" s="15"/>
      <c r="BE90" s="15"/>
      <c r="BF90" s="16"/>
      <c r="BG90" s="15"/>
      <c r="BH90" s="15"/>
      <c r="BJ90" s="37" t="s">
        <v>211</v>
      </c>
      <c r="BK90" s="15">
        <f t="shared" si="26"/>
        <v>0</v>
      </c>
      <c r="BL90" s="15">
        <f t="shared" si="27"/>
        <v>0</v>
      </c>
    </row>
    <row r="91" spans="1:64" x14ac:dyDescent="0.3">
      <c r="A91" s="36"/>
      <c r="B91" s="42" t="s">
        <v>173</v>
      </c>
      <c r="C91" s="42" t="s">
        <v>168</v>
      </c>
      <c r="D91" s="42" t="s">
        <v>57</v>
      </c>
      <c r="E91" s="49">
        <v>86.002912289502831</v>
      </c>
      <c r="F91" s="49">
        <v>66.004365725648626</v>
      </c>
      <c r="G91" s="49">
        <v>9.0069702880038633</v>
      </c>
      <c r="H91" s="49">
        <v>-7.101677125312321</v>
      </c>
      <c r="I91" s="49">
        <v>6.0010279054667768</v>
      </c>
      <c r="J91" s="49">
        <v>17.008975595405833</v>
      </c>
      <c r="K91" s="49">
        <v>98.008181381732143</v>
      </c>
      <c r="L91" s="49">
        <v>227.00333583845941</v>
      </c>
      <c r="M91" s="43" cm="1">
        <f t="array" ref="M91">1+(E91-MIN(E$4:E$103))*(100-1)/(MAX(E$4:E$103-MIN(E$4:E$103)))</f>
        <v>85.853705871602514</v>
      </c>
      <c r="N91" s="43" cm="1">
        <f t="array" ref="N91">1+(F91-MIN(F$4:F$103))*(100-1)/(MAX(F$4:F$103-MIN(F$4:F$103)))</f>
        <v>59.428138544408938</v>
      </c>
      <c r="O91" s="43" cm="1">
        <f t="array" ref="O91">1+(G91-MIN(G$4:G$103))*(100-1)/(MAX(G$4:G$103-MIN(G$4:G$103)))</f>
        <v>81.987053236032011</v>
      </c>
      <c r="P91" s="43" cm="1">
        <f t="array" ref="P91">1+(H91-MIN(H$4:H$103))*(100-1)/(MAX(H$4:H$103-MIN(H$4:H$103)))</f>
        <v>39.453213687108068</v>
      </c>
      <c r="Q91" s="43" cm="1">
        <f t="array" ref="Q91">1+(I91-MIN(I$4:I$103))*(100-1)/(MAX(I$4:I$103-MIN(I$4:I$103)))</f>
        <v>8.7555333406585021</v>
      </c>
      <c r="R91" s="43" cm="1">
        <f t="array" ref="R91">1+(J91-MIN(J$4:J$103))*(100-1)/(MAX(J$4:J$103-MIN(J$4:J$103)))</f>
        <v>19.105281885092069</v>
      </c>
      <c r="S91" s="43" cm="1">
        <f t="array" ref="S91">1+(K91-MIN(K$4:K$103))*(100-1)/(MAX(K$4:K$103-MIN(K$4:K$103)))</f>
        <v>25.565149297329302</v>
      </c>
      <c r="T91" s="43" cm="1">
        <f t="array" ref="T91">1+(L91-MIN(L$4:L$103))*(100-1)/(MAX(L$4:L$103-MIN(L$4:L$103)))</f>
        <v>41.457561964835932</v>
      </c>
      <c r="U91" s="45" t="s">
        <v>200</v>
      </c>
      <c r="V91" s="22"/>
      <c r="AI91" s="28" t="e">
        <f t="shared" si="32"/>
        <v>#N/A</v>
      </c>
      <c r="AJ91" s="29" t="e">
        <f t="shared" si="32"/>
        <v>#N/A</v>
      </c>
      <c r="AK91" s="25"/>
      <c r="AL91" s="28">
        <f t="shared" si="33"/>
        <v>25.565149297329302</v>
      </c>
      <c r="AM91" s="29">
        <f t="shared" si="33"/>
        <v>81.987053236032011</v>
      </c>
      <c r="AN91" s="25"/>
      <c r="AO91" s="28" t="e">
        <f t="shared" si="34"/>
        <v>#N/A</v>
      </c>
      <c r="AP91" s="29" t="e">
        <f t="shared" si="34"/>
        <v>#N/A</v>
      </c>
      <c r="AR91" s="34">
        <f t="shared" si="28"/>
        <v>85.880462020896715</v>
      </c>
      <c r="AS91" s="35">
        <f t="shared" si="29"/>
        <v>70</v>
      </c>
      <c r="AU91" s="16">
        <f t="shared" si="30"/>
        <v>70</v>
      </c>
      <c r="AV91" s="15">
        <f t="shared" si="35"/>
        <v>25.565149297329302</v>
      </c>
      <c r="AW91" s="15">
        <f t="shared" si="35"/>
        <v>81.987053236032011</v>
      </c>
      <c r="AX91" s="11" t="str">
        <f t="shared" si="31"/>
        <v>Listened</v>
      </c>
      <c r="AZ91" s="16"/>
      <c r="BA91" s="15"/>
      <c r="BB91" s="15"/>
      <c r="BC91" s="16"/>
      <c r="BD91" s="15"/>
      <c r="BE91" s="15"/>
      <c r="BF91" s="16"/>
      <c r="BG91" s="15"/>
      <c r="BH91" s="15"/>
      <c r="BJ91" s="10">
        <v>44</v>
      </c>
      <c r="BK91" s="15">
        <f t="shared" si="26"/>
        <v>64.270575715618151</v>
      </c>
      <c r="BL91" s="15">
        <f t="shared" si="27"/>
        <v>10.054753813027997</v>
      </c>
    </row>
    <row r="92" spans="1:64" x14ac:dyDescent="0.3">
      <c r="A92" s="36"/>
      <c r="B92" s="42" t="s">
        <v>174</v>
      </c>
      <c r="C92" s="42" t="s">
        <v>175</v>
      </c>
      <c r="D92" s="42" t="s">
        <v>57</v>
      </c>
      <c r="E92" s="49">
        <v>78.00793182385398</v>
      </c>
      <c r="F92" s="49">
        <v>68.002121883393428</v>
      </c>
      <c r="G92" s="49">
        <v>4.0059748007463725</v>
      </c>
      <c r="H92" s="49">
        <v>-4.9791766403984461</v>
      </c>
      <c r="I92" s="49">
        <v>14.006059575036444</v>
      </c>
      <c r="J92" s="49">
        <v>18.007729794161197</v>
      </c>
      <c r="K92" s="49">
        <v>166.00037424260773</v>
      </c>
      <c r="L92" s="49">
        <v>193.00098487822152</v>
      </c>
      <c r="M92" s="43" cm="1">
        <f t="array" ref="M92">1+(E92-MIN(E$4:E$103))*(100-1)/(MAX(E$4:E$103-MIN(E$4:E$103)))</f>
        <v>74.545927172059265</v>
      </c>
      <c r="N92" s="43" cm="1">
        <f t="array" ref="N92">1+(F92-MIN(F$4:F$103))*(100-1)/(MAX(F$4:F$103-MIN(F$4:F$103)))</f>
        <v>62.670425531637086</v>
      </c>
      <c r="O92" s="43" cm="1">
        <f t="array" ref="O92">1+(G92-MIN(G$4:G$103))*(100-1)/(MAX(G$4:G$103-MIN(G$4:G$103)))</f>
        <v>37.010630961247251</v>
      </c>
      <c r="P92" s="43" cm="1">
        <f t="array" ref="P92">1+(H92-MIN(H$4:H$103))*(100-1)/(MAX(H$4:H$103-MIN(H$4:H$103)))</f>
        <v>66.679613672817553</v>
      </c>
      <c r="Q92" s="43" cm="1">
        <f t="array" ref="Q92">1+(I92-MIN(I$4:I$103))*(100-1)/(MAX(I$4:I$103-MIN(I$4:I$103)))</f>
        <v>24.293575260783395</v>
      </c>
      <c r="R92" s="43" cm="1">
        <f t="array" ref="R92">1+(J92-MIN(J$4:J$103))*(100-1)/(MAX(J$4:J$103-MIN(J$4:J$103)))</f>
        <v>20.1684427315665</v>
      </c>
      <c r="S92" s="43" cm="1">
        <f t="array" ref="S92">1+(K92-MIN(K$4:K$103))*(100-1)/(MAX(K$4:K$103-MIN(K$4:K$103)))</f>
        <v>76.174719791985567</v>
      </c>
      <c r="T92" s="43" cm="1">
        <f t="array" ref="T92">1+(L92-MIN(L$4:L$103))*(100-1)/(MAX(L$4:L$103-MIN(L$4:L$103)))</f>
        <v>31.036037904857867</v>
      </c>
      <c r="U92" s="45" t="s">
        <v>200</v>
      </c>
      <c r="V92" s="22"/>
      <c r="AI92" s="28" t="e">
        <f t="shared" si="32"/>
        <v>#N/A</v>
      </c>
      <c r="AJ92" s="29" t="e">
        <f t="shared" si="32"/>
        <v>#N/A</v>
      </c>
      <c r="AK92" s="25"/>
      <c r="AL92" s="28">
        <f t="shared" si="33"/>
        <v>76.174719791985567</v>
      </c>
      <c r="AM92" s="29">
        <f t="shared" si="33"/>
        <v>37.010630961247251</v>
      </c>
      <c r="AN92" s="25"/>
      <c r="AO92" s="28" t="e">
        <f t="shared" si="34"/>
        <v>#N/A</v>
      </c>
      <c r="AP92" s="29" t="e">
        <f t="shared" si="34"/>
        <v>#N/A</v>
      </c>
      <c r="AR92" s="34">
        <f t="shared" si="28"/>
        <v>84.689873890195116</v>
      </c>
      <c r="AS92" s="35">
        <f t="shared" si="29"/>
        <v>67</v>
      </c>
      <c r="AU92" s="16">
        <f t="shared" si="30"/>
        <v>67</v>
      </c>
      <c r="AV92" s="15">
        <f t="shared" si="35"/>
        <v>76.174719791985567</v>
      </c>
      <c r="AW92" s="15">
        <f t="shared" si="35"/>
        <v>37.010630961247251</v>
      </c>
      <c r="AX92" s="11" t="str">
        <f t="shared" si="31"/>
        <v>Listened</v>
      </c>
      <c r="AZ92" s="16"/>
      <c r="BA92" s="15"/>
      <c r="BB92" s="15"/>
      <c r="BC92" s="16"/>
      <c r="BD92" s="15"/>
      <c r="BE92" s="15"/>
      <c r="BF92" s="16"/>
      <c r="BG92" s="15"/>
      <c r="BH92" s="15"/>
      <c r="BJ92" s="37" t="s">
        <v>211</v>
      </c>
      <c r="BK92" s="15">
        <f t="shared" si="26"/>
        <v>0</v>
      </c>
      <c r="BL92" s="15">
        <f t="shared" si="27"/>
        <v>0</v>
      </c>
    </row>
    <row r="93" spans="1:64" x14ac:dyDescent="0.3">
      <c r="A93" s="36"/>
      <c r="B93" s="42" t="s">
        <v>176</v>
      </c>
      <c r="C93" s="42" t="s">
        <v>177</v>
      </c>
      <c r="D93" s="42" t="s">
        <v>57</v>
      </c>
      <c r="E93" s="49">
        <v>91.004758188463413</v>
      </c>
      <c r="F93" s="49">
        <v>49.002585357744614</v>
      </c>
      <c r="G93" s="49">
        <v>3.0024092688190929</v>
      </c>
      <c r="H93" s="49">
        <v>-6.6804752513928021</v>
      </c>
      <c r="I93" s="49">
        <v>7.0008364250937731</v>
      </c>
      <c r="J93" s="49">
        <v>13.009180840190394</v>
      </c>
      <c r="K93" s="49">
        <v>94.009616294316999</v>
      </c>
      <c r="L93" s="49">
        <v>197.00821949787348</v>
      </c>
      <c r="M93" s="43" cm="1">
        <f t="array" ref="M93">1+(E93-MIN(E$4:E$103))*(100-1)/(MAX(E$4:E$103-MIN(E$4:E$103)))</f>
        <v>92.928115466182291</v>
      </c>
      <c r="N93" s="43" cm="1">
        <f t="array" ref="N93">1+(F93-MIN(F$4:F$103))*(100-1)/(MAX(F$4:F$103-MIN(F$4:F$103)))</f>
        <v>31.834855433824309</v>
      </c>
      <c r="O93" s="43" cm="1">
        <f t="array" ref="O93">1+(G93-MIN(G$4:G$103))*(100-1)/(MAX(G$4:G$103-MIN(G$4:G$103)))</f>
        <v>27.985070498457667</v>
      </c>
      <c r="P93" s="43" cm="1">
        <f t="array" ref="P93">1+(H93-MIN(H$4:H$103))*(100-1)/(MAX(H$4:H$103-MIN(H$4:H$103)))</f>
        <v>44.85618568903368</v>
      </c>
      <c r="Q93" s="43" cm="1">
        <f t="array" ref="Q93">1+(I93-MIN(I$4:I$103))*(100-1)/(MAX(I$4:I$103-MIN(I$4:I$103)))</f>
        <v>10.696196080209839</v>
      </c>
      <c r="R93" s="43" cm="1">
        <f t="array" ref="R93">1+(J93-MIN(J$4:J$103))*(100-1)/(MAX(J$4:J$103-MIN(J$4:J$103)))</f>
        <v>14.847552422749711</v>
      </c>
      <c r="S93" s="43" cm="1">
        <f t="array" ref="S93">1+(K93-MIN(K$4:K$103))*(100-1)/(MAX(K$4:K$103-MIN(K$4:K$103)))</f>
        <v>22.588841972117937</v>
      </c>
      <c r="T93" s="43" cm="1">
        <f t="array" ref="T93">1+(L93-MIN(L$4:L$103))*(100-1)/(MAX(L$4:L$103-MIN(L$4:L$103)))</f>
        <v>32.264232156823439</v>
      </c>
      <c r="U93" s="45" t="s">
        <v>199</v>
      </c>
      <c r="V93" s="22"/>
      <c r="AI93" s="28">
        <f t="shared" si="32"/>
        <v>22.588841972117937</v>
      </c>
      <c r="AJ93" s="29">
        <f t="shared" si="32"/>
        <v>27.985070498457667</v>
      </c>
      <c r="AK93" s="25"/>
      <c r="AL93" s="28" t="e">
        <f t="shared" si="33"/>
        <v>#N/A</v>
      </c>
      <c r="AM93" s="29" t="e">
        <f t="shared" si="33"/>
        <v>#N/A</v>
      </c>
      <c r="AN93" s="25"/>
      <c r="AO93" s="28" t="e">
        <f t="shared" si="34"/>
        <v>#N/A</v>
      </c>
      <c r="AP93" s="29" t="e">
        <f t="shared" si="34"/>
        <v>#N/A</v>
      </c>
      <c r="AR93" s="34">
        <f t="shared" si="28"/>
        <v>35.964148154029211</v>
      </c>
      <c r="AS93" s="35">
        <f t="shared" si="29"/>
        <v>16</v>
      </c>
      <c r="AU93" s="16">
        <f t="shared" si="30"/>
        <v>16</v>
      </c>
      <c r="AV93" s="15">
        <f t="shared" si="35"/>
        <v>22.588841972117937</v>
      </c>
      <c r="AW93" s="15">
        <f t="shared" si="35"/>
        <v>27.985070498457667</v>
      </c>
      <c r="AX93" s="11" t="str">
        <f t="shared" si="31"/>
        <v>Skipped</v>
      </c>
      <c r="AZ93" s="16"/>
      <c r="BA93" s="15"/>
      <c r="BB93" s="15"/>
      <c r="BC93" s="16"/>
      <c r="BD93" s="15"/>
      <c r="BE93" s="15"/>
      <c r="BF93" s="16"/>
      <c r="BG93" s="15"/>
      <c r="BH93" s="15"/>
      <c r="BJ93" s="10">
        <v>45</v>
      </c>
      <c r="BK93" s="15">
        <f t="shared" si="26"/>
        <v>24.815577737712999</v>
      </c>
      <c r="BL93" s="15">
        <f t="shared" si="27"/>
        <v>63.976110474050486</v>
      </c>
    </row>
    <row r="94" spans="1:64" x14ac:dyDescent="0.3">
      <c r="A94" s="36"/>
      <c r="B94" s="42" t="s">
        <v>178</v>
      </c>
      <c r="C94" s="42" t="s">
        <v>36</v>
      </c>
      <c r="D94" s="42" t="s">
        <v>37</v>
      </c>
      <c r="E94" s="49">
        <v>78.007495546171398</v>
      </c>
      <c r="F94" s="49">
        <v>77.009658872062204</v>
      </c>
      <c r="G94" s="49">
        <v>11.009594682433018</v>
      </c>
      <c r="H94" s="49">
        <v>-5.9840374167558785</v>
      </c>
      <c r="I94" s="49">
        <v>4.0091381844774565</v>
      </c>
      <c r="J94" s="49">
        <v>1.0076360611278121</v>
      </c>
      <c r="K94" s="49">
        <v>123.00900273091885</v>
      </c>
      <c r="L94" s="49">
        <v>213.00515567841987</v>
      </c>
      <c r="M94" s="43" cm="1">
        <f t="array" ref="M94">1+(E94-MIN(E$4:E$103))*(100-1)/(MAX(E$4:E$103-MIN(E$4:E$103)))</f>
        <v>74.545310118458275</v>
      </c>
      <c r="N94" s="43" cm="1">
        <f t="array" ref="N94">1+(F94-MIN(F$4:F$103))*(100-1)/(MAX(F$4:F$103-MIN(F$4:F$103)))</f>
        <v>77.289336779697251</v>
      </c>
      <c r="O94" s="43" cm="1">
        <f t="array" ref="O94">1+(G94-MIN(G$4:G$103))*(100-1)/(MAX(G$4:G$103-MIN(G$4:G$103)))</f>
        <v>99.997643457745056</v>
      </c>
      <c r="P94" s="43" cm="1">
        <f t="array" ref="P94">1+(H94-MIN(H$4:H$103))*(100-1)/(MAX(H$4:H$103-MIN(H$4:H$103)))</f>
        <v>53.789750220952115</v>
      </c>
      <c r="Q94" s="43" cm="1">
        <f t="array" ref="Q94">1+(I94-MIN(I$4:I$103))*(100-1)/(MAX(I$4:I$103-MIN(I$4:I$103)))</f>
        <v>4.8892068522010561</v>
      </c>
      <c r="R94" s="43" cm="1">
        <f t="array" ref="R94">1+(J94-MIN(J$4:J$103))*(100-1)/(MAX(J$4:J$103-MIN(J$4:J$103)))</f>
        <v>2.0720641973086154</v>
      </c>
      <c r="S94" s="43" cm="1">
        <f t="array" ref="S94">1+(K94-MIN(K$4:K$103))*(100-1)/(MAX(K$4:K$103-MIN(K$4:K$103)))</f>
        <v>44.174356873336841</v>
      </c>
      <c r="T94" s="43" cm="1">
        <f t="array" ref="T94">1+(L94-MIN(L$4:L$103))*(100-1)/(MAX(L$4:L$103-MIN(L$4:L$103)))</f>
        <v>37.16720064528031</v>
      </c>
      <c r="U94" s="45" t="s">
        <v>201</v>
      </c>
      <c r="V94" s="22"/>
      <c r="AI94" s="28" t="e">
        <f t="shared" si="32"/>
        <v>#N/A</v>
      </c>
      <c r="AJ94" s="29" t="e">
        <f t="shared" si="32"/>
        <v>#N/A</v>
      </c>
      <c r="AK94" s="25"/>
      <c r="AL94" s="28" t="e">
        <f t="shared" si="33"/>
        <v>#N/A</v>
      </c>
      <c r="AM94" s="29" t="e">
        <f t="shared" si="33"/>
        <v>#N/A</v>
      </c>
      <c r="AN94" s="25"/>
      <c r="AO94" s="28">
        <f t="shared" si="34"/>
        <v>44.174356873336841</v>
      </c>
      <c r="AP94" s="29">
        <f t="shared" si="34"/>
        <v>99.997643457745056</v>
      </c>
      <c r="AR94" s="34">
        <f t="shared" si="28"/>
        <v>109.32018341676539</v>
      </c>
      <c r="AS94" s="35">
        <f t="shared" si="29"/>
        <v>93</v>
      </c>
      <c r="AU94" s="16">
        <f t="shared" si="30"/>
        <v>93</v>
      </c>
      <c r="AV94" s="15">
        <f t="shared" si="35"/>
        <v>44.174356873336841</v>
      </c>
      <c r="AW94" s="15">
        <f t="shared" si="35"/>
        <v>99.997643457745056</v>
      </c>
      <c r="AX94" s="11" t="str">
        <f t="shared" si="31"/>
        <v>Favorited</v>
      </c>
      <c r="AZ94" s="16"/>
      <c r="BA94" s="15"/>
      <c r="BB94" s="15"/>
      <c r="BC94" s="16"/>
      <c r="BD94" s="15"/>
      <c r="BE94" s="15"/>
      <c r="BF94" s="16"/>
      <c r="BG94" s="15"/>
      <c r="BH94" s="15"/>
      <c r="BJ94" s="37" t="s">
        <v>211</v>
      </c>
      <c r="BK94" s="15">
        <f t="shared" si="26"/>
        <v>0</v>
      </c>
      <c r="BL94" s="15">
        <f t="shared" si="27"/>
        <v>0</v>
      </c>
    </row>
    <row r="95" spans="1:64" x14ac:dyDescent="0.3">
      <c r="A95" s="36"/>
      <c r="B95" s="42" t="s">
        <v>179</v>
      </c>
      <c r="C95" s="42" t="s">
        <v>180</v>
      </c>
      <c r="D95" s="42" t="s">
        <v>25</v>
      </c>
      <c r="E95" s="49">
        <v>96.004818784403497</v>
      </c>
      <c r="F95" s="49">
        <v>35.009478441266928</v>
      </c>
      <c r="G95" s="49">
        <v>5.0013222747959754</v>
      </c>
      <c r="H95" s="49">
        <v>-9.2991852504651824</v>
      </c>
      <c r="I95" s="49">
        <v>53.009193351010339</v>
      </c>
      <c r="J95" s="49">
        <v>4.0087143997193166</v>
      </c>
      <c r="K95" s="49">
        <v>120.00448895954135</v>
      </c>
      <c r="L95" s="49">
        <v>142.00500851464565</v>
      </c>
      <c r="M95" s="43" cm="1">
        <f t="array" ref="M95">1+(E95-MIN(E$4:E$103))*(100-1)/(MAX(E$4:E$103-MIN(E$4:E$103)))</f>
        <v>100</v>
      </c>
      <c r="N95" s="43" cm="1">
        <f t="array" ref="N95">1+(F95-MIN(F$4:F$103))*(100-1)/(MAX(F$4:F$103-MIN(F$4:F$103)))</f>
        <v>9.1245420202974135</v>
      </c>
      <c r="O95" s="43" cm="1">
        <f t="array" ref="O95">1+(G95-MIN(G$4:G$103))*(100-1)/(MAX(G$4:G$103-MIN(G$4:G$103)))</f>
        <v>45.96228237086396</v>
      </c>
      <c r="P95" s="43" cm="1">
        <f t="array" ref="P95">1+(H95-MIN(H$4:H$103))*(100-1)/(MAX(H$4:H$103-MIN(H$4:H$103)))</f>
        <v>11.264652312204026</v>
      </c>
      <c r="Q95" s="43" cm="1">
        <f t="array" ref="Q95">1+(I95-MIN(I$4:I$103))*(100-1)/(MAX(I$4:I$103-MIN(I$4:I$103)))</f>
        <v>100</v>
      </c>
      <c r="R95" s="43" cm="1">
        <f t="array" ref="R95">1+(J95-MIN(J$4:J$103))*(100-1)/(MAX(J$4:J$103-MIN(J$4:J$103)))</f>
        <v>5.2666730317637382</v>
      </c>
      <c r="S95" s="43" cm="1">
        <f t="array" ref="S95">1+(K95-MIN(K$4:K$103))*(100-1)/(MAX(K$4:K$103-MIN(K$4:K$103)))</f>
        <v>41.937965530203783</v>
      </c>
      <c r="T95" s="43" cm="1">
        <f t="array" ref="T95">1+(L95-MIN(L$4:L$103))*(100-1)/(MAX(L$4:L$103-MIN(L$4:L$103)))</f>
        <v>15.406065869790087</v>
      </c>
      <c r="U95" s="45" t="s">
        <v>200</v>
      </c>
      <c r="V95" s="22"/>
      <c r="AI95" s="28" t="e">
        <f t="shared" si="32"/>
        <v>#N/A</v>
      </c>
      <c r="AJ95" s="29" t="e">
        <f t="shared" si="32"/>
        <v>#N/A</v>
      </c>
      <c r="AK95" s="25"/>
      <c r="AL95" s="28">
        <f t="shared" si="33"/>
        <v>41.937965530203783</v>
      </c>
      <c r="AM95" s="29">
        <f t="shared" si="33"/>
        <v>45.96228237086396</v>
      </c>
      <c r="AN95" s="25"/>
      <c r="AO95" s="28" t="e">
        <f t="shared" si="34"/>
        <v>#N/A</v>
      </c>
      <c r="AP95" s="29" t="e">
        <f t="shared" si="34"/>
        <v>#N/A</v>
      </c>
      <c r="AR95" s="34">
        <f t="shared" si="28"/>
        <v>62.219967482726901</v>
      </c>
      <c r="AS95" s="35">
        <f t="shared" si="29"/>
        <v>41</v>
      </c>
      <c r="AU95" s="16">
        <f t="shared" si="30"/>
        <v>41</v>
      </c>
      <c r="AV95" s="15">
        <f t="shared" si="35"/>
        <v>41.937965530203783</v>
      </c>
      <c r="AW95" s="15">
        <f t="shared" si="35"/>
        <v>45.96228237086396</v>
      </c>
      <c r="AX95" s="11" t="str">
        <f t="shared" si="31"/>
        <v>Listened</v>
      </c>
      <c r="AZ95" s="16"/>
      <c r="BA95" s="15"/>
      <c r="BB95" s="15"/>
      <c r="BC95" s="16"/>
      <c r="BD95" s="15"/>
      <c r="BE95" s="15"/>
      <c r="BF95" s="16"/>
      <c r="BG95" s="15"/>
      <c r="BH95" s="15"/>
      <c r="BJ95" s="10">
        <v>46</v>
      </c>
      <c r="BK95" s="15">
        <f t="shared" si="26"/>
        <v>58.311392130416593</v>
      </c>
      <c r="BL95" s="15">
        <f t="shared" si="27"/>
        <v>36.97953903093741</v>
      </c>
    </row>
    <row r="96" spans="1:64" x14ac:dyDescent="0.3">
      <c r="A96" s="36"/>
      <c r="B96" s="42" t="s">
        <v>181</v>
      </c>
      <c r="C96" s="42" t="s">
        <v>182</v>
      </c>
      <c r="D96" s="42" t="s">
        <v>40</v>
      </c>
      <c r="E96" s="49">
        <v>75.003051427262122</v>
      </c>
      <c r="F96" s="49">
        <v>51.000492239519538</v>
      </c>
      <c r="G96" s="49">
        <v>9.0072427050710449</v>
      </c>
      <c r="H96" s="49">
        <v>-7.6187695883508857</v>
      </c>
      <c r="I96" s="49">
        <v>25.00259534271229</v>
      </c>
      <c r="J96" s="49">
        <v>54.007986217288924</v>
      </c>
      <c r="K96" s="49">
        <v>92.008773446713903</v>
      </c>
      <c r="L96" s="49">
        <v>197.00334181855038</v>
      </c>
      <c r="M96" s="43" cm="1">
        <f t="array" ref="M96">1+(E96-MIN(E$4:E$103))*(100-1)/(MAX(E$4:E$103-MIN(E$4:E$103)))</f>
        <v>70.295945237863407</v>
      </c>
      <c r="N96" s="43" cm="1">
        <f t="array" ref="N96">1+(F96-MIN(F$4:F$103))*(100-1)/(MAX(F$4:F$103-MIN(F$4:F$103)))</f>
        <v>35.077387040777253</v>
      </c>
      <c r="O96" s="43" cm="1">
        <f t="array" ref="O96">1+(G96-MIN(G$4:G$103))*(100-1)/(MAX(G$4:G$103-MIN(G$4:G$103)))</f>
        <v>81.989503217256683</v>
      </c>
      <c r="P96" s="43" cm="1">
        <f t="array" ref="P96">1+(H96-MIN(H$4:H$103))*(100-1)/(MAX(H$4:H$103-MIN(H$4:H$103)))</f>
        <v>32.820204023105596</v>
      </c>
      <c r="Q96" s="43" cm="1">
        <f t="array" ref="Q96">1+(I96-MIN(I$4:I$103))*(100-1)/(MAX(I$4:I$103-MIN(I$4:I$103)))</f>
        <v>45.638229571624535</v>
      </c>
      <c r="R96" s="43" cm="1">
        <f t="array" ref="R96">1+(J96-MIN(J$4:J$103))*(100-1)/(MAX(J$4:J$103-MIN(J$4:J$103)))</f>
        <v>58.490247175348436</v>
      </c>
      <c r="S96" s="43" cm="1">
        <f t="array" ref="S96">1+(K96-MIN(K$4:K$103))*(100-1)/(MAX(K$4:K$103-MIN(K$4:K$103)))</f>
        <v>21.099526906905997</v>
      </c>
      <c r="T96" s="43" cm="1">
        <f t="array" ref="T96">1+(L96-MIN(L$4:L$103))*(100-1)/(MAX(L$4:L$103-MIN(L$4:L$103)))</f>
        <v>32.262737176300419</v>
      </c>
      <c r="U96" s="45" t="s">
        <v>199</v>
      </c>
      <c r="V96" s="22"/>
      <c r="AI96" s="28">
        <f t="shared" si="32"/>
        <v>21.099526906905997</v>
      </c>
      <c r="AJ96" s="29">
        <f t="shared" si="32"/>
        <v>81.989503217256683</v>
      </c>
      <c r="AK96" s="25"/>
      <c r="AL96" s="28" t="e">
        <f t="shared" si="33"/>
        <v>#N/A</v>
      </c>
      <c r="AM96" s="29" t="e">
        <f t="shared" si="33"/>
        <v>#N/A</v>
      </c>
      <c r="AN96" s="25"/>
      <c r="AO96" s="28" t="e">
        <f t="shared" si="34"/>
        <v>#N/A</v>
      </c>
      <c r="AP96" s="29" t="e">
        <f t="shared" si="34"/>
        <v>#N/A</v>
      </c>
      <c r="AR96" s="34">
        <f t="shared" si="28"/>
        <v>84.660904043766237</v>
      </c>
      <c r="AS96" s="35">
        <f t="shared" si="29"/>
        <v>66</v>
      </c>
      <c r="AU96" s="16">
        <f t="shared" si="30"/>
        <v>66</v>
      </c>
      <c r="AV96" s="15">
        <f t="shared" si="35"/>
        <v>21.099526906905997</v>
      </c>
      <c r="AW96" s="15">
        <f t="shared" si="35"/>
        <v>81.989503217256683</v>
      </c>
      <c r="AX96" s="11" t="str">
        <f t="shared" si="31"/>
        <v>Skipped</v>
      </c>
      <c r="AZ96" s="16"/>
      <c r="BA96" s="15"/>
      <c r="BB96" s="15"/>
      <c r="BC96" s="16"/>
      <c r="BD96" s="15"/>
      <c r="BE96" s="15"/>
      <c r="BF96" s="16"/>
      <c r="BG96" s="15"/>
      <c r="BH96" s="15"/>
      <c r="BJ96" s="37" t="s">
        <v>211</v>
      </c>
      <c r="BK96" s="15">
        <f t="shared" si="26"/>
        <v>0</v>
      </c>
      <c r="BL96" s="15">
        <f t="shared" si="27"/>
        <v>0</v>
      </c>
    </row>
    <row r="97" spans="1:64" x14ac:dyDescent="0.3">
      <c r="A97" s="36"/>
      <c r="B97" s="42" t="s">
        <v>183</v>
      </c>
      <c r="C97" s="42" t="s">
        <v>184</v>
      </c>
      <c r="D97" s="42" t="s">
        <v>40</v>
      </c>
      <c r="E97" s="49">
        <v>28.008012631773912</v>
      </c>
      <c r="F97" s="49">
        <v>70.004090905946484</v>
      </c>
      <c r="G97" s="49">
        <v>2.0076249618771977</v>
      </c>
      <c r="H97" s="49">
        <v>-7.2697649555206727</v>
      </c>
      <c r="I97" s="49">
        <v>19.004674837377785</v>
      </c>
      <c r="J97" s="49">
        <v>1.0093467658175708</v>
      </c>
      <c r="K97" s="49">
        <v>192.00246704590745</v>
      </c>
      <c r="L97" s="49">
        <v>235.00642886993364</v>
      </c>
      <c r="M97" s="43" cm="1">
        <f t="array" ref="M97">1+(E97-MIN(E$4:E$103))*(100-1)/(MAX(E$4:E$103-MIN(E$4:E$103)))</f>
        <v>3.8280531699492251</v>
      </c>
      <c r="N97" s="43" cm="1">
        <f t="array" ref="N97">1+(F97-MIN(F$4:F$103))*(100-1)/(MAX(F$4:F$103-MIN(F$4:F$103)))</f>
        <v>65.919549848182825</v>
      </c>
      <c r="O97" s="43" cm="1">
        <f t="array" ref="O97">1+(G97-MIN(G$4:G$103))*(100-1)/(MAX(G$4:G$103-MIN(G$4:G$103)))</f>
        <v>19.038483928773744</v>
      </c>
      <c r="P97" s="43" cm="1">
        <f t="array" ref="P97">1+(H97-MIN(H$4:H$103))*(100-1)/(MAX(H$4:H$103-MIN(H$4:H$103)))</f>
        <v>37.297065064052127</v>
      </c>
      <c r="Q97" s="43" cm="1">
        <f t="array" ref="Q97">1+(I97-MIN(I$4:I$103))*(100-1)/(MAX(I$4:I$103-MIN(I$4:I$103)))</f>
        <v>33.996059485060194</v>
      </c>
      <c r="R97" s="43" cm="1">
        <f t="array" ref="R97">1+(J97-MIN(J$4:J$103))*(100-1)/(MAX(J$4:J$103-MIN(J$4:J$103)))</f>
        <v>2.0738852201872158</v>
      </c>
      <c r="S97" s="43" cm="1">
        <f t="array" ref="S97">1+(K97-MIN(K$4:K$103))*(100-1)/(MAX(K$4:K$103-MIN(K$4:K$103)))</f>
        <v>95.529217615432344</v>
      </c>
      <c r="T97" s="43" cm="1">
        <f t="array" ref="T97">1+(L97-MIN(L$4:L$103))*(100-1)/(MAX(L$4:L$103-MIN(L$4:L$103)))</f>
        <v>43.910463726813624</v>
      </c>
      <c r="U97" s="45" t="s">
        <v>200</v>
      </c>
      <c r="V97" s="22"/>
      <c r="AI97" s="28" t="e">
        <f t="shared" si="32"/>
        <v>#N/A</v>
      </c>
      <c r="AJ97" s="29" t="e">
        <f t="shared" si="32"/>
        <v>#N/A</v>
      </c>
      <c r="AK97" s="25"/>
      <c r="AL97" s="28">
        <f t="shared" si="33"/>
        <v>95.529217615432344</v>
      </c>
      <c r="AM97" s="29">
        <f t="shared" si="33"/>
        <v>19.038483928773744</v>
      </c>
      <c r="AN97" s="25"/>
      <c r="AO97" s="28" t="e">
        <f t="shared" si="34"/>
        <v>#N/A</v>
      </c>
      <c r="AP97" s="29" t="e">
        <f t="shared" si="34"/>
        <v>#N/A</v>
      </c>
      <c r="AR97" s="34">
        <f t="shared" si="28"/>
        <v>97.407881039076116</v>
      </c>
      <c r="AS97" s="35">
        <f t="shared" si="29"/>
        <v>82</v>
      </c>
      <c r="AU97" s="16">
        <f t="shared" si="30"/>
        <v>82</v>
      </c>
      <c r="AV97" s="15">
        <f t="shared" si="35"/>
        <v>95.529217615432344</v>
      </c>
      <c r="AW97" s="15">
        <f t="shared" si="35"/>
        <v>19.038483928773744</v>
      </c>
      <c r="AX97" s="11" t="str">
        <f t="shared" si="31"/>
        <v>Listened</v>
      </c>
      <c r="AZ97" s="16"/>
      <c r="BA97" s="15"/>
      <c r="BB97" s="15"/>
      <c r="BC97" s="16"/>
      <c r="BD97" s="15"/>
      <c r="BE97" s="15"/>
      <c r="BF97" s="16"/>
      <c r="BG97" s="15"/>
      <c r="BH97" s="15"/>
      <c r="BJ97" s="10">
        <v>47</v>
      </c>
      <c r="BK97" s="15">
        <f t="shared" si="26"/>
        <v>59.057041624714401</v>
      </c>
      <c r="BL97" s="15">
        <f t="shared" si="27"/>
        <v>37.027497117587615</v>
      </c>
    </row>
    <row r="98" spans="1:64" x14ac:dyDescent="0.3">
      <c r="A98" s="36"/>
      <c r="B98" s="42" t="s">
        <v>185</v>
      </c>
      <c r="C98" s="42" t="s">
        <v>27</v>
      </c>
      <c r="D98" s="42" t="s">
        <v>25</v>
      </c>
      <c r="E98" s="49">
        <v>73.006566337827209</v>
      </c>
      <c r="F98" s="49">
        <v>57.005531653557391</v>
      </c>
      <c r="G98" s="49">
        <v>7.0025521799757771</v>
      </c>
      <c r="H98" s="49">
        <v>-7.0654444978422486</v>
      </c>
      <c r="I98" s="49">
        <v>13.005620761895228</v>
      </c>
      <c r="J98" s="49">
        <v>85.006423648588822</v>
      </c>
      <c r="K98" s="49">
        <v>130.0022607710238</v>
      </c>
      <c r="L98" s="49">
        <v>95.002276012012203</v>
      </c>
      <c r="M98" s="43" cm="1">
        <f t="array" ref="M98">1+(E98-MIN(E$4:E$103))*(100-1)/(MAX(E$4:E$103-MIN(E$4:E$103)))</f>
        <v>67.472197054204074</v>
      </c>
      <c r="N98" s="43" cm="1">
        <f t="array" ref="N98">1+(F98-MIN(F$4:F$103))*(100-1)/(MAX(F$4:F$103-MIN(F$4:F$103)))</f>
        <v>44.823351819534899</v>
      </c>
      <c r="O98" s="43" cm="1">
        <f t="array" ref="O98">1+(G98-MIN(G$4:G$103))*(100-1)/(MAX(G$4:G$103-MIN(G$4:G$103)))</f>
        <v>63.960331262056634</v>
      </c>
      <c r="P98" s="43" cm="1">
        <f t="array" ref="P98">1+(H98-MIN(H$4:H$103))*(100-1)/(MAX(H$4:H$103-MIN(H$4:H$103)))</f>
        <v>39.917988143012806</v>
      </c>
      <c r="Q98" s="43" cm="1">
        <f t="array" ref="Q98">1+(I98-MIN(I$4:I$103))*(100-1)/(MAX(I$4:I$103-MIN(I$4:I$103)))</f>
        <v>22.351689099832846</v>
      </c>
      <c r="R98" s="43" cm="1">
        <f t="array" ref="R98">1+(J98-MIN(J$4:J$103))*(100-1)/(MAX(J$4:J$103-MIN(J$4:J$103)))</f>
        <v>91.487680397572078</v>
      </c>
      <c r="S98" s="43" cm="1">
        <f t="array" ref="S98">1+(K98-MIN(K$4:K$103))*(100-1)/(MAX(K$4:K$103-MIN(K$4:K$103)))</f>
        <v>49.379745475704908</v>
      </c>
      <c r="T98" s="43" cm="1">
        <f t="array" ref="T98">1+(L98-MIN(L$4:L$103))*(100-1)/(MAX(L$4:L$103-MIN(L$4:L$103)))</f>
        <v>1</v>
      </c>
      <c r="U98" s="45" t="s">
        <v>200</v>
      </c>
      <c r="V98" s="22"/>
      <c r="AI98" s="28" t="e">
        <f t="shared" si="32"/>
        <v>#N/A</v>
      </c>
      <c r="AJ98" s="29" t="e">
        <f t="shared" si="32"/>
        <v>#N/A</v>
      </c>
      <c r="AK98" s="25"/>
      <c r="AL98" s="28">
        <f t="shared" si="33"/>
        <v>49.379745475704908</v>
      </c>
      <c r="AM98" s="29">
        <f t="shared" si="33"/>
        <v>63.960331262056634</v>
      </c>
      <c r="AN98" s="25"/>
      <c r="AO98" s="28" t="e">
        <f t="shared" si="34"/>
        <v>#N/A</v>
      </c>
      <c r="AP98" s="29" t="e">
        <f t="shared" si="34"/>
        <v>#N/A</v>
      </c>
      <c r="AR98" s="34">
        <f t="shared" si="28"/>
        <v>80.803980337588683</v>
      </c>
      <c r="AS98" s="35">
        <f t="shared" si="29"/>
        <v>64</v>
      </c>
      <c r="AU98" s="16">
        <f t="shared" si="30"/>
        <v>64</v>
      </c>
      <c r="AV98" s="15">
        <f t="shared" si="35"/>
        <v>49.379745475704908</v>
      </c>
      <c r="AW98" s="15">
        <f t="shared" si="35"/>
        <v>63.960331262056634</v>
      </c>
      <c r="AX98" s="11" t="str">
        <f t="shared" si="31"/>
        <v>Listened</v>
      </c>
      <c r="AZ98" s="16"/>
      <c r="BA98" s="15"/>
      <c r="BB98" s="15"/>
      <c r="BC98" s="16"/>
      <c r="BD98" s="15"/>
      <c r="BE98" s="15"/>
      <c r="BF98" s="16"/>
      <c r="BG98" s="15"/>
      <c r="BH98" s="15"/>
      <c r="BJ98" s="37" t="s">
        <v>211</v>
      </c>
      <c r="BK98" s="15">
        <f t="shared" si="26"/>
        <v>0</v>
      </c>
      <c r="BL98" s="15">
        <f t="shared" si="27"/>
        <v>0</v>
      </c>
    </row>
    <row r="99" spans="1:64" x14ac:dyDescent="0.3">
      <c r="A99" s="36"/>
      <c r="B99" s="42" t="s">
        <v>186</v>
      </c>
      <c r="C99" s="42" t="s">
        <v>187</v>
      </c>
      <c r="D99" s="42" t="s">
        <v>40</v>
      </c>
      <c r="E99" s="49">
        <v>68.000134075539336</v>
      </c>
      <c r="F99" s="49">
        <v>62.001449951395912</v>
      </c>
      <c r="G99" s="49">
        <v>10.001241713940432</v>
      </c>
      <c r="H99" s="49">
        <v>-6.9979021453885553</v>
      </c>
      <c r="I99" s="49">
        <v>4.0018188471496723</v>
      </c>
      <c r="J99" s="49">
        <v>7.0083854733282474</v>
      </c>
      <c r="K99" s="49">
        <v>125.00020443535466</v>
      </c>
      <c r="L99" s="49">
        <v>217.00022272105329</v>
      </c>
      <c r="M99" s="43" cm="1">
        <f t="array" ref="M99">1+(E99-MIN(E$4:E$103))*(100-1)/(MAX(E$4:E$103-MIN(E$4:E$103)))</f>
        <v>60.39130069186249</v>
      </c>
      <c r="N99" s="43" cm="1">
        <f t="array" ref="N99">1+(F99-MIN(F$4:F$103))*(100-1)/(MAX(F$4:F$103-MIN(F$4:F$103)))</f>
        <v>52.931549020449751</v>
      </c>
      <c r="O99" s="43" cm="1">
        <f t="array" ref="O99">1+(G99-MIN(G$4:G$103))*(100-1)/(MAX(G$4:G$103-MIN(G$4:G$103)))</f>
        <v>90.929027213536841</v>
      </c>
      <c r="P99" s="43" cm="1">
        <f t="array" ref="P99">1+(H99-MIN(H$4:H$103))*(100-1)/(MAX(H$4:H$103-MIN(H$4:H$103)))</f>
        <v>40.784388465156738</v>
      </c>
      <c r="Q99" s="43" cm="1">
        <f t="array" ref="Q99">1+(I99-MIN(I$4:I$103))*(100-1)/(MAX(I$4:I$103-MIN(I$4:I$103)))</f>
        <v>4.8749997665927651</v>
      </c>
      <c r="R99" s="43" cm="1">
        <f t="array" ref="R99">1+(J99-MIN(J$4:J$103))*(100-1)/(MAX(J$4:J$103-MIN(J$4:J$103)))</f>
        <v>8.4597838509595</v>
      </c>
      <c r="S99" s="43" cm="1">
        <f t="array" ref="S99">1+(K99-MIN(K$4:K$103))*(100-1)/(MAX(K$4:K$103-MIN(K$4:K$103)))</f>
        <v>45.656495612940745</v>
      </c>
      <c r="T99" s="43" cm="1">
        <f t="array" ref="T99">1+(L99-MIN(L$4:L$103))*(100-1)/(MAX(L$4:L$103-MIN(L$4:L$103)))</f>
        <v>38.39166560520961</v>
      </c>
      <c r="U99" s="45" t="s">
        <v>201</v>
      </c>
      <c r="V99" s="22"/>
      <c r="AI99" s="28" t="e">
        <f t="shared" si="32"/>
        <v>#N/A</v>
      </c>
      <c r="AJ99" s="29" t="e">
        <f t="shared" si="32"/>
        <v>#N/A</v>
      </c>
      <c r="AK99" s="25"/>
      <c r="AL99" s="28" t="e">
        <f t="shared" si="33"/>
        <v>#N/A</v>
      </c>
      <c r="AM99" s="29" t="e">
        <f t="shared" si="33"/>
        <v>#N/A</v>
      </c>
      <c r="AN99" s="25"/>
      <c r="AO99" s="28">
        <f t="shared" si="34"/>
        <v>45.656495612940745</v>
      </c>
      <c r="AP99" s="29">
        <f t="shared" si="34"/>
        <v>90.929027213536841</v>
      </c>
      <c r="AR99" s="34">
        <f t="shared" si="28"/>
        <v>101.74774484800437</v>
      </c>
      <c r="AS99" s="35">
        <f t="shared" si="29"/>
        <v>85</v>
      </c>
      <c r="AU99" s="16">
        <f t="shared" si="30"/>
        <v>85</v>
      </c>
      <c r="AV99" s="15">
        <f t="shared" si="35"/>
        <v>45.656495612940745</v>
      </c>
      <c r="AW99" s="15">
        <f t="shared" si="35"/>
        <v>90.929027213536841</v>
      </c>
      <c r="AX99" s="11" t="str">
        <f t="shared" si="31"/>
        <v>Favorited</v>
      </c>
      <c r="AZ99" s="16"/>
      <c r="BA99" s="15"/>
      <c r="BB99" s="15"/>
      <c r="BC99" s="16"/>
      <c r="BD99" s="15"/>
      <c r="BE99" s="15"/>
      <c r="BF99" s="16"/>
      <c r="BG99" s="15"/>
      <c r="BH99" s="15"/>
      <c r="BJ99" s="10">
        <v>48</v>
      </c>
      <c r="BK99" s="15">
        <f t="shared" si="26"/>
        <v>44.171701844270899</v>
      </c>
      <c r="BL99" s="15">
        <f t="shared" si="27"/>
        <v>55.00479406496688</v>
      </c>
    </row>
    <row r="100" spans="1:64" x14ac:dyDescent="0.3">
      <c r="A100" s="36"/>
      <c r="B100" s="42" t="s">
        <v>188</v>
      </c>
      <c r="C100" s="42" t="s">
        <v>82</v>
      </c>
      <c r="D100" s="42" t="s">
        <v>40</v>
      </c>
      <c r="E100" s="49">
        <v>69.004111449130974</v>
      </c>
      <c r="F100" s="49">
        <v>62.009276153583905</v>
      </c>
      <c r="G100" s="49">
        <v>3.0072162898321202</v>
      </c>
      <c r="H100" s="49">
        <v>-6.3111659422474693</v>
      </c>
      <c r="I100" s="49">
        <v>4.0040850212183523</v>
      </c>
      <c r="J100" s="49">
        <v>30.007252834289289</v>
      </c>
      <c r="K100" s="49">
        <v>105.00582826086058</v>
      </c>
      <c r="L100" s="49">
        <v>206.00631879914931</v>
      </c>
      <c r="M100" s="43" cm="1">
        <f t="array" ref="M100">1+(E100-MIN(E$4:E$103))*(100-1)/(MAX(E$4:E$103-MIN(E$4:E$103)))</f>
        <v>61.811285894915954</v>
      </c>
      <c r="N100" s="43" cm="1">
        <f t="array" ref="N100">1+(F100-MIN(F$4:F$103))*(100-1)/(MAX(F$4:F$103-MIN(F$4:F$103)))</f>
        <v>52.94425066745265</v>
      </c>
      <c r="O100" s="43" cm="1">
        <f t="array" ref="O100">1+(G100-MIN(G$4:G$103))*(100-1)/(MAX(G$4:G$103-MIN(G$4:G$103)))</f>
        <v>28.028302412486898</v>
      </c>
      <c r="P100" s="43" cm="1">
        <f t="array" ref="P100">1+(H100-MIN(H$4:H$103))*(100-1)/(MAX(H$4:H$103-MIN(H$4:H$103)))</f>
        <v>49.593505204720323</v>
      </c>
      <c r="Q100" s="43" cm="1">
        <f t="array" ref="Q100">1+(I100-MIN(I$4:I$103))*(100-1)/(MAX(I$4:I$103-MIN(I$4:I$103)))</f>
        <v>4.8793984884380901</v>
      </c>
      <c r="R100" s="43" cm="1">
        <f t="array" ref="R100">1+(J100-MIN(J$4:J$103))*(100-1)/(MAX(J$4:J$103-MIN(J$4:J$103)))</f>
        <v>32.941778842223378</v>
      </c>
      <c r="S100" s="43" cm="1">
        <f t="array" ref="S100">1+(K100-MIN(K$4:K$103))*(100-1)/(MAX(K$4:K$103-MIN(K$4:K$103)))</f>
        <v>30.773804705026084</v>
      </c>
      <c r="T100" s="43" cm="1">
        <f t="array" ref="T100">1+(L100-MIN(L$4:L$103))*(100-1)/(MAX(L$4:L$103-MIN(L$4:L$103)))</f>
        <v>35.02209759006881</v>
      </c>
      <c r="U100" s="45" t="s">
        <v>199</v>
      </c>
      <c r="V100" s="22"/>
      <c r="AI100" s="28">
        <f t="shared" si="32"/>
        <v>30.773804705026084</v>
      </c>
      <c r="AJ100" s="29">
        <f t="shared" si="32"/>
        <v>28.028302412486898</v>
      </c>
      <c r="AK100" s="25"/>
      <c r="AL100" s="28" t="e">
        <f t="shared" si="33"/>
        <v>#N/A</v>
      </c>
      <c r="AM100" s="29" t="e">
        <f t="shared" si="33"/>
        <v>#N/A</v>
      </c>
      <c r="AN100" s="25"/>
      <c r="AO100" s="28" t="e">
        <f t="shared" si="34"/>
        <v>#N/A</v>
      </c>
      <c r="AP100" s="29" t="e">
        <f t="shared" si="34"/>
        <v>#N/A</v>
      </c>
      <c r="AR100" s="34">
        <f t="shared" si="28"/>
        <v>41.624665670115647</v>
      </c>
      <c r="AS100" s="35">
        <f>RANK(AR100,$AR$4:$AR$103,1)</f>
        <v>19</v>
      </c>
      <c r="AU100" s="16">
        <f t="shared" si="30"/>
        <v>19</v>
      </c>
      <c r="AV100" s="15">
        <f t="shared" si="35"/>
        <v>30.773804705026084</v>
      </c>
      <c r="AW100" s="15">
        <f t="shared" si="35"/>
        <v>28.028302412486898</v>
      </c>
      <c r="AX100" s="11" t="str">
        <f t="shared" si="31"/>
        <v>Skipped</v>
      </c>
      <c r="AZ100" s="16"/>
      <c r="BA100" s="15"/>
      <c r="BB100" s="15"/>
      <c r="BC100" s="16"/>
      <c r="BD100" s="15"/>
      <c r="BE100" s="15"/>
      <c r="BF100" s="16"/>
      <c r="BG100" s="15"/>
      <c r="BH100" s="15"/>
      <c r="BJ100" s="37" t="s">
        <v>211</v>
      </c>
      <c r="BK100" s="15">
        <f t="shared" si="26"/>
        <v>0</v>
      </c>
      <c r="BL100" s="15">
        <f t="shared" si="27"/>
        <v>0</v>
      </c>
    </row>
    <row r="101" spans="1:64" x14ac:dyDescent="0.3">
      <c r="A101" s="36"/>
      <c r="B101" s="42" t="s">
        <v>189</v>
      </c>
      <c r="C101" s="42" t="s">
        <v>190</v>
      </c>
      <c r="D101" s="42" t="s">
        <v>25</v>
      </c>
      <c r="E101" s="49">
        <v>55.000408075637822</v>
      </c>
      <c r="F101" s="49">
        <v>76.005657047097159</v>
      </c>
      <c r="G101" s="49">
        <v>7.7472938846017371E-3</v>
      </c>
      <c r="H101" s="49">
        <v>-4.7041532036227078</v>
      </c>
      <c r="I101" s="49">
        <v>34.007185921132987</v>
      </c>
      <c r="J101" s="49">
        <v>7.0042813980608072</v>
      </c>
      <c r="K101" s="49">
        <v>136.0081813411031</v>
      </c>
      <c r="L101" s="49">
        <v>260.00654676012613</v>
      </c>
      <c r="M101" s="43" cm="1">
        <f t="array" ref="M101">1+(E101-MIN(E$4:E$103))*(100-1)/(MAX(E$4:E$103-MIN(E$4:E$103)))</f>
        <v>42.005011270246634</v>
      </c>
      <c r="N101" s="43" cm="1">
        <f t="array" ref="N101">1+(F101-MIN(F$4:F$103))*(100-1)/(MAX(F$4:F$103-MIN(F$4:F$103)))</f>
        <v>75.659877628930701</v>
      </c>
      <c r="O101" s="43" cm="1">
        <f t="array" ref="O101">1+(G101-MIN(G$4:G$103))*(100-1)/(MAX(G$4:G$103-MIN(G$4:G$103)))</f>
        <v>1.0525963744393827</v>
      </c>
      <c r="P101" s="43" cm="1">
        <f t="array" ref="P101">1+(H101-MIN(H$4:H$103))*(100-1)/(MAX(H$4:H$103-MIN(H$4:H$103)))</f>
        <v>70.207480049443873</v>
      </c>
      <c r="Q101" s="43" cm="1">
        <f t="array" ref="Q101">1+(I101-MIN(I$4:I$103))*(100-1)/(MAX(I$4:I$103-MIN(I$4:I$103)))</f>
        <v>63.116449728195619</v>
      </c>
      <c r="R101" s="43" cm="1">
        <f t="array" ref="R101">1+(J101-MIN(J$4:J$103))*(100-1)/(MAX(J$4:J$103-MIN(J$4:J$103)))</f>
        <v>8.4554151162490339</v>
      </c>
      <c r="S101" s="43" cm="1">
        <f t="array" ref="S101">1+(K101-MIN(K$4:K$103))*(100-1)/(MAX(K$4:K$103-MIN(K$4:K$103)))</f>
        <v>53.850215505972734</v>
      </c>
      <c r="T101" s="43" cm="1">
        <f t="array" ref="T101">1+(L101-MIN(L$4:L$103))*(100-1)/(MAX(L$4:L$103-MIN(L$4:L$103)))</f>
        <v>51.57285537730867</v>
      </c>
      <c r="U101" s="45" t="s">
        <v>200</v>
      </c>
      <c r="V101" s="22"/>
      <c r="AI101" s="28" t="e">
        <f t="shared" si="32"/>
        <v>#N/A</v>
      </c>
      <c r="AJ101" s="29" t="e">
        <f t="shared" si="32"/>
        <v>#N/A</v>
      </c>
      <c r="AK101" s="25"/>
      <c r="AL101" s="28">
        <f t="shared" si="33"/>
        <v>53.850215505972734</v>
      </c>
      <c r="AM101" s="29">
        <f t="shared" si="33"/>
        <v>1.0525963744393827</v>
      </c>
      <c r="AN101" s="25"/>
      <c r="AO101" s="28" t="e">
        <f t="shared" si="34"/>
        <v>#N/A</v>
      </c>
      <c r="AP101" s="29" t="e">
        <f t="shared" si="34"/>
        <v>#N/A</v>
      </c>
      <c r="AR101" s="34">
        <f t="shared" si="28"/>
        <v>53.860501939428573</v>
      </c>
      <c r="AS101" s="35">
        <f>RANK(AR101,$AR$4:$AR$103,1)</f>
        <v>31</v>
      </c>
      <c r="AU101" s="16">
        <f t="shared" si="30"/>
        <v>31</v>
      </c>
      <c r="AV101" s="15">
        <f t="shared" si="35"/>
        <v>53.850215505972734</v>
      </c>
      <c r="AW101" s="15">
        <f t="shared" si="35"/>
        <v>1.0525963744393827</v>
      </c>
      <c r="AX101" s="11" t="str">
        <f t="shared" si="31"/>
        <v>Listened</v>
      </c>
      <c r="AZ101" s="16"/>
      <c r="BA101" s="15"/>
      <c r="BB101" s="15"/>
      <c r="BC101" s="16"/>
      <c r="BD101" s="15"/>
      <c r="BE101" s="15"/>
      <c r="BF101" s="16"/>
      <c r="BG101" s="15"/>
      <c r="BH101" s="15"/>
      <c r="BJ101" s="10">
        <v>49</v>
      </c>
      <c r="BK101" s="15">
        <f t="shared" si="26"/>
        <v>53.848561378454427</v>
      </c>
      <c r="BL101" s="15">
        <f t="shared" si="27"/>
        <v>46.022517963430722</v>
      </c>
    </row>
    <row r="102" spans="1:64" x14ac:dyDescent="0.3">
      <c r="A102" s="36"/>
      <c r="B102" s="42" t="s">
        <v>191</v>
      </c>
      <c r="C102" s="42" t="s">
        <v>192</v>
      </c>
      <c r="D102" s="42" t="s">
        <v>40</v>
      </c>
      <c r="E102" s="49">
        <v>26.008483772009999</v>
      </c>
      <c r="F102" s="49">
        <v>44.004287248509939</v>
      </c>
      <c r="G102" s="49">
        <v>11.007836453094809</v>
      </c>
      <c r="H102" s="49">
        <v>-6.5839628309847695</v>
      </c>
      <c r="I102" s="49">
        <v>4.0044791850639214</v>
      </c>
      <c r="J102" s="49">
        <v>10.001592438491686</v>
      </c>
      <c r="K102" s="49">
        <v>180.00439728425508</v>
      </c>
      <c r="L102" s="49">
        <v>239.00905364336748</v>
      </c>
      <c r="M102" s="43" cm="1">
        <f t="array" ref="M102">1+(E102-MIN(E$4:E$103))*(100-1)/(MAX(E$4:E$103-MIN(E$4:E$103)))</f>
        <v>1</v>
      </c>
      <c r="N102" s="43" cm="1">
        <f t="array" ref="N102">1+(F102-MIN(F$4:F$103))*(100-1)/(MAX(F$4:F$103-MIN(F$4:F$103)))</f>
        <v>23.722795883897597</v>
      </c>
      <c r="O102" s="43" cm="1">
        <f t="array" ref="O102">1+(G102-MIN(G$4:G$103))*(100-1)/(MAX(G$4:G$103-MIN(G$4:G$103)))</f>
        <v>99.981830832964107</v>
      </c>
      <c r="P102" s="43" cm="1">
        <f t="array" ref="P102">1+(H102-MIN(H$4:H$103))*(100-1)/(MAX(H$4:H$103-MIN(H$4:H$103)))</f>
        <v>46.094199899298829</v>
      </c>
      <c r="Q102" s="43" cm="1">
        <f t="array" ref="Q102">1+(I102-MIN(I$4:I$103))*(100-1)/(MAX(I$4:I$103-MIN(I$4:I$103)))</f>
        <v>4.880163574025338</v>
      </c>
      <c r="R102" s="43" cm="1">
        <f t="array" ref="R102">1+(J102-MIN(J$4:J$103))*(100-1)/(MAX(J$4:J$103-MIN(J$4:J$103)))</f>
        <v>11.646013710840972</v>
      </c>
      <c r="S102" s="43" cm="1">
        <f t="array" ref="S102">1+(K102-MIN(K$4:K$103))*(100-1)/(MAX(K$4:K$103-MIN(K$4:K$103)))</f>
        <v>86.598528195771678</v>
      </c>
      <c r="T102" s="43" cm="1">
        <f t="array" ref="T102">1+(L102-MIN(L$4:L$103))*(100-1)/(MAX(L$4:L$103-MIN(L$4:L$103)))</f>
        <v>45.137245087554959</v>
      </c>
      <c r="U102" s="45" t="s">
        <v>201</v>
      </c>
      <c r="V102" s="22"/>
      <c r="AI102" s="28" t="e">
        <f t="shared" si="32"/>
        <v>#N/A</v>
      </c>
      <c r="AJ102" s="29" t="e">
        <f t="shared" si="32"/>
        <v>#N/A</v>
      </c>
      <c r="AK102" s="25"/>
      <c r="AL102" s="28" t="e">
        <f t="shared" si="33"/>
        <v>#N/A</v>
      </c>
      <c r="AM102" s="29" t="e">
        <f t="shared" si="33"/>
        <v>#N/A</v>
      </c>
      <c r="AN102" s="25"/>
      <c r="AO102" s="28">
        <f t="shared" si="34"/>
        <v>86.598528195771678</v>
      </c>
      <c r="AP102" s="29">
        <f t="shared" si="34"/>
        <v>99.981830832964107</v>
      </c>
      <c r="AR102" s="34">
        <f t="shared" si="28"/>
        <v>132.27120466067177</v>
      </c>
      <c r="AS102" s="35">
        <f>RANK(AR102,$AR$4:$AR$103,1)</f>
        <v>100</v>
      </c>
      <c r="AU102" s="16">
        <f t="shared" si="30"/>
        <v>100</v>
      </c>
      <c r="AV102" s="15">
        <f t="shared" si="35"/>
        <v>86.598528195771678</v>
      </c>
      <c r="AW102" s="15">
        <f t="shared" si="35"/>
        <v>99.981830832964107</v>
      </c>
      <c r="AX102" s="11" t="str">
        <f t="shared" si="31"/>
        <v>Favorited</v>
      </c>
      <c r="AZ102" s="16"/>
      <c r="BA102" s="15"/>
      <c r="BB102" s="15"/>
      <c r="BC102" s="16"/>
      <c r="BD102" s="15"/>
      <c r="BE102" s="15"/>
      <c r="BF102" s="16"/>
      <c r="BG102" s="15"/>
      <c r="BH102" s="15"/>
      <c r="BJ102" s="37" t="s">
        <v>211</v>
      </c>
      <c r="BK102" s="15">
        <f t="shared" si="26"/>
        <v>0</v>
      </c>
      <c r="BL102" s="15">
        <f t="shared" si="27"/>
        <v>0</v>
      </c>
    </row>
    <row r="103" spans="1:64" ht="15" thickBot="1" x14ac:dyDescent="0.35">
      <c r="A103" s="36"/>
      <c r="B103" s="42" t="s">
        <v>193</v>
      </c>
      <c r="C103" s="42" t="s">
        <v>194</v>
      </c>
      <c r="D103" s="42" t="s">
        <v>40</v>
      </c>
      <c r="E103" s="49">
        <v>55.008998028204985</v>
      </c>
      <c r="F103" s="49">
        <v>59.004292473389931</v>
      </c>
      <c r="G103" s="49">
        <v>11.000591606998668</v>
      </c>
      <c r="H103" s="49">
        <v>-6.3172291033946966</v>
      </c>
      <c r="I103" s="49">
        <v>4.004529697589188</v>
      </c>
      <c r="J103" s="49">
        <v>70.002807113675047</v>
      </c>
      <c r="K103" s="49">
        <v>127.00909865616013</v>
      </c>
      <c r="L103" s="49">
        <v>196.00800484381563</v>
      </c>
      <c r="M103" s="43" cm="1">
        <f t="array" ref="M103">1+(E103-MIN(E$4:E$103))*(100-1)/(MAX(E$4:E$103-MIN(E$4:E$103)))</f>
        <v>42.017160553548379</v>
      </c>
      <c r="N103" s="43" cm="1">
        <f t="array" ref="N103">1+(F103-MIN(F$4:F$103))*(100-1)/(MAX(F$4:F$103-MIN(F$4:F$103)))</f>
        <v>48.067269337496739</v>
      </c>
      <c r="O103" s="43" cm="1">
        <f t="array" ref="O103">1+(G103-MIN(G$4:G$103))*(100-1)/(MAX(G$4:G$103-MIN(G$4:G$103)))</f>
        <v>99.916674353985854</v>
      </c>
      <c r="P103" s="43" cm="1">
        <f t="array" ref="P103">1+(H103-MIN(H$4:H$103))*(100-1)/(MAX(H$4:H$103-MIN(H$4:H$103)))</f>
        <v>49.515729933644749</v>
      </c>
      <c r="Q103" s="43" cm="1">
        <f t="array" ref="Q103">1+(I103-MIN(I$4:I$103))*(100-1)/(MAX(I$4:I$103-MIN(I$4:I$103)))</f>
        <v>4.8802616205749931</v>
      </c>
      <c r="R103" s="43" cm="1">
        <f t="array" ref="R103">1+(J103-MIN(J$4:J$103))*(100-1)/(MAX(J$4:J$103-MIN(J$4:J$103)))</f>
        <v>75.516525857931569</v>
      </c>
      <c r="S103" s="43" cm="1">
        <f t="array" ref="S103">1+(K103-MIN(K$4:K$103))*(100-1)/(MAX(K$4:K$103-MIN(K$4:K$103)))</f>
        <v>47.151803668266986</v>
      </c>
      <c r="T103" s="43" cm="1">
        <f t="array" ref="T103">1+(L103-MIN(L$4:L$103))*(100-1)/(MAX(L$4:L$103-MIN(L$4:L$103)))</f>
        <v>31.957672145881954</v>
      </c>
      <c r="U103" s="45" t="s">
        <v>200</v>
      </c>
      <c r="V103" s="22"/>
      <c r="AI103" s="30" t="e">
        <f t="shared" si="32"/>
        <v>#N/A</v>
      </c>
      <c r="AJ103" s="31" t="e">
        <f t="shared" si="32"/>
        <v>#N/A</v>
      </c>
      <c r="AK103" s="25"/>
      <c r="AL103" s="30">
        <f t="shared" si="33"/>
        <v>47.151803668266986</v>
      </c>
      <c r="AM103" s="31">
        <f t="shared" si="33"/>
        <v>99.916674353985854</v>
      </c>
      <c r="AN103" s="25"/>
      <c r="AO103" s="30" t="e">
        <f t="shared" si="34"/>
        <v>#N/A</v>
      </c>
      <c r="AP103" s="31" t="e">
        <f t="shared" si="34"/>
        <v>#N/A</v>
      </c>
      <c r="AR103" s="34">
        <f t="shared" si="28"/>
        <v>110.48363862188488</v>
      </c>
      <c r="AS103" s="35">
        <f>RANK(AR103,$AR$4:$AR$103,1)</f>
        <v>95</v>
      </c>
      <c r="AU103" s="16">
        <f t="shared" si="30"/>
        <v>95</v>
      </c>
      <c r="AV103" s="15">
        <f t="shared" si="35"/>
        <v>47.151803668266986</v>
      </c>
      <c r="AW103" s="15">
        <f t="shared" si="35"/>
        <v>99.916674353985854</v>
      </c>
      <c r="AX103" s="11" t="str">
        <f t="shared" si="31"/>
        <v>Listened</v>
      </c>
      <c r="AZ103" s="16"/>
      <c r="BA103" s="15"/>
      <c r="BB103" s="15"/>
      <c r="BC103" s="16"/>
      <c r="BD103" s="15"/>
      <c r="BE103" s="15"/>
      <c r="BF103" s="16"/>
      <c r="BG103" s="15"/>
      <c r="BH103" s="15"/>
      <c r="BJ103" s="10">
        <v>50</v>
      </c>
      <c r="BK103" s="15">
        <f t="shared" si="26"/>
        <v>32.260584021069164</v>
      </c>
      <c r="BL103" s="15">
        <f t="shared" si="27"/>
        <v>63.988723652204648</v>
      </c>
    </row>
    <row r="104" spans="1:64" x14ac:dyDescent="0.3">
      <c r="BJ104" s="37" t="s">
        <v>211</v>
      </c>
      <c r="BK104" s="15">
        <f t="shared" si="26"/>
        <v>0</v>
      </c>
      <c r="BL104" s="15">
        <f t="shared" si="27"/>
        <v>0</v>
      </c>
    </row>
    <row r="105" spans="1:64" x14ac:dyDescent="0.3">
      <c r="BJ105" s="10">
        <v>51</v>
      </c>
      <c r="BK105" s="15">
        <f t="shared" si="26"/>
        <v>46.403516320988842</v>
      </c>
      <c r="BL105" s="15">
        <f t="shared" si="27"/>
        <v>55.012361982996147</v>
      </c>
    </row>
    <row r="106" spans="1:64" x14ac:dyDescent="0.3">
      <c r="BJ106" s="37" t="s">
        <v>211</v>
      </c>
      <c r="BK106" s="15">
        <f t="shared" si="26"/>
        <v>0</v>
      </c>
      <c r="BL106" s="15">
        <f t="shared" si="27"/>
        <v>0</v>
      </c>
    </row>
    <row r="107" spans="1:64" x14ac:dyDescent="0.3">
      <c r="BJ107" s="10">
        <v>52</v>
      </c>
      <c r="BK107" s="15">
        <f t="shared" si="26"/>
        <v>56.827771428697396</v>
      </c>
      <c r="BL107" s="15">
        <f t="shared" si="27"/>
        <v>46.032886051657371</v>
      </c>
    </row>
    <row r="108" spans="1:64" x14ac:dyDescent="0.3">
      <c r="BJ108" s="37" t="s">
        <v>211</v>
      </c>
      <c r="BK108" s="15">
        <f t="shared" si="26"/>
        <v>0</v>
      </c>
      <c r="BL108" s="15">
        <f t="shared" si="27"/>
        <v>0</v>
      </c>
    </row>
    <row r="109" spans="1:64" x14ac:dyDescent="0.3">
      <c r="BJ109" s="10">
        <v>53</v>
      </c>
      <c r="BK109" s="15">
        <f t="shared" si="26"/>
        <v>8.4397700623405747</v>
      </c>
      <c r="BL109" s="15">
        <f t="shared" si="27"/>
        <v>73.00500407314739</v>
      </c>
    </row>
    <row r="110" spans="1:64" x14ac:dyDescent="0.3">
      <c r="BJ110" s="37" t="s">
        <v>211</v>
      </c>
      <c r="BK110" s="15">
        <f t="shared" si="26"/>
        <v>0</v>
      </c>
      <c r="BL110" s="15">
        <f t="shared" si="27"/>
        <v>0</v>
      </c>
    </row>
    <row r="111" spans="1:64" x14ac:dyDescent="0.3">
      <c r="BJ111" s="10">
        <v>54</v>
      </c>
      <c r="BK111" s="15">
        <f t="shared" si="26"/>
        <v>19.609870826030029</v>
      </c>
      <c r="BL111" s="15">
        <f t="shared" si="27"/>
        <v>73.0117470542002</v>
      </c>
    </row>
    <row r="112" spans="1:64" x14ac:dyDescent="0.3">
      <c r="BJ112" s="37" t="s">
        <v>211</v>
      </c>
      <c r="BK112" s="15">
        <f t="shared" si="26"/>
        <v>0</v>
      </c>
      <c r="BL112" s="15">
        <f t="shared" si="27"/>
        <v>0</v>
      </c>
    </row>
    <row r="113" spans="62:64" x14ac:dyDescent="0.3">
      <c r="BJ113" s="10">
        <v>55</v>
      </c>
      <c r="BK113" s="15">
        <f t="shared" si="26"/>
        <v>21.843871688752024</v>
      </c>
      <c r="BL113" s="15">
        <f t="shared" si="27"/>
        <v>73.017775090462891</v>
      </c>
    </row>
    <row r="114" spans="62:64" x14ac:dyDescent="0.3">
      <c r="BJ114" s="37" t="s">
        <v>211</v>
      </c>
      <c r="BK114" s="15">
        <f t="shared" si="26"/>
        <v>0</v>
      </c>
      <c r="BL114" s="15">
        <f t="shared" si="27"/>
        <v>0</v>
      </c>
    </row>
    <row r="115" spans="62:64" x14ac:dyDescent="0.3">
      <c r="BJ115" s="10">
        <v>56</v>
      </c>
      <c r="BK115" s="15">
        <f t="shared" si="26"/>
        <v>41.941902376942316</v>
      </c>
      <c r="BL115" s="15">
        <f t="shared" si="27"/>
        <v>63.976779712244102</v>
      </c>
    </row>
    <row r="116" spans="62:64" x14ac:dyDescent="0.3">
      <c r="BJ116" s="37" t="s">
        <v>211</v>
      </c>
      <c r="BK116" s="15">
        <f t="shared" si="26"/>
        <v>0</v>
      </c>
      <c r="BL116" s="15">
        <f t="shared" si="27"/>
        <v>0</v>
      </c>
    </row>
    <row r="117" spans="62:64" x14ac:dyDescent="0.3">
      <c r="BJ117" s="10">
        <v>57</v>
      </c>
      <c r="BK117" s="15">
        <f t="shared" si="26"/>
        <v>23.330725683464262</v>
      </c>
      <c r="BL117" s="15">
        <f t="shared" si="27"/>
        <v>72.943811197186477</v>
      </c>
    </row>
    <row r="118" spans="62:64" x14ac:dyDescent="0.3">
      <c r="BJ118" s="37" t="s">
        <v>211</v>
      </c>
      <c r="BK118" s="15">
        <f t="shared" si="26"/>
        <v>0</v>
      </c>
      <c r="BL118" s="15">
        <f t="shared" si="27"/>
        <v>0</v>
      </c>
    </row>
    <row r="119" spans="62:64" x14ac:dyDescent="0.3">
      <c r="BJ119" s="10">
        <v>58</v>
      </c>
      <c r="BK119" s="15">
        <f t="shared" si="26"/>
        <v>23.330203001871183</v>
      </c>
      <c r="BL119" s="15">
        <f t="shared" si="27"/>
        <v>72.991873973636999</v>
      </c>
    </row>
    <row r="120" spans="62:64" x14ac:dyDescent="0.3">
      <c r="BJ120" s="37" t="s">
        <v>211</v>
      </c>
      <c r="BK120" s="15">
        <f t="shared" si="26"/>
        <v>0</v>
      </c>
      <c r="BL120" s="15">
        <f t="shared" si="27"/>
        <v>0</v>
      </c>
    </row>
    <row r="121" spans="62:64" x14ac:dyDescent="0.3">
      <c r="BJ121" s="10">
        <v>59</v>
      </c>
      <c r="BK121" s="15">
        <f t="shared" si="26"/>
        <v>24.818001133888007</v>
      </c>
      <c r="BL121" s="15">
        <f t="shared" si="27"/>
        <v>72.980035365020782</v>
      </c>
    </row>
    <row r="122" spans="62:64" x14ac:dyDescent="0.3">
      <c r="BJ122" s="37" t="s">
        <v>211</v>
      </c>
      <c r="BK122" s="15">
        <f t="shared" si="26"/>
        <v>0</v>
      </c>
      <c r="BL122" s="15">
        <f t="shared" si="27"/>
        <v>0</v>
      </c>
    </row>
    <row r="123" spans="62:64" x14ac:dyDescent="0.3">
      <c r="BJ123" s="10">
        <v>60</v>
      </c>
      <c r="BK123" s="15">
        <f t="shared" si="26"/>
        <v>77.667930238735806</v>
      </c>
      <c r="BL123" s="15">
        <f t="shared" si="27"/>
        <v>1.0289506949616209</v>
      </c>
    </row>
    <row r="124" spans="62:64" x14ac:dyDescent="0.3">
      <c r="BJ124" s="37" t="s">
        <v>211</v>
      </c>
      <c r="BK124" s="15">
        <f t="shared" si="26"/>
        <v>0</v>
      </c>
      <c r="BL124" s="15">
        <f t="shared" si="27"/>
        <v>0</v>
      </c>
    </row>
    <row r="125" spans="62:64" x14ac:dyDescent="0.3">
      <c r="BJ125" s="10">
        <v>61</v>
      </c>
      <c r="BK125" s="15">
        <f t="shared" si="26"/>
        <v>62.776752193833502</v>
      </c>
      <c r="BL125" s="15">
        <f t="shared" si="27"/>
        <v>46.033308789344446</v>
      </c>
    </row>
    <row r="126" spans="62:64" x14ac:dyDescent="0.3">
      <c r="BJ126" s="37" t="s">
        <v>211</v>
      </c>
      <c r="BK126" s="15">
        <f t="shared" si="26"/>
        <v>0</v>
      </c>
      <c r="BL126" s="15">
        <f t="shared" si="27"/>
        <v>0</v>
      </c>
    </row>
    <row r="127" spans="62:64" x14ac:dyDescent="0.3">
      <c r="BJ127" s="10">
        <v>62</v>
      </c>
      <c r="BK127" s="15">
        <f t="shared" si="26"/>
        <v>29.284847943023117</v>
      </c>
      <c r="BL127" s="15">
        <f t="shared" si="27"/>
        <v>72.933030209832751</v>
      </c>
    </row>
    <row r="128" spans="62:64" x14ac:dyDescent="0.3">
      <c r="BJ128" s="37" t="s">
        <v>211</v>
      </c>
      <c r="BK128" s="15">
        <f t="shared" si="26"/>
        <v>0</v>
      </c>
      <c r="BL128" s="15">
        <f t="shared" si="27"/>
        <v>0</v>
      </c>
    </row>
    <row r="129" spans="62:64" x14ac:dyDescent="0.3">
      <c r="BJ129" s="10">
        <v>63</v>
      </c>
      <c r="BK129" s="15">
        <f t="shared" si="26"/>
        <v>79.157448585429407</v>
      </c>
      <c r="BL129" s="15">
        <f t="shared" si="27"/>
        <v>10.057521753245092</v>
      </c>
    </row>
    <row r="130" spans="62:64" x14ac:dyDescent="0.3">
      <c r="BJ130" s="37" t="s">
        <v>211</v>
      </c>
      <c r="BK130" s="15">
        <f t="shared" si="26"/>
        <v>0</v>
      </c>
      <c r="BL130" s="15">
        <f t="shared" si="27"/>
        <v>0</v>
      </c>
    </row>
    <row r="131" spans="62:64" x14ac:dyDescent="0.3">
      <c r="BJ131" s="10">
        <v>64</v>
      </c>
      <c r="BK131" s="15">
        <f t="shared" ref="BK131:BK194" si="36">IF(BJ131="Test",$X$4,VLOOKUP($BJ131,$AU$4:$AW$103,2,0))</f>
        <v>49.379745475704908</v>
      </c>
      <c r="BL131" s="15">
        <f t="shared" ref="BL131:BL194" si="37">IF(BJ131="Test",$Y$4,VLOOKUP($BJ131,$AU$4:$AW$103,3,0))</f>
        <v>63.960331262056634</v>
      </c>
    </row>
    <row r="132" spans="62:64" x14ac:dyDescent="0.3">
      <c r="BJ132" s="37" t="s">
        <v>211</v>
      </c>
      <c r="BK132" s="15">
        <f t="shared" si="36"/>
        <v>0</v>
      </c>
      <c r="BL132" s="15">
        <f t="shared" si="37"/>
        <v>0</v>
      </c>
    </row>
    <row r="133" spans="62:64" x14ac:dyDescent="0.3">
      <c r="BJ133" s="10">
        <v>65</v>
      </c>
      <c r="BK133" s="15">
        <f t="shared" si="36"/>
        <v>59.800730313586477</v>
      </c>
      <c r="BL133" s="15">
        <f t="shared" si="37"/>
        <v>55.011041850298795</v>
      </c>
    </row>
    <row r="134" spans="62:64" x14ac:dyDescent="0.3">
      <c r="BJ134" s="37" t="s">
        <v>211</v>
      </c>
      <c r="BK134" s="15">
        <f t="shared" si="36"/>
        <v>0</v>
      </c>
      <c r="BL134" s="15">
        <f t="shared" si="37"/>
        <v>0</v>
      </c>
    </row>
    <row r="135" spans="62:64" x14ac:dyDescent="0.3">
      <c r="BJ135" s="10">
        <v>66</v>
      </c>
      <c r="BK135" s="15">
        <f t="shared" si="36"/>
        <v>21.099526906905997</v>
      </c>
      <c r="BL135" s="15">
        <f t="shared" si="37"/>
        <v>81.989503217256683</v>
      </c>
    </row>
    <row r="136" spans="62:64" x14ac:dyDescent="0.3">
      <c r="BJ136" s="37" t="s">
        <v>211</v>
      </c>
      <c r="BK136" s="15">
        <f t="shared" si="36"/>
        <v>0</v>
      </c>
      <c r="BL136" s="15">
        <f t="shared" si="37"/>
        <v>0</v>
      </c>
    </row>
    <row r="137" spans="62:64" x14ac:dyDescent="0.3">
      <c r="BJ137" s="10">
        <v>67</v>
      </c>
      <c r="BK137" s="15">
        <f t="shared" si="36"/>
        <v>76.174719791985567</v>
      </c>
      <c r="BL137" s="15">
        <f t="shared" si="37"/>
        <v>37.010630961247251</v>
      </c>
    </row>
    <row r="138" spans="62:64" x14ac:dyDescent="0.3">
      <c r="BJ138" s="37" t="s">
        <v>211</v>
      </c>
      <c r="BK138" s="15">
        <f t="shared" si="36"/>
        <v>0</v>
      </c>
      <c r="BL138" s="15">
        <f t="shared" si="37"/>
        <v>0</v>
      </c>
    </row>
    <row r="139" spans="62:64" x14ac:dyDescent="0.3">
      <c r="BJ139" s="10">
        <v>68</v>
      </c>
      <c r="BK139" s="15">
        <f t="shared" si="36"/>
        <v>71.715814712097313</v>
      </c>
      <c r="BL139" s="15">
        <f t="shared" si="37"/>
        <v>45.987626822190158</v>
      </c>
    </row>
    <row r="140" spans="62:64" x14ac:dyDescent="0.3">
      <c r="BJ140" s="37" t="s">
        <v>211</v>
      </c>
      <c r="BK140" s="15">
        <f t="shared" si="36"/>
        <v>0</v>
      </c>
      <c r="BL140" s="15">
        <f t="shared" si="37"/>
        <v>0</v>
      </c>
    </row>
    <row r="141" spans="62:64" x14ac:dyDescent="0.3">
      <c r="BJ141" s="10">
        <v>69</v>
      </c>
      <c r="BK141" s="15">
        <f t="shared" si="36"/>
        <v>23.328361907108967</v>
      </c>
      <c r="BL141" s="15">
        <f t="shared" si="37"/>
        <v>81.985986661598432</v>
      </c>
    </row>
    <row r="142" spans="62:64" x14ac:dyDescent="0.3">
      <c r="BJ142" s="37" t="s">
        <v>211</v>
      </c>
      <c r="BK142" s="15">
        <f t="shared" si="36"/>
        <v>0</v>
      </c>
      <c r="BL142" s="15">
        <f t="shared" si="37"/>
        <v>0</v>
      </c>
    </row>
    <row r="143" spans="62:64" x14ac:dyDescent="0.3">
      <c r="BJ143" s="10">
        <v>70</v>
      </c>
      <c r="BK143" s="15">
        <f t="shared" si="36"/>
        <v>25.565149297329302</v>
      </c>
      <c r="BL143" s="15">
        <f t="shared" si="37"/>
        <v>81.987053236032011</v>
      </c>
    </row>
    <row r="144" spans="62:64" x14ac:dyDescent="0.3">
      <c r="BJ144" s="37" t="s">
        <v>211</v>
      </c>
      <c r="BK144" s="15">
        <f t="shared" si="36"/>
        <v>0</v>
      </c>
      <c r="BL144" s="15">
        <f t="shared" si="37"/>
        <v>0</v>
      </c>
    </row>
    <row r="145" spans="62:64" x14ac:dyDescent="0.3">
      <c r="BJ145" s="10">
        <v>71</v>
      </c>
      <c r="BK145" s="15">
        <f t="shared" si="36"/>
        <v>27.05394128912565</v>
      </c>
      <c r="BL145" s="15">
        <f t="shared" si="37"/>
        <v>81.982326727108784</v>
      </c>
    </row>
    <row r="146" spans="62:64" x14ac:dyDescent="0.3">
      <c r="BJ146" s="37" t="s">
        <v>211</v>
      </c>
      <c r="BK146" s="15">
        <f t="shared" si="36"/>
        <v>0</v>
      </c>
      <c r="BL146" s="15">
        <f t="shared" si="37"/>
        <v>0</v>
      </c>
    </row>
    <row r="147" spans="62:64" x14ac:dyDescent="0.3">
      <c r="BJ147" s="10">
        <v>72</v>
      </c>
      <c r="BK147" s="15">
        <f t="shared" si="36"/>
        <v>51.615193308858039</v>
      </c>
      <c r="BL147" s="15">
        <f t="shared" si="37"/>
        <v>72.979961935305397</v>
      </c>
    </row>
    <row r="148" spans="62:64" x14ac:dyDescent="0.3">
      <c r="BJ148" s="37" t="s">
        <v>211</v>
      </c>
      <c r="BK148" s="15">
        <f t="shared" si="36"/>
        <v>0</v>
      </c>
      <c r="BL148" s="15">
        <f t="shared" si="37"/>
        <v>0</v>
      </c>
    </row>
    <row r="149" spans="62:64" x14ac:dyDescent="0.3">
      <c r="BJ149" s="10">
        <v>73</v>
      </c>
      <c r="BK149" s="15">
        <f t="shared" si="36"/>
        <v>88.08399023720915</v>
      </c>
      <c r="BL149" s="15">
        <f t="shared" si="37"/>
        <v>19.000603850364971</v>
      </c>
    </row>
    <row r="150" spans="62:64" x14ac:dyDescent="0.3">
      <c r="BJ150" s="37" t="s">
        <v>211</v>
      </c>
      <c r="BK150" s="15">
        <f t="shared" si="36"/>
        <v>0</v>
      </c>
      <c r="BL150" s="15">
        <f t="shared" si="37"/>
        <v>0</v>
      </c>
    </row>
    <row r="151" spans="62:64" x14ac:dyDescent="0.3">
      <c r="BJ151" s="10">
        <v>74</v>
      </c>
      <c r="BK151" s="15">
        <f t="shared" si="36"/>
        <v>38.960553734463659</v>
      </c>
      <c r="BL151" s="15">
        <f t="shared" si="37"/>
        <v>82.004445303492147</v>
      </c>
    </row>
    <row r="152" spans="62:64" x14ac:dyDescent="0.3">
      <c r="BJ152" s="37" t="s">
        <v>211</v>
      </c>
      <c r="BK152" s="15">
        <f t="shared" si="36"/>
        <v>0</v>
      </c>
      <c r="BL152" s="15">
        <f t="shared" si="37"/>
        <v>0</v>
      </c>
    </row>
    <row r="153" spans="62:64" x14ac:dyDescent="0.3">
      <c r="BJ153" s="10">
        <v>75</v>
      </c>
      <c r="BK153" s="15">
        <f t="shared" si="36"/>
        <v>56.825468508499803</v>
      </c>
      <c r="BL153" s="15">
        <f t="shared" si="37"/>
        <v>72.9434500072622</v>
      </c>
    </row>
    <row r="154" spans="62:64" x14ac:dyDescent="0.3">
      <c r="BJ154" s="37" t="s">
        <v>211</v>
      </c>
      <c r="BK154" s="15">
        <f t="shared" si="36"/>
        <v>0</v>
      </c>
      <c r="BL154" s="15">
        <f t="shared" si="37"/>
        <v>0</v>
      </c>
    </row>
    <row r="155" spans="62:64" x14ac:dyDescent="0.3">
      <c r="BJ155" s="37" t="s">
        <v>211</v>
      </c>
      <c r="BK155" s="15">
        <f t="shared" si="36"/>
        <v>0</v>
      </c>
      <c r="BL155" s="15">
        <f t="shared" si="37"/>
        <v>0</v>
      </c>
    </row>
    <row r="156" spans="62:64" x14ac:dyDescent="0.3">
      <c r="BJ156" s="10">
        <v>76</v>
      </c>
      <c r="BK156" s="15">
        <f t="shared" si="36"/>
        <v>43.426421383044548</v>
      </c>
      <c r="BL156" s="15">
        <f t="shared" si="37"/>
        <v>82.011077836303372</v>
      </c>
    </row>
    <row r="157" spans="62:64" x14ac:dyDescent="0.3">
      <c r="BJ157" s="37" t="s">
        <v>211</v>
      </c>
      <c r="BK157" s="15">
        <f t="shared" si="36"/>
        <v>0</v>
      </c>
      <c r="BL157" s="15">
        <f t="shared" si="37"/>
        <v>0</v>
      </c>
    </row>
    <row r="158" spans="62:64" x14ac:dyDescent="0.3">
      <c r="BJ158" s="10">
        <v>77</v>
      </c>
      <c r="BK158" s="15">
        <f t="shared" si="36"/>
        <v>67.989165105238357</v>
      </c>
      <c r="BL158" s="15">
        <f t="shared" si="37"/>
        <v>63.953741461410658</v>
      </c>
    </row>
    <row r="159" spans="62:64" x14ac:dyDescent="0.3">
      <c r="BJ159" s="37" t="s">
        <v>211</v>
      </c>
      <c r="BK159" s="15">
        <f t="shared" si="36"/>
        <v>0</v>
      </c>
      <c r="BL159" s="15">
        <f t="shared" si="37"/>
        <v>0</v>
      </c>
    </row>
    <row r="160" spans="62:64" x14ac:dyDescent="0.3">
      <c r="BJ160" s="10">
        <v>78</v>
      </c>
      <c r="BK160" s="15">
        <f t="shared" si="36"/>
        <v>44.918567517675925</v>
      </c>
      <c r="BL160" s="15">
        <f t="shared" si="37"/>
        <v>81.99279159442122</v>
      </c>
    </row>
    <row r="161" spans="62:64" x14ac:dyDescent="0.3">
      <c r="BJ161" s="37" t="s">
        <v>211</v>
      </c>
      <c r="BK161" s="15">
        <f t="shared" si="36"/>
        <v>0</v>
      </c>
      <c r="BL161" s="15">
        <f t="shared" si="37"/>
        <v>0</v>
      </c>
    </row>
    <row r="162" spans="62:64" x14ac:dyDescent="0.3">
      <c r="BJ162" s="10">
        <v>79</v>
      </c>
      <c r="BK162" s="15">
        <f t="shared" si="36"/>
        <v>86.602398338497409</v>
      </c>
      <c r="BL162" s="15">
        <f t="shared" si="37"/>
        <v>37.023044319151758</v>
      </c>
    </row>
    <row r="163" spans="62:64" x14ac:dyDescent="0.3">
      <c r="BJ163" s="37" t="s">
        <v>211</v>
      </c>
      <c r="BK163" s="15">
        <f t="shared" si="36"/>
        <v>0</v>
      </c>
      <c r="BL163" s="15">
        <f t="shared" si="37"/>
        <v>0</v>
      </c>
    </row>
    <row r="164" spans="62:64" x14ac:dyDescent="0.3">
      <c r="BJ164" s="10">
        <v>80</v>
      </c>
      <c r="BK164" s="15">
        <f t="shared" si="36"/>
        <v>59.805368914751512</v>
      </c>
      <c r="BL164" s="15">
        <f t="shared" si="37"/>
        <v>72.943388096493692</v>
      </c>
    </row>
    <row r="165" spans="62:64" x14ac:dyDescent="0.3">
      <c r="BJ165" s="37" t="s">
        <v>211</v>
      </c>
      <c r="BK165" s="15">
        <f t="shared" si="36"/>
        <v>0</v>
      </c>
      <c r="BL165" s="15">
        <f t="shared" si="37"/>
        <v>0</v>
      </c>
    </row>
    <row r="166" spans="62:64" x14ac:dyDescent="0.3">
      <c r="BJ166" s="10">
        <v>81</v>
      </c>
      <c r="BK166" s="15">
        <f t="shared" si="36"/>
        <v>47.895388986363507</v>
      </c>
      <c r="BL166" s="15">
        <f t="shared" si="37"/>
        <v>81.979941615370038</v>
      </c>
    </row>
    <row r="167" spans="62:64" x14ac:dyDescent="0.3">
      <c r="BJ167" s="37" t="s">
        <v>211</v>
      </c>
      <c r="BK167" s="15">
        <f t="shared" si="36"/>
        <v>0</v>
      </c>
      <c r="BL167" s="15">
        <f t="shared" si="37"/>
        <v>0</v>
      </c>
    </row>
    <row r="168" spans="62:64" x14ac:dyDescent="0.3">
      <c r="BJ168" s="10">
        <v>82</v>
      </c>
      <c r="BK168" s="15">
        <f t="shared" si="36"/>
        <v>95.529217615432344</v>
      </c>
      <c r="BL168" s="15">
        <f t="shared" si="37"/>
        <v>19.038483928773744</v>
      </c>
    </row>
    <row r="169" spans="62:64" x14ac:dyDescent="0.3">
      <c r="BJ169" s="37" t="s">
        <v>211</v>
      </c>
      <c r="BK169" s="15">
        <f t="shared" si="36"/>
        <v>0</v>
      </c>
      <c r="BL169" s="15">
        <f t="shared" si="37"/>
        <v>0</v>
      </c>
    </row>
    <row r="170" spans="62:64" x14ac:dyDescent="0.3">
      <c r="BJ170" s="10">
        <v>83</v>
      </c>
      <c r="BK170" s="15">
        <f t="shared" si="36"/>
        <v>67.993765944241957</v>
      </c>
      <c r="BL170" s="15">
        <f t="shared" si="37"/>
        <v>73.011645709974886</v>
      </c>
    </row>
    <row r="171" spans="62:64" x14ac:dyDescent="0.3">
      <c r="BJ171" s="37" t="s">
        <v>211</v>
      </c>
      <c r="BK171" s="15">
        <f t="shared" si="36"/>
        <v>0</v>
      </c>
      <c r="BL171" s="15">
        <f t="shared" si="37"/>
        <v>0</v>
      </c>
    </row>
    <row r="172" spans="62:64" x14ac:dyDescent="0.3">
      <c r="BJ172" s="10">
        <v>84</v>
      </c>
      <c r="BK172" s="15">
        <f t="shared" si="36"/>
        <v>1</v>
      </c>
      <c r="BL172" s="15">
        <f t="shared" si="37"/>
        <v>99.959622152328791</v>
      </c>
    </row>
    <row r="173" spans="62:64" x14ac:dyDescent="0.3">
      <c r="BJ173" s="37" t="s">
        <v>211</v>
      </c>
      <c r="BK173" s="15">
        <f t="shared" si="36"/>
        <v>0</v>
      </c>
      <c r="BL173" s="15">
        <f t="shared" si="37"/>
        <v>0</v>
      </c>
    </row>
    <row r="174" spans="62:64" x14ac:dyDescent="0.3">
      <c r="BJ174" s="10">
        <v>85</v>
      </c>
      <c r="BK174" s="15">
        <f t="shared" si="36"/>
        <v>45.656495612940745</v>
      </c>
      <c r="BL174" s="15">
        <f t="shared" si="37"/>
        <v>90.929027213536841</v>
      </c>
    </row>
    <row r="175" spans="62:64" x14ac:dyDescent="0.3">
      <c r="BJ175" s="37" t="s">
        <v>211</v>
      </c>
      <c r="BK175" s="15">
        <f t="shared" si="36"/>
        <v>0</v>
      </c>
      <c r="BL175" s="15">
        <f t="shared" si="37"/>
        <v>0</v>
      </c>
    </row>
    <row r="176" spans="62:64" x14ac:dyDescent="0.3">
      <c r="BJ176" s="10">
        <v>86</v>
      </c>
      <c r="BK176" s="15">
        <f t="shared" si="36"/>
        <v>45.661419860209833</v>
      </c>
      <c r="BL176" s="15">
        <f t="shared" si="37"/>
        <v>90.955925283671206</v>
      </c>
    </row>
    <row r="177" spans="62:64" x14ac:dyDescent="0.3">
      <c r="BJ177" s="37" t="s">
        <v>211</v>
      </c>
      <c r="BK177" s="15">
        <f t="shared" si="36"/>
        <v>0</v>
      </c>
      <c r="BL177" s="15">
        <f t="shared" si="37"/>
        <v>0</v>
      </c>
    </row>
    <row r="178" spans="62:64" x14ac:dyDescent="0.3">
      <c r="BJ178" s="10">
        <v>87</v>
      </c>
      <c r="BK178" s="15">
        <f t="shared" si="36"/>
        <v>22.585565989127506</v>
      </c>
      <c r="BL178" s="15">
        <f t="shared" si="37"/>
        <v>99.977499986326791</v>
      </c>
    </row>
    <row r="179" spans="62:64" x14ac:dyDescent="0.3">
      <c r="BJ179" s="37" t="s">
        <v>211</v>
      </c>
      <c r="BK179" s="15">
        <f t="shared" si="36"/>
        <v>0</v>
      </c>
      <c r="BL179" s="15">
        <f t="shared" si="37"/>
        <v>0</v>
      </c>
    </row>
    <row r="180" spans="62:64" x14ac:dyDescent="0.3">
      <c r="BJ180" s="10">
        <v>88</v>
      </c>
      <c r="BK180" s="15">
        <f t="shared" si="36"/>
        <v>23.330385675615656</v>
      </c>
      <c r="BL180" s="15">
        <f t="shared" si="37"/>
        <v>99.91782789937244</v>
      </c>
    </row>
    <row r="181" spans="62:64" x14ac:dyDescent="0.3">
      <c r="BJ181" s="37" t="s">
        <v>211</v>
      </c>
      <c r="BK181" s="15">
        <f t="shared" si="36"/>
        <v>0</v>
      </c>
      <c r="BL181" s="15">
        <f t="shared" si="37"/>
        <v>0</v>
      </c>
    </row>
    <row r="182" spans="62:64" x14ac:dyDescent="0.3">
      <c r="BJ182" s="10">
        <v>89</v>
      </c>
      <c r="BK182" s="15">
        <f t="shared" si="36"/>
        <v>24.820764396278165</v>
      </c>
      <c r="BL182" s="15">
        <f t="shared" si="37"/>
        <v>100</v>
      </c>
    </row>
    <row r="183" spans="62:64" x14ac:dyDescent="0.3">
      <c r="BJ183" s="37" t="s">
        <v>211</v>
      </c>
      <c r="BK183" s="15">
        <f t="shared" si="36"/>
        <v>0</v>
      </c>
      <c r="BL183" s="15">
        <f t="shared" si="37"/>
        <v>0</v>
      </c>
    </row>
    <row r="184" spans="62:64" x14ac:dyDescent="0.3">
      <c r="BJ184" s="10">
        <v>90</v>
      </c>
      <c r="BK184" s="15">
        <f t="shared" si="36"/>
        <v>30.77011156365236</v>
      </c>
      <c r="BL184" s="15">
        <f t="shared" si="37"/>
        <v>99.978362520360648</v>
      </c>
    </row>
    <row r="185" spans="62:64" x14ac:dyDescent="0.3">
      <c r="BJ185" s="37" t="s">
        <v>211</v>
      </c>
      <c r="BK185" s="15">
        <f t="shared" si="36"/>
        <v>0</v>
      </c>
      <c r="BL185" s="15">
        <f t="shared" si="37"/>
        <v>0</v>
      </c>
    </row>
    <row r="186" spans="62:64" x14ac:dyDescent="0.3">
      <c r="BJ186" s="10">
        <v>91</v>
      </c>
      <c r="BK186" s="15">
        <f t="shared" si="36"/>
        <v>56.826008144069299</v>
      </c>
      <c r="BL186" s="15">
        <f t="shared" si="37"/>
        <v>90.983696408270461</v>
      </c>
    </row>
    <row r="187" spans="62:64" x14ac:dyDescent="0.3">
      <c r="BJ187" s="37" t="s">
        <v>211</v>
      </c>
      <c r="BK187" s="15">
        <f t="shared" si="36"/>
        <v>0</v>
      </c>
      <c r="BL187" s="15">
        <f t="shared" si="37"/>
        <v>0</v>
      </c>
    </row>
    <row r="188" spans="62:64" x14ac:dyDescent="0.3">
      <c r="BJ188" s="10">
        <v>92</v>
      </c>
      <c r="BK188" s="15">
        <f t="shared" si="36"/>
        <v>60.543441425065737</v>
      </c>
      <c r="BL188" s="15">
        <f t="shared" si="37"/>
        <v>90.960447869170736</v>
      </c>
    </row>
    <row r="189" spans="62:64" x14ac:dyDescent="0.3">
      <c r="BJ189" s="37" t="s">
        <v>211</v>
      </c>
      <c r="BK189" s="15">
        <f t="shared" si="36"/>
        <v>0</v>
      </c>
      <c r="BL189" s="15">
        <f t="shared" si="37"/>
        <v>0</v>
      </c>
    </row>
    <row r="190" spans="62:64" x14ac:dyDescent="0.3">
      <c r="BJ190" s="10">
        <v>93</v>
      </c>
      <c r="BK190" s="15">
        <f t="shared" si="36"/>
        <v>44.174356873336841</v>
      </c>
      <c r="BL190" s="15">
        <f t="shared" si="37"/>
        <v>99.997643457745056</v>
      </c>
    </row>
    <row r="191" spans="62:64" x14ac:dyDescent="0.3">
      <c r="BJ191" s="37" t="s">
        <v>211</v>
      </c>
      <c r="BK191" s="15">
        <f t="shared" si="36"/>
        <v>0</v>
      </c>
      <c r="BL191" s="15">
        <f t="shared" si="37"/>
        <v>0</v>
      </c>
    </row>
    <row r="192" spans="62:64" x14ac:dyDescent="0.3">
      <c r="BJ192" s="10">
        <v>94</v>
      </c>
      <c r="BK192" s="15">
        <f t="shared" si="36"/>
        <v>45.663637475357284</v>
      </c>
      <c r="BL192" s="15">
        <f t="shared" si="37"/>
        <v>99.965592617081654</v>
      </c>
    </row>
    <row r="193" spans="62:64" x14ac:dyDescent="0.3">
      <c r="BJ193" s="37" t="s">
        <v>211</v>
      </c>
      <c r="BK193" s="15">
        <f t="shared" si="36"/>
        <v>0</v>
      </c>
      <c r="BL193" s="15">
        <f t="shared" si="37"/>
        <v>0</v>
      </c>
    </row>
    <row r="194" spans="62:64" x14ac:dyDescent="0.3">
      <c r="BJ194" s="10">
        <v>95</v>
      </c>
      <c r="BK194" s="15">
        <f t="shared" si="36"/>
        <v>47.151803668266986</v>
      </c>
      <c r="BL194" s="15">
        <f t="shared" si="37"/>
        <v>99.916674353985854</v>
      </c>
    </row>
    <row r="195" spans="62:64" x14ac:dyDescent="0.3">
      <c r="BJ195" s="37" t="s">
        <v>211</v>
      </c>
      <c r="BK195" s="15">
        <f t="shared" ref="BK195:BK204" si="38">IF(BJ195="Test",$X$4,VLOOKUP($BJ195,$AU$4:$AW$103,2,0))</f>
        <v>0</v>
      </c>
      <c r="BL195" s="15">
        <f t="shared" ref="BL195:BL204" si="39">IF(BJ195="Test",$Y$4,VLOOKUP($BJ195,$AU$4:$AW$103,3,0))</f>
        <v>0</v>
      </c>
    </row>
    <row r="196" spans="62:64" x14ac:dyDescent="0.3">
      <c r="BJ196" s="10">
        <v>96</v>
      </c>
      <c r="BK196" s="15">
        <f t="shared" si="38"/>
        <v>67.247265465111411</v>
      </c>
      <c r="BL196" s="15">
        <f t="shared" si="39"/>
        <v>91.007123526145079</v>
      </c>
    </row>
    <row r="197" spans="62:64" x14ac:dyDescent="0.3">
      <c r="BJ197" s="37" t="s">
        <v>211</v>
      </c>
      <c r="BK197" s="15">
        <f t="shared" si="38"/>
        <v>0</v>
      </c>
      <c r="BL197" s="15">
        <f t="shared" si="39"/>
        <v>0</v>
      </c>
    </row>
    <row r="198" spans="62:64" x14ac:dyDescent="0.3">
      <c r="BJ198" s="10">
        <v>97</v>
      </c>
      <c r="BK198" s="15">
        <f t="shared" si="38"/>
        <v>86.602106376524247</v>
      </c>
      <c r="BL198" s="15">
        <f t="shared" si="39"/>
        <v>81.959486959632699</v>
      </c>
    </row>
    <row r="199" spans="62:64" x14ac:dyDescent="0.3">
      <c r="BJ199" s="37" t="s">
        <v>211</v>
      </c>
      <c r="BK199" s="15">
        <f t="shared" si="38"/>
        <v>0</v>
      </c>
      <c r="BL199" s="15">
        <f t="shared" si="39"/>
        <v>0</v>
      </c>
    </row>
    <row r="200" spans="62:64" x14ac:dyDescent="0.3">
      <c r="BJ200" s="10">
        <v>98</v>
      </c>
      <c r="BK200" s="15">
        <f t="shared" si="38"/>
        <v>67.988939190503601</v>
      </c>
      <c r="BL200" s="15">
        <f t="shared" si="39"/>
        <v>99.93748851229563</v>
      </c>
    </row>
    <row r="201" spans="62:64" x14ac:dyDescent="0.3">
      <c r="BJ201" s="37" t="s">
        <v>211</v>
      </c>
      <c r="BK201" s="15">
        <f t="shared" si="38"/>
        <v>0</v>
      </c>
      <c r="BL201" s="15">
        <f t="shared" si="39"/>
        <v>0</v>
      </c>
    </row>
    <row r="202" spans="62:64" x14ac:dyDescent="0.3">
      <c r="BJ202" s="10">
        <v>99</v>
      </c>
      <c r="BK202" s="15">
        <f t="shared" si="38"/>
        <v>100</v>
      </c>
      <c r="BL202" s="15">
        <f t="shared" si="39"/>
        <v>81.929394212170209</v>
      </c>
    </row>
    <row r="203" spans="62:64" x14ac:dyDescent="0.3">
      <c r="BJ203" s="37" t="s">
        <v>211</v>
      </c>
      <c r="BK203" s="15">
        <f t="shared" si="38"/>
        <v>0</v>
      </c>
      <c r="BL203" s="15">
        <f t="shared" si="39"/>
        <v>0</v>
      </c>
    </row>
    <row r="204" spans="62:64" x14ac:dyDescent="0.3">
      <c r="BJ204" s="10">
        <v>100</v>
      </c>
      <c r="BK204" s="15">
        <f t="shared" si="38"/>
        <v>86.598528195771678</v>
      </c>
      <c r="BL204" s="15">
        <f t="shared" si="39"/>
        <v>99.981830832964107</v>
      </c>
    </row>
  </sheetData>
  <mergeCells count="18">
    <mergeCell ref="X4:X5"/>
    <mergeCell ref="Y4:Y5"/>
    <mergeCell ref="Z4:Z5"/>
    <mergeCell ref="AC7:AD8"/>
    <mergeCell ref="AC2:AE2"/>
    <mergeCell ref="AC4:AC5"/>
    <mergeCell ref="AD4:AD5"/>
    <mergeCell ref="AE4:AE5"/>
    <mergeCell ref="BJ2:BL2"/>
    <mergeCell ref="AI2:AJ2"/>
    <mergeCell ref="AL2:AM2"/>
    <mergeCell ref="AO2:AP2"/>
    <mergeCell ref="M2:T2"/>
    <mergeCell ref="X2:Z2"/>
    <mergeCell ref="BF2:BH2"/>
    <mergeCell ref="AU2:AX2"/>
    <mergeCell ref="AZ2:BB2"/>
    <mergeCell ref="BC2:BE2"/>
  </mergeCells>
  <conditionalFormatting sqref="AI4:AJ103">
    <cfRule type="expression" dxfId="77" priority="35">
      <formula>ISNA(AI4)</formula>
    </cfRule>
    <cfRule type="expression" dxfId="76" priority="36">
      <formula>LEN(AI4)&gt;0</formula>
    </cfRule>
  </conditionalFormatting>
  <conditionalFormatting sqref="AL4:AM103">
    <cfRule type="expression" dxfId="75" priority="33">
      <formula>ISNA(AL4)</formula>
    </cfRule>
    <cfRule type="expression" dxfId="74" priority="34">
      <formula>LEN(AL4)&gt;0</formula>
    </cfRule>
  </conditionalFormatting>
  <conditionalFormatting sqref="AO4:AP103">
    <cfRule type="expression" dxfId="73" priority="31">
      <formula>ISNA(AO4)</formula>
    </cfRule>
    <cfRule type="expression" dxfId="72" priority="32">
      <formula>LEN(AO4)&gt;0</formula>
    </cfRule>
  </conditionalFormatting>
  <conditionalFormatting sqref="AC7">
    <cfRule type="containsText" dxfId="71" priority="16" operator="containsText" text="Favorite">
      <formula>NOT(ISERROR(SEARCH("Favorite",AC7)))</formula>
    </cfRule>
    <cfRule type="containsText" dxfId="70" priority="17" operator="containsText" text="Listen">
      <formula>NOT(ISERROR(SEARCH("Listen",AC7)))</formula>
    </cfRule>
    <cfRule type="containsText" dxfId="69" priority="18" operator="containsText" text="Skip">
      <formula>NOT(ISERROR(SEARCH("Skip",AC7)))</formula>
    </cfRule>
  </conditionalFormatting>
  <conditionalFormatting sqref="AC4:AC5">
    <cfRule type="expression" dxfId="68" priority="7">
      <formula>$AC$7=$AC$1</formula>
    </cfRule>
  </conditionalFormatting>
  <conditionalFormatting sqref="AD4:AD5">
    <cfRule type="expression" dxfId="67" priority="6">
      <formula>$AC$7=$AD$1</formula>
    </cfRule>
  </conditionalFormatting>
  <conditionalFormatting sqref="AE4:AE5">
    <cfRule type="expression" dxfId="66" priority="5">
      <formula>$AC$7=$AE$1</formula>
    </cfRule>
  </conditionalFormatting>
  <conditionalFormatting sqref="V4:V103">
    <cfRule type="expression" dxfId="65" priority="2">
      <formula>$U4="Favorited"</formula>
    </cfRule>
    <cfRule type="expression" dxfId="64" priority="3">
      <formula>$U4="Skipped"</formula>
    </cfRule>
    <cfRule type="expression" dxfId="63" priority="4">
      <formula>$U4="Listened"</formula>
    </cfRule>
  </conditionalFormatting>
  <dataValidations count="2">
    <dataValidation type="list" allowBlank="1" showInputMessage="1" showErrorMessage="1" sqref="X3:Y3" xr:uid="{DA83D3F2-57AC-44ED-8F42-C4BDFDC7C2C3}">
      <formula1>$M$3:$T$3</formula1>
    </dataValidation>
    <dataValidation type="whole" allowBlank="1" showInputMessage="1" showErrorMessage="1" sqref="Z4:Z5" xr:uid="{D83582F9-1195-4EFA-BD9D-6724A14E25D0}">
      <formula1>0</formula1>
      <formula2>100</formula2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FF6272F-A153-420D-936B-2DF754BED833}">
            <xm:f>NOT(ISERROR(SEARCH("-",AC7)))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AC7:AD8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7E9F-E1A4-4F3F-81D0-465FE755469C}">
  <sheetPr>
    <tabColor theme="5" tint="0.59999389629810485"/>
    <pageSetUpPr autoPageBreaks="0"/>
  </sheetPr>
  <dimension ref="A1:T24"/>
  <sheetViews>
    <sheetView showGridLines="0" zoomScale="80" zoomScaleNormal="80" workbookViewId="0">
      <selection activeCell="D33" sqref="D33"/>
    </sheetView>
  </sheetViews>
  <sheetFormatPr defaultColWidth="8.5546875" defaultRowHeight="14.4" outlineLevelCol="1" x14ac:dyDescent="0.3"/>
  <cols>
    <col min="1" max="1" width="6" customWidth="1"/>
    <col min="2" max="2" width="10" customWidth="1"/>
    <col min="3" max="3" width="16.21875" customWidth="1"/>
    <col min="4" max="4" width="16" customWidth="1"/>
    <col min="5" max="5" width="11.5546875" customWidth="1"/>
    <col min="6" max="6" width="10.44140625" customWidth="1"/>
    <col min="7" max="7" width="5.77734375" customWidth="1"/>
    <col min="8" max="8" width="12.44140625" hidden="1" customWidth="1" outlineLevel="1"/>
    <col min="9" max="9" width="3.44140625" hidden="1" customWidth="1" outlineLevel="1"/>
    <col min="10" max="11" width="8" hidden="1" customWidth="1" outlineLevel="1"/>
    <col min="12" max="12" width="5.5546875" customWidth="1" collapsed="1"/>
    <col min="13" max="13" width="27.44140625" hidden="1" customWidth="1" outlineLevel="1"/>
    <col min="14" max="14" width="11.44140625" hidden="1" customWidth="1" outlineLevel="1"/>
    <col min="15" max="15" width="15.77734375" hidden="1" customWidth="1" outlineLevel="1"/>
    <col min="16" max="16" width="15.77734375" customWidth="1" collapsed="1"/>
    <col min="17" max="18" width="11.44140625" style="83" hidden="1" customWidth="1"/>
    <col min="19" max="19" width="12.77734375" hidden="1" customWidth="1"/>
    <col min="20" max="20" width="27.77734375" customWidth="1"/>
  </cols>
  <sheetData>
    <row r="1" spans="1:20" ht="22.35" customHeight="1" x14ac:dyDescent="0.3"/>
    <row r="2" spans="1:20" ht="12" customHeight="1" x14ac:dyDescent="0.3">
      <c r="B2" s="175" t="s">
        <v>5</v>
      </c>
      <c r="C2" s="175" t="s">
        <v>6</v>
      </c>
      <c r="D2" s="175" t="s">
        <v>8</v>
      </c>
      <c r="E2" s="175" t="s">
        <v>7</v>
      </c>
      <c r="F2" s="177" t="s">
        <v>313</v>
      </c>
      <c r="S2" s="111"/>
    </row>
    <row r="3" spans="1:20" ht="17.55" customHeight="1" x14ac:dyDescent="0.3">
      <c r="A3" s="2"/>
      <c r="B3" s="175"/>
      <c r="C3" s="175"/>
      <c r="D3" s="175"/>
      <c r="E3" s="175"/>
      <c r="F3" s="177"/>
      <c r="J3" s="178" t="s">
        <v>313</v>
      </c>
      <c r="K3" s="179"/>
      <c r="M3" s="171" t="s">
        <v>347</v>
      </c>
      <c r="N3" s="172"/>
      <c r="O3" s="172"/>
      <c r="Q3" s="85"/>
      <c r="R3" s="85"/>
      <c r="S3" s="111"/>
      <c r="T3" s="25"/>
    </row>
    <row r="4" spans="1:20" ht="16.05" customHeight="1" thickBot="1" x14ac:dyDescent="0.35">
      <c r="B4" s="18">
        <v>1</v>
      </c>
      <c r="C4" s="18">
        <v>0</v>
      </c>
      <c r="D4" s="18">
        <v>1</v>
      </c>
      <c r="E4" s="18">
        <v>0</v>
      </c>
      <c r="F4" s="19">
        <v>1</v>
      </c>
      <c r="I4" s="3"/>
      <c r="J4" s="4">
        <v>1</v>
      </c>
      <c r="K4" s="5">
        <v>0</v>
      </c>
      <c r="M4" s="173"/>
      <c r="N4" s="174"/>
      <c r="O4" s="174"/>
      <c r="Q4" s="85"/>
      <c r="R4" s="85"/>
      <c r="S4" s="25"/>
      <c r="T4" s="137"/>
    </row>
    <row r="5" spans="1:20" ht="16.05" customHeight="1" thickTop="1" thickBot="1" x14ac:dyDescent="0.35">
      <c r="B5" s="18">
        <v>2</v>
      </c>
      <c r="C5" s="18">
        <v>0</v>
      </c>
      <c r="D5" s="18">
        <v>0</v>
      </c>
      <c r="E5" s="18">
        <v>1</v>
      </c>
      <c r="F5" s="19">
        <v>0</v>
      </c>
      <c r="H5" s="180" t="s">
        <v>2</v>
      </c>
      <c r="I5" s="4">
        <v>1</v>
      </c>
      <c r="J5" s="84">
        <f>COUNTIFS($C$4:$C$23,$I5,$F$4:$F$23,J$4)</f>
        <v>4</v>
      </c>
      <c r="K5" s="84">
        <f>COUNTIFS($C$4:$C$23,$I5,$F$4:$F$23,K$4)</f>
        <v>2</v>
      </c>
      <c r="M5" s="110"/>
      <c r="Q5" s="85" t="str">
        <f>$J$21</f>
        <v>No</v>
      </c>
      <c r="R5" s="85" t="s">
        <v>326</v>
      </c>
      <c r="S5" s="23"/>
      <c r="T5" s="98"/>
    </row>
    <row r="6" spans="1:20" ht="16.05" customHeight="1" thickTop="1" thickBot="1" x14ac:dyDescent="0.35">
      <c r="B6" s="18">
        <v>3</v>
      </c>
      <c r="C6" s="18">
        <v>0</v>
      </c>
      <c r="D6" s="18">
        <v>0</v>
      </c>
      <c r="E6" s="18">
        <v>0</v>
      </c>
      <c r="F6" s="19">
        <v>0</v>
      </c>
      <c r="H6" s="181"/>
      <c r="I6" s="4">
        <v>0</v>
      </c>
      <c r="J6" s="84">
        <f>COUNTIFS($C$4:$C$23,$I6,$F$4:$F$23,J$4)</f>
        <v>2</v>
      </c>
      <c r="K6" s="84">
        <f>COUNTIFS($C$4:$C$23,$I6,$F$4:$F$23,K$4)</f>
        <v>12</v>
      </c>
      <c r="M6" s="106" t="s">
        <v>314</v>
      </c>
      <c r="N6" s="107">
        <f>$J$5/($J$5+$J$6)</f>
        <v>0.66666666666666663</v>
      </c>
      <c r="O6" s="168">
        <f>VLOOKUP($G$21&amp;" | "&amp;"Purchase",$M$6:$N$11,2,0)*VLOOKUP($G$22&amp;" | "&amp;"Purchase",$M$6:$N$11,2,0)*VLOOKUP($G$23&amp;" | "&amp;"Purchase",$M$6:$N$11,2,0)*$J$17</f>
        <v>5.5555555555555549E-3</v>
      </c>
      <c r="Q6" s="85" t="str">
        <f>$J$21</f>
        <v>No</v>
      </c>
      <c r="R6" s="85" t="s">
        <v>327</v>
      </c>
      <c r="S6" s="23"/>
      <c r="T6" s="25"/>
    </row>
    <row r="7" spans="1:20" ht="16.05" customHeight="1" thickTop="1" x14ac:dyDescent="0.3">
      <c r="B7" s="18">
        <v>4</v>
      </c>
      <c r="C7" s="18">
        <v>0</v>
      </c>
      <c r="D7" s="18">
        <v>0</v>
      </c>
      <c r="E7" s="18">
        <v>0</v>
      </c>
      <c r="F7" s="19">
        <v>0</v>
      </c>
      <c r="H7" s="6"/>
      <c r="I7" s="4"/>
      <c r="J7" s="4"/>
      <c r="K7" s="4"/>
      <c r="M7" s="104" t="s">
        <v>315</v>
      </c>
      <c r="N7" s="101">
        <f>$J$6/($J$5+$J$6)</f>
        <v>0.33333333333333331</v>
      </c>
      <c r="O7" s="169"/>
      <c r="Q7" s="85" t="str">
        <f>$J$22</f>
        <v>No</v>
      </c>
      <c r="R7" s="85" t="s">
        <v>326</v>
      </c>
      <c r="S7" s="23"/>
      <c r="T7" s="25"/>
    </row>
    <row r="8" spans="1:20" ht="16.05" customHeight="1" thickBot="1" x14ac:dyDescent="0.35">
      <c r="B8" s="18">
        <v>5</v>
      </c>
      <c r="C8" s="18">
        <v>1</v>
      </c>
      <c r="D8" s="18">
        <v>1</v>
      </c>
      <c r="E8" s="18">
        <v>1</v>
      </c>
      <c r="F8" s="19">
        <v>1</v>
      </c>
      <c r="H8" s="6"/>
      <c r="I8" s="1"/>
      <c r="J8" s="4">
        <v>1</v>
      </c>
      <c r="K8" s="5">
        <v>0</v>
      </c>
      <c r="M8" s="104" t="s">
        <v>316</v>
      </c>
      <c r="N8" s="101">
        <f>$J$9/($J$9+$J$10)</f>
        <v>0.66666666666666663</v>
      </c>
      <c r="O8" s="169"/>
      <c r="Q8" s="85" t="str">
        <f>$J$22</f>
        <v>No</v>
      </c>
      <c r="R8" s="85" t="s">
        <v>327</v>
      </c>
      <c r="S8" s="23"/>
      <c r="T8" s="25"/>
    </row>
    <row r="9" spans="1:20" ht="16.05" customHeight="1" thickTop="1" thickBot="1" x14ac:dyDescent="0.35">
      <c r="B9" s="18">
        <v>6</v>
      </c>
      <c r="C9" s="18">
        <v>0</v>
      </c>
      <c r="D9" s="18">
        <v>0</v>
      </c>
      <c r="E9" s="18">
        <v>1</v>
      </c>
      <c r="F9" s="19">
        <v>0</v>
      </c>
      <c r="H9" s="180" t="s">
        <v>9</v>
      </c>
      <c r="I9" s="4">
        <v>1</v>
      </c>
      <c r="J9" s="84">
        <f>COUNTIFS($D$4:$D$23,$I9,$F$4:$F$23,J$8)</f>
        <v>4</v>
      </c>
      <c r="K9" s="84">
        <f>COUNTIFS($D$4:$D$23,$I9,$F$4:$F$23,K$8)</f>
        <v>6</v>
      </c>
      <c r="M9" s="104" t="s">
        <v>317</v>
      </c>
      <c r="N9" s="101">
        <f>$J$10/($J$9+$J$10)</f>
        <v>0.33333333333333331</v>
      </c>
      <c r="O9" s="169"/>
      <c r="Q9" s="85" t="str">
        <f>$J$23</f>
        <v>No</v>
      </c>
      <c r="R9" s="85" t="s">
        <v>326</v>
      </c>
      <c r="S9" s="23"/>
      <c r="T9" s="25"/>
    </row>
    <row r="10" spans="1:20" ht="16.05" customHeight="1" thickTop="1" thickBot="1" x14ac:dyDescent="0.35">
      <c r="B10" s="18">
        <v>7</v>
      </c>
      <c r="C10" s="18">
        <v>0</v>
      </c>
      <c r="D10" s="18">
        <v>0</v>
      </c>
      <c r="E10" s="18">
        <v>1</v>
      </c>
      <c r="F10" s="19">
        <v>0</v>
      </c>
      <c r="H10" s="181"/>
      <c r="I10" s="4">
        <v>0</v>
      </c>
      <c r="J10" s="84">
        <f>COUNTIFS($D$4:$D$23,$I10,$F$4:$F$23,J$8)</f>
        <v>2</v>
      </c>
      <c r="K10" s="84">
        <f>COUNTIFS($D$4:$D$23,$I10,$F$4:$F$23,K$8)</f>
        <v>8</v>
      </c>
      <c r="M10" s="104" t="s">
        <v>318</v>
      </c>
      <c r="N10" s="101">
        <f>$J$13/($J$13+$J$14)</f>
        <v>0.83333333333333337</v>
      </c>
      <c r="O10" s="169"/>
      <c r="Q10" s="85" t="str">
        <f>$J$23</f>
        <v>No</v>
      </c>
      <c r="R10" s="85" t="s">
        <v>327</v>
      </c>
      <c r="S10" s="23"/>
      <c r="T10" s="25"/>
    </row>
    <row r="11" spans="1:20" ht="16.05" customHeight="1" thickTop="1" x14ac:dyDescent="0.3">
      <c r="B11" s="18">
        <v>8</v>
      </c>
      <c r="C11" s="18">
        <v>1</v>
      </c>
      <c r="D11" s="18">
        <v>0</v>
      </c>
      <c r="E11" s="18">
        <v>1</v>
      </c>
      <c r="F11" s="19">
        <v>1</v>
      </c>
      <c r="H11" s="6"/>
      <c r="I11" s="2"/>
      <c r="M11" s="105" t="s">
        <v>319</v>
      </c>
      <c r="N11" s="103">
        <f>$J$14/($J$13+$J$14)</f>
        <v>0.16666666666666666</v>
      </c>
      <c r="O11" s="170"/>
      <c r="Q11" s="85" t="str">
        <f>$J$21</f>
        <v>No</v>
      </c>
      <c r="R11" s="85" t="s">
        <v>326</v>
      </c>
      <c r="S11" s="23"/>
      <c r="T11" s="25"/>
    </row>
    <row r="12" spans="1:20" ht="16.05" customHeight="1" thickBot="1" x14ac:dyDescent="0.35">
      <c r="B12" s="18">
        <v>9</v>
      </c>
      <c r="C12" s="18">
        <v>0</v>
      </c>
      <c r="D12" s="18">
        <v>1</v>
      </c>
      <c r="E12" s="18">
        <v>1</v>
      </c>
      <c r="F12" s="19">
        <v>0</v>
      </c>
      <c r="H12" s="6"/>
      <c r="I12" s="1"/>
      <c r="J12" s="4">
        <v>1</v>
      </c>
      <c r="K12" s="5">
        <v>0</v>
      </c>
      <c r="M12" s="109"/>
      <c r="Q12" s="85" t="str">
        <f>$J$21</f>
        <v>No</v>
      </c>
      <c r="R12" s="85" t="s">
        <v>327</v>
      </c>
      <c r="S12" s="23"/>
      <c r="T12" s="25"/>
    </row>
    <row r="13" spans="1:20" ht="16.05" customHeight="1" thickTop="1" thickBot="1" x14ac:dyDescent="0.35">
      <c r="B13" s="18">
        <v>10</v>
      </c>
      <c r="C13" s="18">
        <v>0</v>
      </c>
      <c r="D13" s="18">
        <v>1</v>
      </c>
      <c r="E13" s="18">
        <v>0</v>
      </c>
      <c r="F13" s="19">
        <v>0</v>
      </c>
      <c r="H13" s="180" t="s">
        <v>10</v>
      </c>
      <c r="I13" s="4">
        <v>1</v>
      </c>
      <c r="J13" s="84">
        <f>COUNTIFS($E$4:$E$23,$I13,$F$4:$F$23,J$12)</f>
        <v>5</v>
      </c>
      <c r="K13" s="84">
        <f>COUNTIFS($E$4:$E$23,$I13,$F$4:$F$23,K$12)</f>
        <v>6</v>
      </c>
      <c r="M13" s="108" t="s">
        <v>320</v>
      </c>
      <c r="N13" s="107">
        <f>$K$5/($K$5+$K$6)</f>
        <v>0.14285714285714285</v>
      </c>
      <c r="O13" s="182">
        <f>VLOOKUP($G$21&amp;" | "&amp;"No_Purchase",$M$13:$N$18,2,0)*VLOOKUP($G$22&amp;" | "&amp;"No_Purchase",$M$13:$N$18,2,0)*VLOOKUP($G$23&amp;" | "&amp;"No_Purchase",$M$13:$N$18,2,0)*$K$17</f>
        <v>0.19591836734693874</v>
      </c>
      <c r="Q13" s="85" t="str">
        <f>$J$22</f>
        <v>No</v>
      </c>
      <c r="R13" s="85" t="s">
        <v>326</v>
      </c>
      <c r="S13" s="23"/>
      <c r="T13" s="25"/>
    </row>
    <row r="14" spans="1:20" ht="16.05" customHeight="1" thickTop="1" thickBot="1" x14ac:dyDescent="0.35">
      <c r="B14" s="18">
        <v>11</v>
      </c>
      <c r="C14" s="18">
        <v>0</v>
      </c>
      <c r="D14" s="18">
        <v>1</v>
      </c>
      <c r="E14" s="18">
        <v>0</v>
      </c>
      <c r="F14" s="19">
        <v>0</v>
      </c>
      <c r="H14" s="181"/>
      <c r="I14" s="4">
        <v>0</v>
      </c>
      <c r="J14" s="84">
        <f>COUNTIFS($E$4:$E$23,$I14,$F$4:$F$23,J$12)</f>
        <v>1</v>
      </c>
      <c r="K14" s="84">
        <f>COUNTIFS($E$4:$E$23,$I14,$F$4:$F$23,K$12)</f>
        <v>8</v>
      </c>
      <c r="M14" s="104" t="s">
        <v>321</v>
      </c>
      <c r="N14" s="102">
        <f>$K$6/($K$5+$K$6)</f>
        <v>0.8571428571428571</v>
      </c>
      <c r="O14" s="183"/>
      <c r="Q14" s="85" t="str">
        <f>$J$22</f>
        <v>No</v>
      </c>
      <c r="R14" s="85" t="s">
        <v>327</v>
      </c>
      <c r="S14" s="23"/>
      <c r="T14" s="25"/>
    </row>
    <row r="15" spans="1:20" ht="16.05" customHeight="1" thickTop="1" x14ac:dyDescent="0.3">
      <c r="B15" s="18">
        <v>12</v>
      </c>
      <c r="C15" s="18">
        <v>0</v>
      </c>
      <c r="D15" s="18">
        <v>0</v>
      </c>
      <c r="E15" s="18">
        <v>1</v>
      </c>
      <c r="F15" s="19">
        <v>0</v>
      </c>
      <c r="M15" s="104" t="s">
        <v>322</v>
      </c>
      <c r="N15" s="102">
        <f>$K$9/($K$9+$K$10)</f>
        <v>0.42857142857142855</v>
      </c>
      <c r="O15" s="183"/>
      <c r="Q15" s="85" t="str">
        <f>$J$23</f>
        <v>No</v>
      </c>
      <c r="R15" s="85" t="s">
        <v>326</v>
      </c>
      <c r="S15" s="23"/>
      <c r="T15" s="25"/>
    </row>
    <row r="16" spans="1:20" ht="16.05" customHeight="1" x14ac:dyDescent="0.3">
      <c r="B16" s="18">
        <v>13</v>
      </c>
      <c r="C16" s="18">
        <v>1</v>
      </c>
      <c r="D16" s="18">
        <v>1</v>
      </c>
      <c r="E16" s="18">
        <v>1</v>
      </c>
      <c r="F16" s="19">
        <v>1</v>
      </c>
      <c r="I16" s="7" t="s">
        <v>3</v>
      </c>
      <c r="J16" s="19">
        <f>COUNTIF($F$4:$F$23,1)</f>
        <v>6</v>
      </c>
      <c r="K16" s="19">
        <f>COUNTIF($F$4:$F$23,0)</f>
        <v>14</v>
      </c>
      <c r="M16" s="104" t="s">
        <v>323</v>
      </c>
      <c r="N16" s="102">
        <f>$K$10/($K$9+$K$10)</f>
        <v>0.5714285714285714</v>
      </c>
      <c r="O16" s="183"/>
      <c r="Q16" s="85" t="str">
        <f>$J$23</f>
        <v>No</v>
      </c>
      <c r="R16" s="85" t="s">
        <v>327</v>
      </c>
      <c r="S16" s="23"/>
      <c r="T16" s="25"/>
    </row>
    <row r="17" spans="2:19" ht="16.05" customHeight="1" x14ac:dyDescent="0.3">
      <c r="B17" s="18">
        <v>14</v>
      </c>
      <c r="C17" s="18">
        <v>1</v>
      </c>
      <c r="D17" s="18">
        <v>0</v>
      </c>
      <c r="E17" s="18">
        <v>0</v>
      </c>
      <c r="F17" s="19">
        <v>0</v>
      </c>
      <c r="I17" s="8"/>
      <c r="J17" s="136">
        <f>J16/($J$16+$K$16)</f>
        <v>0.3</v>
      </c>
      <c r="K17" s="136">
        <f>K16/($J$16+$K$16)</f>
        <v>0.7</v>
      </c>
      <c r="M17" s="104" t="s">
        <v>324</v>
      </c>
      <c r="N17" s="102">
        <f>$K$13/($K$13+$K$14)</f>
        <v>0.42857142857142855</v>
      </c>
      <c r="O17" s="183"/>
    </row>
    <row r="18" spans="2:19" ht="16.05" customHeight="1" x14ac:dyDescent="0.3">
      <c r="B18" s="18">
        <v>15</v>
      </c>
      <c r="C18" s="18">
        <v>0</v>
      </c>
      <c r="D18" s="18">
        <v>1</v>
      </c>
      <c r="E18" s="18">
        <v>0</v>
      </c>
      <c r="F18" s="19">
        <v>0</v>
      </c>
      <c r="J18" s="176"/>
      <c r="K18" s="176"/>
      <c r="M18" s="105" t="s">
        <v>325</v>
      </c>
      <c r="N18" s="103">
        <f>$K$14/($K$13+$K$14)</f>
        <v>0.5714285714285714</v>
      </c>
      <c r="O18" s="184"/>
    </row>
    <row r="19" spans="2:19" ht="16.05" customHeight="1" x14ac:dyDescent="0.3">
      <c r="B19" s="18">
        <v>16</v>
      </c>
      <c r="C19" s="18">
        <v>0</v>
      </c>
      <c r="D19" s="18">
        <v>1</v>
      </c>
      <c r="E19" s="18">
        <v>1</v>
      </c>
      <c r="F19" s="19">
        <v>1</v>
      </c>
      <c r="H19" s="164" t="s">
        <v>348</v>
      </c>
      <c r="I19" s="164"/>
      <c r="J19" s="164"/>
      <c r="K19" s="164"/>
      <c r="Q19" s="99"/>
    </row>
    <row r="20" spans="2:19" ht="16.05" customHeight="1" thickBot="1" x14ac:dyDescent="0.35">
      <c r="B20" s="18">
        <v>17</v>
      </c>
      <c r="C20" s="18">
        <v>0</v>
      </c>
      <c r="D20" s="18">
        <v>1</v>
      </c>
      <c r="E20" s="18">
        <v>0</v>
      </c>
      <c r="F20" s="19">
        <v>0</v>
      </c>
      <c r="M20" s="217" t="s">
        <v>369</v>
      </c>
      <c r="N20" s="166">
        <f>O6/(O6+O13)</f>
        <v>2.7574563871693866E-2</v>
      </c>
      <c r="O20" s="167"/>
      <c r="Q20" s="99"/>
    </row>
    <row r="21" spans="2:19" ht="16.05" customHeight="1" thickBot="1" x14ac:dyDescent="0.35">
      <c r="B21" s="18">
        <v>18</v>
      </c>
      <c r="C21" s="18">
        <v>0</v>
      </c>
      <c r="D21" s="18">
        <v>0</v>
      </c>
      <c r="E21" s="18">
        <v>1</v>
      </c>
      <c r="F21" s="19">
        <v>0</v>
      </c>
      <c r="G21" s="96" t="str">
        <f>IF(J21="Yes",H21,"No_"&amp;H21)</f>
        <v>No_Newsletter</v>
      </c>
      <c r="H21" s="9" t="s">
        <v>2</v>
      </c>
      <c r="I21" s="9"/>
      <c r="J21" s="165" t="str">
        <f>IF(L21=TRUE,"Yes","No")</f>
        <v>No</v>
      </c>
      <c r="K21" s="165"/>
      <c r="L21" s="97" t="b">
        <v>0</v>
      </c>
      <c r="M21" s="217"/>
      <c r="N21" s="166"/>
      <c r="O21" s="167"/>
      <c r="S21" s="95"/>
    </row>
    <row r="22" spans="2:19" ht="16.05" customHeight="1" thickBot="1" x14ac:dyDescent="0.35">
      <c r="B22" s="18">
        <v>19</v>
      </c>
      <c r="C22" s="18">
        <v>1</v>
      </c>
      <c r="D22" s="18">
        <v>0</v>
      </c>
      <c r="E22" s="18">
        <v>1</v>
      </c>
      <c r="F22" s="19">
        <v>1</v>
      </c>
      <c r="G22" s="96" t="str">
        <f t="shared" ref="G22:G23" si="0">IF(J22="Yes",H22,"No_"&amp;H22)</f>
        <v>No_Facebook</v>
      </c>
      <c r="H22" s="9" t="s">
        <v>9</v>
      </c>
      <c r="I22" s="9"/>
      <c r="J22" s="165" t="str">
        <f>IF(L22=TRUE,"Yes","No")</f>
        <v>No</v>
      </c>
      <c r="K22" s="165"/>
      <c r="L22" s="97" t="b">
        <v>0</v>
      </c>
      <c r="M22" s="217"/>
      <c r="N22" s="166"/>
      <c r="O22" s="167"/>
      <c r="S22" s="95"/>
    </row>
    <row r="23" spans="2:19" ht="16.05" customHeight="1" x14ac:dyDescent="0.3">
      <c r="B23" s="18">
        <v>20</v>
      </c>
      <c r="C23" s="18">
        <v>1</v>
      </c>
      <c r="D23" s="18">
        <v>1</v>
      </c>
      <c r="E23" s="18">
        <v>0</v>
      </c>
      <c r="F23" s="19">
        <v>0</v>
      </c>
      <c r="G23" s="96" t="str">
        <f t="shared" si="0"/>
        <v>No_Website</v>
      </c>
      <c r="H23" s="9" t="s">
        <v>10</v>
      </c>
      <c r="I23" s="9"/>
      <c r="J23" s="162" t="str">
        <f>IF(L23=TRUE,"Yes","No")</f>
        <v>No</v>
      </c>
      <c r="K23" s="163"/>
      <c r="L23" s="97" t="b">
        <v>0</v>
      </c>
      <c r="Q23" s="100"/>
    </row>
    <row r="24" spans="2:19" x14ac:dyDescent="0.3">
      <c r="Q24" s="100"/>
    </row>
  </sheetData>
  <mergeCells count="19">
    <mergeCell ref="O13:O18"/>
    <mergeCell ref="N20:O22"/>
    <mergeCell ref="M20:M22"/>
    <mergeCell ref="B2:B3"/>
    <mergeCell ref="J18:K18"/>
    <mergeCell ref="C2:C3"/>
    <mergeCell ref="D2:D3"/>
    <mergeCell ref="E2:E3"/>
    <mergeCell ref="F2:F3"/>
    <mergeCell ref="J3:K3"/>
    <mergeCell ref="H5:H6"/>
    <mergeCell ref="H9:H10"/>
    <mergeCell ref="H13:H14"/>
    <mergeCell ref="M3:O4"/>
    <mergeCell ref="O6:O11"/>
    <mergeCell ref="J23:K23"/>
    <mergeCell ref="H19:K19"/>
    <mergeCell ref="J21:K21"/>
    <mergeCell ref="J22:K22"/>
  </mergeCells>
  <conditionalFormatting sqref="J21:K22 J23">
    <cfRule type="containsText" dxfId="61" priority="6" operator="containsText" text="Yes">
      <formula>NOT(ISERROR(SEARCH("Yes",J21)))</formula>
    </cfRule>
    <cfRule type="containsText" dxfId="60" priority="7" operator="containsText" text="No">
      <formula>NOT(ISERROR(SEARCH("No",J21)))</formula>
    </cfRule>
  </conditionalFormatting>
  <conditionalFormatting sqref="N6:N11">
    <cfRule type="expression" dxfId="59" priority="1">
      <formula>$Q5=$R5</formula>
    </cfRule>
  </conditionalFormatting>
  <conditionalFormatting sqref="N13:N18">
    <cfRule type="expression" dxfId="58" priority="47">
      <formula>$Q11=$R11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6" r:id="rId4" name="Check Box 8">
              <controlPr defaultSize="0" autoFill="0" autoLine="0" autoPict="0" altText="">
                <anchor moveWithCells="1" sizeWithCells="1">
                  <from>
                    <xdr:col>8</xdr:col>
                    <xdr:colOff>0</xdr:colOff>
                    <xdr:row>19</xdr:row>
                    <xdr:rowOff>220980</xdr:rowOff>
                  </from>
                  <to>
                    <xdr:col>9</xdr:col>
                    <xdr:colOff>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5" name="Check Box 10">
              <controlPr defaultSize="0" autoFill="0" autoLine="0" autoPict="0" altText="">
                <anchor moveWithCells="1" sizeWithCells="1">
                  <from>
                    <xdr:col>8</xdr:col>
                    <xdr:colOff>0</xdr:colOff>
                    <xdr:row>20</xdr:row>
                    <xdr:rowOff>259080</xdr:rowOff>
                  </from>
                  <to>
                    <xdr:col>9</xdr:col>
                    <xdr:colOff>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6" name="Check Box 11">
              <controlPr defaultSize="0" autoFill="0" autoLine="0" autoPict="0" altText="">
                <anchor moveWithCells="1" sizeWithCells="1">
                  <from>
                    <xdr:col>8</xdr:col>
                    <xdr:colOff>0</xdr:colOff>
                    <xdr:row>21</xdr:row>
                    <xdr:rowOff>243840</xdr:rowOff>
                  </from>
                  <to>
                    <xdr:col>9</xdr:col>
                    <xdr:colOff>0</xdr:colOff>
                    <xdr:row>23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F2E-4701-4FAA-83B0-3E2F81F446EC}">
  <sheetPr>
    <tabColor theme="5" tint="0.59999389629810485"/>
    <pageSetUpPr autoPageBreaks="0"/>
  </sheetPr>
  <dimension ref="B1:AM99"/>
  <sheetViews>
    <sheetView showGridLines="0" zoomScale="80" zoomScaleNormal="80" workbookViewId="0">
      <selection activeCell="H12" sqref="H12"/>
    </sheetView>
  </sheetViews>
  <sheetFormatPr defaultColWidth="8.5546875" defaultRowHeight="14.4" outlineLevelCol="1" x14ac:dyDescent="0.3"/>
  <cols>
    <col min="1" max="1" width="6.21875" customWidth="1"/>
    <col min="2" max="2" width="6.5546875" style="113" customWidth="1"/>
    <col min="3" max="4" width="10.5546875" style="113" customWidth="1"/>
    <col min="5" max="5" width="13.6640625" style="113" customWidth="1"/>
    <col min="6" max="6" width="10.5546875" style="113" customWidth="1"/>
    <col min="7" max="7" width="2.88671875" customWidth="1"/>
    <col min="8" max="8" width="18.6640625" customWidth="1"/>
    <col min="9" max="9" width="4" customWidth="1"/>
    <col min="10" max="10" width="18.5546875" hidden="1" customWidth="1" outlineLevel="1"/>
    <col min="11" max="11" width="4" hidden="1" customWidth="1" outlineLevel="1"/>
    <col min="12" max="12" width="20.5546875" hidden="1" customWidth="1" outlineLevel="1"/>
    <col min="13" max="13" width="6.5546875" style="65" hidden="1" customWidth="1" outlineLevel="1"/>
    <col min="14" max="17" width="10.5546875" style="65" hidden="1" customWidth="1" outlineLevel="1"/>
    <col min="18" max="18" width="2.88671875" hidden="1" customWidth="1" outlineLevel="1"/>
    <col min="19" max="19" width="18.6640625" hidden="1" customWidth="1" outlineLevel="1"/>
    <col min="20" max="20" width="4" hidden="1" customWidth="1" outlineLevel="1"/>
    <col min="21" max="21" width="4" customWidth="1" collapsed="1"/>
    <col min="22" max="22" width="18.6640625" hidden="1" customWidth="1" outlineLevel="1"/>
    <col min="23" max="23" width="20.5546875" hidden="1" customWidth="1" outlineLevel="1"/>
    <col min="24" max="24" width="6.5546875" hidden="1" customWidth="1" outlineLevel="1"/>
    <col min="25" max="28" width="10.5546875" hidden="1" customWidth="1" outlineLevel="1"/>
    <col min="29" max="29" width="3" hidden="1" customWidth="1" outlineLevel="1"/>
    <col min="30" max="30" width="18.6640625" hidden="1" customWidth="1" outlineLevel="1"/>
    <col min="31" max="31" width="4" hidden="1" customWidth="1" outlineLevel="1"/>
    <col min="32" max="32" width="8.5546875" customWidth="1" collapsed="1"/>
    <col min="33" max="33" width="12.6640625" hidden="1" customWidth="1" outlineLevel="1"/>
    <col min="34" max="34" width="11.109375" hidden="1" customWidth="1" outlineLevel="1"/>
    <col min="35" max="35" width="14.88671875" hidden="1" customWidth="1" outlineLevel="1"/>
    <col min="36" max="36" width="14.5546875" hidden="1" customWidth="1" outlineLevel="1"/>
    <col min="37" max="37" width="5.77734375" hidden="1" customWidth="1" outlineLevel="1"/>
    <col min="38" max="38" width="8.5546875" hidden="1" customWidth="1" outlineLevel="1"/>
    <col min="39" max="39" width="8.5546875" collapsed="1"/>
  </cols>
  <sheetData>
    <row r="1" spans="2:38" ht="23.55" customHeight="1" x14ac:dyDescent="0.3"/>
    <row r="2" spans="2:38" ht="24" customHeight="1" x14ac:dyDescent="0.3">
      <c r="B2" s="144" t="s">
        <v>259</v>
      </c>
      <c r="C2" s="145"/>
      <c r="D2" s="145"/>
      <c r="E2" s="145"/>
      <c r="AC2" s="55"/>
      <c r="AD2" s="55"/>
      <c r="AF2" s="55"/>
    </row>
    <row r="3" spans="2:38" ht="15" thickBot="1" x14ac:dyDescent="0.35">
      <c r="B3" s="40" t="s">
        <v>217</v>
      </c>
      <c r="C3" s="40" t="s">
        <v>2</v>
      </c>
      <c r="D3" s="40" t="s">
        <v>249</v>
      </c>
      <c r="E3" s="40" t="s">
        <v>370</v>
      </c>
      <c r="F3" s="41" t="s">
        <v>252</v>
      </c>
      <c r="H3" s="82" t="s">
        <v>343</v>
      </c>
      <c r="M3" s="75" t="s">
        <v>217</v>
      </c>
      <c r="N3" s="75" t="s">
        <v>2</v>
      </c>
      <c r="O3" s="75" t="s">
        <v>249</v>
      </c>
      <c r="P3" s="40" t="s">
        <v>370</v>
      </c>
      <c r="Q3" s="77" t="s">
        <v>252</v>
      </c>
      <c r="S3" s="82" t="s">
        <v>343</v>
      </c>
      <c r="X3" s="75" t="s">
        <v>217</v>
      </c>
      <c r="Y3" s="75" t="s">
        <v>2</v>
      </c>
      <c r="Z3" s="75" t="s">
        <v>249</v>
      </c>
      <c r="AA3" s="40" t="s">
        <v>370</v>
      </c>
      <c r="AB3" s="77" t="s">
        <v>252</v>
      </c>
      <c r="AD3" s="82" t="s">
        <v>343</v>
      </c>
      <c r="AG3" s="55" t="s">
        <v>344</v>
      </c>
      <c r="AL3" s="114" t="s">
        <v>256</v>
      </c>
    </row>
    <row r="4" spans="2:38" ht="14.55" customHeight="1" thickBot="1" x14ac:dyDescent="0.35">
      <c r="B4" s="73">
        <v>1</v>
      </c>
      <c r="C4" s="73">
        <v>0</v>
      </c>
      <c r="D4" s="73">
        <v>1</v>
      </c>
      <c r="E4" s="73">
        <v>0</v>
      </c>
      <c r="F4" s="76">
        <v>0</v>
      </c>
      <c r="H4" s="186">
        <f>$AJ$5</f>
        <v>0.99884553599520176</v>
      </c>
      <c r="I4" s="133">
        <f>$AH$5</f>
        <v>26</v>
      </c>
      <c r="M4" s="65" t="str" cm="1">
        <f t="array" aca="1" ref="M4" ca="1">IFERROR(_xlfn._xlws.FILTER($B$4:$F$53,INDIRECT($J$26)=1),"-")</f>
        <v>-</v>
      </c>
      <c r="S4" s="186" t="str">
        <f ca="1">IFERROR($AJ$16,"-")</f>
        <v>-</v>
      </c>
      <c r="T4" s="133" t="str">
        <f ca="1">IFERROR($AI$11,"-")</f>
        <v>-</v>
      </c>
      <c r="X4" s="86" t="str" cm="1">
        <f t="array" aca="1" ref="X4" ca="1">IF($V$10=$J$26,"-",IFERROR(_xlfn._xlws.FILTER($B$4:$F$53,(INDIRECT($J$26)=1)*(INDIRECT($V$10)=1),"-"),"-"))</f>
        <v>-</v>
      </c>
      <c r="Y4" s="86"/>
      <c r="Z4" s="86"/>
      <c r="AA4" s="86"/>
      <c r="AB4" s="86"/>
      <c r="AD4" s="186" t="str">
        <f ca="1">IFERROR($AJ$28,"-")</f>
        <v>-</v>
      </c>
      <c r="AE4" s="133" t="str">
        <f ca="1">IFERROR($AI$23,"-")</f>
        <v>-</v>
      </c>
      <c r="AG4" s="68" t="s">
        <v>341</v>
      </c>
      <c r="AH4" s="67" t="s">
        <v>254</v>
      </c>
      <c r="AI4" s="67" t="s">
        <v>253</v>
      </c>
      <c r="AJ4" s="67" t="s">
        <v>248</v>
      </c>
      <c r="AL4" s="113" t="str" cm="1">
        <f t="array" ref="AL4:AL6">TRANSPOSE(_xlfn._xlws.FILTER(N3:P3,N3:P3&lt;&gt;J26))</f>
        <v>Newsletter</v>
      </c>
    </row>
    <row r="5" spans="2:38" ht="14.55" customHeight="1" thickBot="1" x14ac:dyDescent="0.35">
      <c r="B5" s="73">
        <v>2</v>
      </c>
      <c r="C5" s="73">
        <v>0</v>
      </c>
      <c r="D5" s="73">
        <v>0</v>
      </c>
      <c r="E5" s="73">
        <v>0</v>
      </c>
      <c r="F5" s="76">
        <v>1</v>
      </c>
      <c r="H5" s="186"/>
      <c r="I5" s="134">
        <f>$AH$6</f>
        <v>24</v>
      </c>
      <c r="S5" s="186"/>
      <c r="T5" s="134" t="str">
        <f ca="1">IFERROR($AJ$11,"-")</f>
        <v>-</v>
      </c>
      <c r="X5" s="86"/>
      <c r="Y5" s="86"/>
      <c r="Z5" s="86"/>
      <c r="AA5" s="86"/>
      <c r="AB5" s="86"/>
      <c r="AD5" s="186"/>
      <c r="AE5" s="134" t="str">
        <f ca="1">IFERROR($AJ$23,"-")</f>
        <v>-</v>
      </c>
      <c r="AG5" s="68">
        <v>1</v>
      </c>
      <c r="AH5" s="69">
        <f>COUNTIF(Subscribe,1)</f>
        <v>26</v>
      </c>
      <c r="AI5" s="70">
        <f>AH5/SUM($AH$5:$AH$6)</f>
        <v>0.52</v>
      </c>
      <c r="AJ5" s="72">
        <f>-(AI5*LOG(AI5,2))-(AI6*LOG(AI6,2))</f>
        <v>0.99884553599520176</v>
      </c>
      <c r="AL5" s="113" t="str">
        <v>Follow</v>
      </c>
    </row>
    <row r="6" spans="2:38" x14ac:dyDescent="0.3">
      <c r="B6" s="73">
        <v>3</v>
      </c>
      <c r="C6" s="73">
        <v>0</v>
      </c>
      <c r="D6" s="73">
        <v>0</v>
      </c>
      <c r="E6" s="73">
        <v>0</v>
      </c>
      <c r="F6" s="76">
        <v>0</v>
      </c>
      <c r="X6" s="86"/>
      <c r="Y6" s="86"/>
      <c r="Z6" s="86"/>
      <c r="AA6" s="86"/>
      <c r="AB6" s="86"/>
      <c r="AG6" s="68">
        <v>0</v>
      </c>
      <c r="AH6" s="69">
        <f>COUNTIF(Subscribe,0)</f>
        <v>24</v>
      </c>
      <c r="AI6" s="70">
        <f>AH6/SUM($AH$5:$AH$6)</f>
        <v>0.48</v>
      </c>
      <c r="AJ6" s="69"/>
      <c r="AL6" s="113" t="str">
        <v>Sessions_10</v>
      </c>
    </row>
    <row r="7" spans="2:38" ht="14.4" customHeight="1" x14ac:dyDescent="0.3">
      <c r="B7" s="73">
        <v>4</v>
      </c>
      <c r="C7" s="73">
        <v>0</v>
      </c>
      <c r="D7" s="73">
        <v>0</v>
      </c>
      <c r="E7" s="73">
        <v>0</v>
      </c>
      <c r="F7" s="76">
        <v>0</v>
      </c>
      <c r="S7" s="82" t="s">
        <v>342</v>
      </c>
      <c r="X7" s="86"/>
      <c r="Y7" s="86"/>
      <c r="Z7" s="86"/>
      <c r="AA7" s="86"/>
      <c r="AB7" s="86"/>
      <c r="AD7" s="82" t="s">
        <v>342</v>
      </c>
    </row>
    <row r="8" spans="2:38" ht="15" customHeight="1" thickBot="1" x14ac:dyDescent="0.35">
      <c r="B8" s="73">
        <v>5</v>
      </c>
      <c r="C8" s="73">
        <v>1</v>
      </c>
      <c r="D8" s="73">
        <v>1</v>
      </c>
      <c r="E8" s="73">
        <v>1</v>
      </c>
      <c r="F8" s="76">
        <v>1</v>
      </c>
      <c r="J8" s="188"/>
      <c r="S8" s="185" t="str">
        <f ca="1">IFERROR($H$4-$S$4,"-")</f>
        <v>-</v>
      </c>
      <c r="X8" s="86"/>
      <c r="Y8" s="86"/>
      <c r="Z8" s="86"/>
      <c r="AA8" s="86"/>
      <c r="AB8" s="86"/>
      <c r="AD8" s="185" t="str">
        <f ca="1">IFERROR($S$4-$AD$4,"-")</f>
        <v>-</v>
      </c>
      <c r="AG8" s="55" t="s">
        <v>255</v>
      </c>
    </row>
    <row r="9" spans="2:38" ht="15" customHeight="1" thickBot="1" x14ac:dyDescent="0.35">
      <c r="B9" s="73">
        <v>6</v>
      </c>
      <c r="C9" s="73">
        <v>0</v>
      </c>
      <c r="D9" s="73">
        <v>0</v>
      </c>
      <c r="E9" s="73">
        <v>0</v>
      </c>
      <c r="F9" s="76">
        <v>0</v>
      </c>
      <c r="J9" s="188"/>
      <c r="S9" s="185"/>
      <c r="V9" s="78" t="s">
        <v>257</v>
      </c>
      <c r="X9" s="86"/>
      <c r="Y9" s="86"/>
      <c r="Z9" s="86"/>
      <c r="AA9" s="86"/>
      <c r="AB9" s="86"/>
      <c r="AD9" s="185"/>
      <c r="AG9" s="66"/>
      <c r="AH9" s="66"/>
      <c r="AI9" s="187" t="s">
        <v>251</v>
      </c>
      <c r="AJ9" s="187"/>
    </row>
    <row r="10" spans="2:38" ht="14.55" customHeight="1" x14ac:dyDescent="0.3">
      <c r="B10" s="73">
        <v>7</v>
      </c>
      <c r="C10" s="73">
        <v>0</v>
      </c>
      <c r="D10" s="73">
        <v>0</v>
      </c>
      <c r="E10" s="73">
        <v>0</v>
      </c>
      <c r="F10" s="76">
        <v>0</v>
      </c>
      <c r="V10" s="189"/>
      <c r="X10" s="86"/>
      <c r="Y10" s="86"/>
      <c r="Z10" s="86"/>
      <c r="AA10" s="86"/>
      <c r="AB10" s="86"/>
      <c r="AG10" s="66"/>
      <c r="AH10" s="66"/>
      <c r="AI10" s="67">
        <v>1</v>
      </c>
      <c r="AJ10" s="67">
        <v>0</v>
      </c>
    </row>
    <row r="11" spans="2:38" ht="14.55" customHeight="1" x14ac:dyDescent="0.3">
      <c r="B11" s="73">
        <v>8</v>
      </c>
      <c r="C11" s="73">
        <v>1</v>
      </c>
      <c r="D11" s="73">
        <v>0</v>
      </c>
      <c r="E11" s="73">
        <v>0</v>
      </c>
      <c r="F11" s="76">
        <v>0</v>
      </c>
      <c r="V11" s="191"/>
      <c r="X11" s="86"/>
      <c r="Y11" s="86"/>
      <c r="Z11" s="86"/>
      <c r="AA11" s="86"/>
      <c r="AB11" s="86"/>
      <c r="AG11" s="71">
        <f>J26</f>
        <v>0</v>
      </c>
      <c r="AH11" s="67">
        <v>1</v>
      </c>
      <c r="AI11" s="69" t="e">
        <f ca="1">COUNTIFS(Subscribe,AI$10,INDIRECT($J$26),$AH11)</f>
        <v>#REF!</v>
      </c>
      <c r="AJ11" s="69" t="e">
        <f ca="1">COUNTIFS(Subscribe,AJ$10,INDIRECT($J$26),$AH11)</f>
        <v>#REF!</v>
      </c>
    </row>
    <row r="12" spans="2:38" ht="14.55" customHeight="1" x14ac:dyDescent="0.3">
      <c r="B12" s="73">
        <v>9</v>
      </c>
      <c r="C12" s="73">
        <v>0</v>
      </c>
      <c r="D12" s="73">
        <v>1</v>
      </c>
      <c r="E12" s="73">
        <v>0</v>
      </c>
      <c r="F12" s="76">
        <v>0</v>
      </c>
      <c r="V12" s="191"/>
      <c r="X12" s="86"/>
      <c r="Y12" s="86"/>
      <c r="Z12" s="86"/>
      <c r="AA12" s="86"/>
      <c r="AB12" s="86"/>
      <c r="AG12" s="71"/>
      <c r="AH12" s="67">
        <v>0</v>
      </c>
      <c r="AI12" s="69" t="e">
        <f ca="1">COUNTIFS(Subscribe,AI$10,INDIRECT($J$26),$AH12)</f>
        <v>#REF!</v>
      </c>
      <c r="AJ12" s="69" t="e">
        <f ca="1">COUNTIFS(Subscribe,AJ$10,INDIRECT($J$26),$AH12)</f>
        <v>#REF!</v>
      </c>
    </row>
    <row r="13" spans="2:38" ht="14.55" customHeight="1" x14ac:dyDescent="0.3">
      <c r="B13" s="73">
        <v>10</v>
      </c>
      <c r="C13" s="73">
        <v>0</v>
      </c>
      <c r="D13" s="73">
        <v>1</v>
      </c>
      <c r="E13" s="73">
        <v>0</v>
      </c>
      <c r="F13" s="76">
        <v>0</v>
      </c>
      <c r="X13" s="86"/>
      <c r="Y13" s="86"/>
      <c r="Z13" s="86"/>
      <c r="AA13" s="86"/>
      <c r="AB13" s="86"/>
      <c r="AG13" s="66"/>
      <c r="AH13" s="66"/>
      <c r="AI13" s="66"/>
      <c r="AJ13" s="66"/>
    </row>
    <row r="14" spans="2:38" x14ac:dyDescent="0.3">
      <c r="B14" s="73">
        <v>11</v>
      </c>
      <c r="C14" s="73">
        <v>0</v>
      </c>
      <c r="D14" s="73">
        <v>1</v>
      </c>
      <c r="E14" s="73">
        <v>0</v>
      </c>
      <c r="F14" s="76">
        <v>0</v>
      </c>
      <c r="X14" s="86"/>
      <c r="Y14" s="86"/>
      <c r="Z14" s="86"/>
      <c r="AA14" s="86"/>
      <c r="AB14" s="86"/>
      <c r="AG14" s="66"/>
      <c r="AH14" s="67"/>
      <c r="AI14" s="67"/>
      <c r="AJ14" s="67"/>
    </row>
    <row r="15" spans="2:38" x14ac:dyDescent="0.3">
      <c r="B15" s="73">
        <v>12</v>
      </c>
      <c r="C15" s="73">
        <v>0</v>
      </c>
      <c r="D15" s="73">
        <v>0</v>
      </c>
      <c r="E15" s="73">
        <v>0</v>
      </c>
      <c r="F15" s="76">
        <v>0</v>
      </c>
      <c r="X15" s="86"/>
      <c r="Y15" s="86"/>
      <c r="Z15" s="86"/>
      <c r="AA15" s="86"/>
      <c r="AB15" s="86"/>
      <c r="AG15" s="68">
        <f>AG11</f>
        <v>0</v>
      </c>
      <c r="AH15" s="67" t="s">
        <v>339</v>
      </c>
      <c r="AI15" s="67" t="s">
        <v>340</v>
      </c>
      <c r="AJ15" s="67" t="s">
        <v>248</v>
      </c>
    </row>
    <row r="16" spans="2:38" ht="14.55" customHeight="1" x14ac:dyDescent="0.3">
      <c r="B16" s="73">
        <v>13</v>
      </c>
      <c r="C16" s="73">
        <v>1</v>
      </c>
      <c r="D16" s="73">
        <v>1</v>
      </c>
      <c r="E16" s="73">
        <v>0</v>
      </c>
      <c r="F16" s="76">
        <v>1</v>
      </c>
      <c r="X16" s="86"/>
      <c r="Y16" s="86"/>
      <c r="Z16" s="86"/>
      <c r="AA16" s="86"/>
      <c r="AB16" s="86"/>
      <c r="AG16" s="132">
        <v>1</v>
      </c>
      <c r="AH16" s="129" t="e">
        <f ca="1">AI11/($AI11+$AJ11)</f>
        <v>#REF!</v>
      </c>
      <c r="AI16" s="129" t="e">
        <f ca="1">1-AH16</f>
        <v>#REF!</v>
      </c>
      <c r="AJ16" s="130" t="e">
        <f ca="1">IF(AND(AH16&lt;&gt;0,AI16&lt;&gt;0),-(AH16*LOG(AH16,2))-(AI16*LOG(AI16,2)),0)</f>
        <v>#REF!</v>
      </c>
    </row>
    <row r="17" spans="2:36" ht="14.55" customHeight="1" x14ac:dyDescent="0.3">
      <c r="B17" s="73">
        <v>14</v>
      </c>
      <c r="C17" s="73">
        <v>1</v>
      </c>
      <c r="D17" s="73">
        <v>0</v>
      </c>
      <c r="E17" s="73">
        <v>0</v>
      </c>
      <c r="F17" s="76">
        <v>0</v>
      </c>
      <c r="X17" s="86"/>
      <c r="Y17" s="86"/>
      <c r="Z17" s="86"/>
      <c r="AA17" s="86"/>
      <c r="AB17" s="86"/>
      <c r="AG17" s="132">
        <v>0</v>
      </c>
      <c r="AH17" s="129" t="e">
        <f ca="1">AI12/($AI12+$AJ12)</f>
        <v>#REF!</v>
      </c>
      <c r="AI17" s="129" t="e">
        <f ca="1">1-AH17</f>
        <v>#REF!</v>
      </c>
      <c r="AJ17" s="130" t="e">
        <f ca="1">IF(AND(AH17&lt;&gt;0,AI17&lt;&gt;0),-(AH17*LOG(AH17,2))-(AI17*LOG(AI17,2)),0)</f>
        <v>#REF!</v>
      </c>
    </row>
    <row r="18" spans="2:36" ht="14.55" customHeight="1" x14ac:dyDescent="0.3">
      <c r="B18" s="73">
        <v>15</v>
      </c>
      <c r="C18" s="73">
        <v>0</v>
      </c>
      <c r="D18" s="73">
        <v>1</v>
      </c>
      <c r="E18" s="73">
        <v>0</v>
      </c>
      <c r="F18" s="76">
        <v>0</v>
      </c>
      <c r="X18" s="86"/>
      <c r="Y18" s="86"/>
      <c r="Z18" s="86"/>
      <c r="AA18" s="86"/>
      <c r="AB18" s="86"/>
      <c r="AG18" s="67"/>
      <c r="AH18" s="67"/>
      <c r="AI18" s="131"/>
      <c r="AJ18" s="131"/>
    </row>
    <row r="19" spans="2:36" x14ac:dyDescent="0.3">
      <c r="B19" s="73">
        <v>16</v>
      </c>
      <c r="C19" s="73">
        <v>0</v>
      </c>
      <c r="D19" s="73">
        <v>1</v>
      </c>
      <c r="E19" s="73">
        <v>0</v>
      </c>
      <c r="F19" s="76">
        <v>1</v>
      </c>
    </row>
    <row r="20" spans="2:36" ht="15" thickBot="1" x14ac:dyDescent="0.35">
      <c r="B20" s="73">
        <v>17</v>
      </c>
      <c r="C20" s="73">
        <v>0</v>
      </c>
      <c r="D20" s="73">
        <v>1</v>
      </c>
      <c r="E20" s="73">
        <v>0</v>
      </c>
      <c r="F20" s="76">
        <v>0</v>
      </c>
      <c r="X20" s="75" t="s">
        <v>217</v>
      </c>
      <c r="Y20" s="75" t="s">
        <v>2</v>
      </c>
      <c r="Z20" s="75" t="s">
        <v>249</v>
      </c>
      <c r="AA20" s="40" t="s">
        <v>370</v>
      </c>
      <c r="AB20" s="77" t="s">
        <v>252</v>
      </c>
      <c r="AD20" s="82" t="s">
        <v>343</v>
      </c>
      <c r="AG20" s="55" t="s">
        <v>257</v>
      </c>
    </row>
    <row r="21" spans="2:36" ht="15" customHeight="1" thickBot="1" x14ac:dyDescent="0.35">
      <c r="B21" s="73">
        <v>18</v>
      </c>
      <c r="C21" s="73">
        <v>0</v>
      </c>
      <c r="D21" s="73">
        <v>0</v>
      </c>
      <c r="E21" s="73">
        <v>0</v>
      </c>
      <c r="F21" s="76">
        <v>0</v>
      </c>
      <c r="X21" s="65" t="str" cm="1">
        <f t="array" aca="1" ref="X21" ca="1">IF($V$10=$J$26,"-",IFERROR(_xlfn._xlws.FILTER($B$4:$F$53,(INDIRECT($J$26)=1)*(INDIRECT($V$10)=0),"-"),"-"))</f>
        <v>-</v>
      </c>
      <c r="Y21" s="65"/>
      <c r="Z21" s="65"/>
      <c r="AA21" s="65"/>
      <c r="AB21" s="65"/>
      <c r="AD21" s="186" t="str">
        <f ca="1">IFERROR($AJ$29,"-")</f>
        <v>-</v>
      </c>
      <c r="AE21" s="133" t="str">
        <f ca="1">IFERROR($AI$24,"-")</f>
        <v>-</v>
      </c>
      <c r="AG21" s="66"/>
      <c r="AH21" s="66"/>
      <c r="AI21" s="187" t="s">
        <v>251</v>
      </c>
      <c r="AJ21" s="187"/>
    </row>
    <row r="22" spans="2:36" ht="15" customHeight="1" thickBot="1" x14ac:dyDescent="0.35">
      <c r="B22" s="73">
        <v>19</v>
      </c>
      <c r="C22" s="73">
        <v>1</v>
      </c>
      <c r="D22" s="73">
        <v>0</v>
      </c>
      <c r="E22" s="73">
        <v>0</v>
      </c>
      <c r="F22" s="76">
        <v>1</v>
      </c>
      <c r="X22" s="65"/>
      <c r="Y22" s="65"/>
      <c r="Z22" s="65"/>
      <c r="AA22" s="65"/>
      <c r="AB22" s="65"/>
      <c r="AD22" s="186"/>
      <c r="AE22" s="134" t="str">
        <f ca="1">IFERROR($AJ$24,"-")</f>
        <v>-</v>
      </c>
      <c r="AG22" s="66"/>
      <c r="AH22" s="66"/>
      <c r="AI22" s="67">
        <v>1</v>
      </c>
      <c r="AJ22" s="67">
        <v>0</v>
      </c>
    </row>
    <row r="23" spans="2:36" x14ac:dyDescent="0.3">
      <c r="B23" s="73">
        <v>20</v>
      </c>
      <c r="C23" s="73">
        <v>1</v>
      </c>
      <c r="D23" s="73">
        <v>1</v>
      </c>
      <c r="E23" s="73">
        <v>0</v>
      </c>
      <c r="F23" s="76">
        <v>1</v>
      </c>
      <c r="X23" s="65"/>
      <c r="Y23" s="65"/>
      <c r="Z23" s="65"/>
      <c r="AA23" s="65"/>
      <c r="AB23" s="65"/>
      <c r="AG23" s="71">
        <f>V10</f>
        <v>0</v>
      </c>
      <c r="AH23" s="67">
        <v>1</v>
      </c>
      <c r="AI23" s="69" t="e">
        <f ca="1">COUNTIFS(Subscribe,AI$22,INDIRECT($J$26),1,INDIRECT($V$10),$AH23)</f>
        <v>#REF!</v>
      </c>
      <c r="AJ23" s="69" t="e">
        <f ca="1">COUNTIFS(Subscribe,AJ$22,INDIRECT($J$26),1,INDIRECT($V$10),$AH23)</f>
        <v>#REF!</v>
      </c>
    </row>
    <row r="24" spans="2:36" ht="15" thickBot="1" x14ac:dyDescent="0.35">
      <c r="B24" s="73">
        <v>21</v>
      </c>
      <c r="C24" s="73">
        <v>1</v>
      </c>
      <c r="D24" s="73">
        <v>0</v>
      </c>
      <c r="E24" s="73">
        <v>0</v>
      </c>
      <c r="F24" s="76">
        <v>1</v>
      </c>
      <c r="X24" s="65"/>
      <c r="Y24" s="65"/>
      <c r="Z24" s="65"/>
      <c r="AA24" s="65"/>
      <c r="AB24" s="65"/>
      <c r="AD24" s="82" t="s">
        <v>342</v>
      </c>
      <c r="AG24" s="71"/>
      <c r="AH24" s="67">
        <v>0</v>
      </c>
      <c r="AI24" s="69" t="e">
        <f ca="1">COUNTIFS(Subscribe,AI$22,INDIRECT($J$26),1,INDIRECT($V$10),$AH24)</f>
        <v>#REF!</v>
      </c>
      <c r="AJ24" s="69" t="e">
        <f ca="1">COUNTIFS(Subscribe,AJ$22,INDIRECT($J$26),1,INDIRECT($V$10),$AH24)</f>
        <v>#REF!</v>
      </c>
    </row>
    <row r="25" spans="2:36" ht="15" customHeight="1" thickBot="1" x14ac:dyDescent="0.35">
      <c r="B25" s="73">
        <v>22</v>
      </c>
      <c r="C25" s="73">
        <v>1</v>
      </c>
      <c r="D25" s="73">
        <v>1</v>
      </c>
      <c r="E25" s="73">
        <v>1</v>
      </c>
      <c r="F25" s="76">
        <v>1</v>
      </c>
      <c r="J25" s="78" t="s">
        <v>255</v>
      </c>
      <c r="X25" s="65"/>
      <c r="Y25" s="65"/>
      <c r="Z25" s="65"/>
      <c r="AA25" s="65"/>
      <c r="AB25" s="65"/>
      <c r="AD25" s="185" t="str">
        <f ca="1">IFERROR($S$4-$AD$21,"-")</f>
        <v>-</v>
      </c>
      <c r="AG25" s="66"/>
      <c r="AH25" s="66"/>
      <c r="AI25" s="66"/>
      <c r="AJ25" s="66"/>
    </row>
    <row r="26" spans="2:36" ht="15" customHeight="1" x14ac:dyDescent="0.3">
      <c r="B26" s="73">
        <v>23</v>
      </c>
      <c r="C26" s="73">
        <v>1</v>
      </c>
      <c r="D26" s="73">
        <v>0</v>
      </c>
      <c r="E26" s="73">
        <v>0</v>
      </c>
      <c r="F26" s="76">
        <v>1</v>
      </c>
      <c r="J26" s="189"/>
      <c r="X26" s="65"/>
      <c r="Y26" s="65"/>
      <c r="Z26" s="65"/>
      <c r="AA26" s="65"/>
      <c r="AB26" s="65"/>
      <c r="AD26" s="185"/>
      <c r="AG26" s="66"/>
      <c r="AH26" s="67"/>
      <c r="AI26" s="67"/>
      <c r="AJ26" s="67"/>
    </row>
    <row r="27" spans="2:36" ht="15" customHeight="1" x14ac:dyDescent="0.3">
      <c r="B27" s="73">
        <v>24</v>
      </c>
      <c r="C27" s="73">
        <v>0</v>
      </c>
      <c r="D27" s="73">
        <v>1</v>
      </c>
      <c r="E27" s="73">
        <v>1</v>
      </c>
      <c r="F27" s="76">
        <v>1</v>
      </c>
      <c r="J27" s="190"/>
      <c r="X27" s="65"/>
      <c r="Y27" s="65"/>
      <c r="Z27" s="65"/>
      <c r="AA27" s="65"/>
      <c r="AB27" s="65"/>
      <c r="AG27" s="68">
        <f>AG23</f>
        <v>0</v>
      </c>
      <c r="AH27" s="67" t="s">
        <v>339</v>
      </c>
      <c r="AI27" s="67" t="s">
        <v>340</v>
      </c>
      <c r="AJ27" s="67" t="s">
        <v>248</v>
      </c>
    </row>
    <row r="28" spans="2:36" x14ac:dyDescent="0.3">
      <c r="B28" s="73">
        <v>25</v>
      </c>
      <c r="C28" s="73">
        <v>0</v>
      </c>
      <c r="D28" s="73">
        <v>1</v>
      </c>
      <c r="E28" s="73">
        <v>0</v>
      </c>
      <c r="F28" s="76">
        <v>1</v>
      </c>
      <c r="J28" s="190"/>
      <c r="X28" s="65"/>
      <c r="Y28" s="65"/>
      <c r="Z28" s="65"/>
      <c r="AA28" s="65"/>
      <c r="AB28" s="65"/>
      <c r="AG28" s="132">
        <v>1</v>
      </c>
      <c r="AH28" s="129" t="e">
        <f ca="1">AI23/($AI23+$AJ23)</f>
        <v>#REF!</v>
      </c>
      <c r="AI28" s="129" t="e">
        <f ca="1">1-AH28</f>
        <v>#REF!</v>
      </c>
      <c r="AJ28" s="130" t="e">
        <f ca="1">IF(AND(AH28&lt;&gt;0,AI28&lt;&gt;0),-(AH28*LOG(AH28,2))-(AI28*LOG(AI28,2)),0)</f>
        <v>#REF!</v>
      </c>
    </row>
    <row r="29" spans="2:36" x14ac:dyDescent="0.3">
      <c r="B29" s="73">
        <v>26</v>
      </c>
      <c r="C29" s="73">
        <v>0</v>
      </c>
      <c r="D29" s="73">
        <v>1</v>
      </c>
      <c r="E29" s="73">
        <v>1</v>
      </c>
      <c r="F29" s="76">
        <v>1</v>
      </c>
      <c r="X29" s="65"/>
      <c r="Y29" s="65"/>
      <c r="Z29" s="65"/>
      <c r="AA29" s="65"/>
      <c r="AB29" s="65"/>
      <c r="AG29" s="132">
        <v>0</v>
      </c>
      <c r="AH29" s="129" t="e">
        <f ca="1">AI24/($AI24+$AJ24)</f>
        <v>#REF!</v>
      </c>
      <c r="AI29" s="129" t="e">
        <f ca="1">1-AH29</f>
        <v>#REF!</v>
      </c>
      <c r="AJ29" s="130" t="e">
        <f ca="1">IF(AND(AH29&lt;&gt;0,AI29&lt;&gt;0),-(AH29*LOG(AH29,2))-(AI29*LOG(AI29,2)),0)</f>
        <v>#REF!</v>
      </c>
    </row>
    <row r="30" spans="2:36" x14ac:dyDescent="0.3">
      <c r="B30" s="73">
        <v>27</v>
      </c>
      <c r="C30" s="73">
        <v>1</v>
      </c>
      <c r="D30" s="73">
        <v>1</v>
      </c>
      <c r="E30" s="73">
        <v>1</v>
      </c>
      <c r="F30" s="76">
        <v>1</v>
      </c>
      <c r="X30" s="65"/>
      <c r="Y30" s="65"/>
      <c r="Z30" s="65"/>
      <c r="AA30" s="65"/>
      <c r="AB30" s="65"/>
      <c r="AG30" s="67"/>
      <c r="AH30" s="67"/>
      <c r="AI30" s="131"/>
      <c r="AJ30" s="131"/>
    </row>
    <row r="31" spans="2:36" x14ac:dyDescent="0.3">
      <c r="B31" s="73">
        <v>28</v>
      </c>
      <c r="C31" s="73">
        <v>1</v>
      </c>
      <c r="D31" s="73">
        <v>0</v>
      </c>
      <c r="E31" s="73">
        <v>1</v>
      </c>
      <c r="F31" s="76">
        <v>0</v>
      </c>
      <c r="X31" s="65"/>
      <c r="Y31" s="65"/>
      <c r="Z31" s="65"/>
      <c r="AA31" s="65"/>
      <c r="AB31" s="65"/>
    </row>
    <row r="32" spans="2:36" x14ac:dyDescent="0.3">
      <c r="B32" s="73">
        <v>29</v>
      </c>
      <c r="C32" s="73">
        <v>1</v>
      </c>
      <c r="D32" s="73">
        <v>0</v>
      </c>
      <c r="E32" s="73">
        <v>0</v>
      </c>
      <c r="F32" s="76">
        <v>1</v>
      </c>
      <c r="X32" s="65"/>
      <c r="Y32" s="65"/>
      <c r="Z32" s="65"/>
      <c r="AA32" s="65"/>
      <c r="AB32" s="65"/>
      <c r="AG32" s="55" t="s">
        <v>258</v>
      </c>
    </row>
    <row r="33" spans="2:36" x14ac:dyDescent="0.3">
      <c r="B33" s="73">
        <v>30</v>
      </c>
      <c r="C33" s="73">
        <v>1</v>
      </c>
      <c r="D33" s="73">
        <v>0</v>
      </c>
      <c r="E33" s="73">
        <v>1</v>
      </c>
      <c r="F33" s="76">
        <v>0</v>
      </c>
      <c r="X33" s="65"/>
      <c r="Y33" s="65"/>
      <c r="Z33" s="65"/>
      <c r="AA33" s="65"/>
      <c r="AB33" s="65"/>
      <c r="AG33" s="66"/>
      <c r="AH33" s="66"/>
      <c r="AI33" s="187" t="s">
        <v>251</v>
      </c>
      <c r="AJ33" s="187"/>
    </row>
    <row r="34" spans="2:36" ht="15" thickBot="1" x14ac:dyDescent="0.35">
      <c r="B34" s="73">
        <v>31</v>
      </c>
      <c r="C34" s="73">
        <v>1</v>
      </c>
      <c r="D34" s="73">
        <v>1</v>
      </c>
      <c r="E34" s="73">
        <v>1</v>
      </c>
      <c r="F34" s="76">
        <v>1</v>
      </c>
      <c r="M34" s="74" t="s">
        <v>217</v>
      </c>
      <c r="N34" s="74" t="s">
        <v>2</v>
      </c>
      <c r="O34" s="74" t="s">
        <v>249</v>
      </c>
      <c r="P34" s="40" t="s">
        <v>370</v>
      </c>
      <c r="Q34" s="77" t="s">
        <v>252</v>
      </c>
      <c r="S34" s="82" t="s">
        <v>343</v>
      </c>
      <c r="X34" s="65"/>
      <c r="Y34" s="65"/>
      <c r="Z34" s="65"/>
      <c r="AA34" s="65"/>
      <c r="AB34" s="65"/>
      <c r="AG34" s="66"/>
      <c r="AH34" s="66"/>
      <c r="AI34" s="67">
        <v>1</v>
      </c>
      <c r="AJ34" s="67">
        <v>0</v>
      </c>
    </row>
    <row r="35" spans="2:36" ht="15" customHeight="1" thickBot="1" x14ac:dyDescent="0.35">
      <c r="B35" s="73">
        <v>32</v>
      </c>
      <c r="C35" s="73">
        <v>1</v>
      </c>
      <c r="D35" s="73">
        <v>1</v>
      </c>
      <c r="E35" s="73">
        <v>1</v>
      </c>
      <c r="F35" s="76">
        <v>1</v>
      </c>
      <c r="M35" s="65" t="str" cm="1">
        <f t="array" aca="1" ref="M35" ca="1">IFERROR(_xlfn._xlws.FILTER($B$4:$F$53,INDIRECT($J$26)=0),"-")</f>
        <v>-</v>
      </c>
      <c r="S35" s="186" t="str">
        <f ca="1">IFERROR($AJ$17,"-")</f>
        <v>-</v>
      </c>
      <c r="T35" s="133" t="str">
        <f ca="1">IFERROR($AI$12,"-")</f>
        <v>-</v>
      </c>
      <c r="X35" s="65"/>
      <c r="Y35" s="65"/>
      <c r="Z35" s="65"/>
      <c r="AA35" s="65"/>
      <c r="AB35" s="65"/>
      <c r="AG35" s="71">
        <f>V41</f>
        <v>0</v>
      </c>
      <c r="AH35" s="67">
        <v>1</v>
      </c>
      <c r="AI35" s="69" t="e">
        <f ca="1">COUNTIFS(Subscribe,AI$34,INDIRECT($J$26),0,INDIRECT($V$41),$AH35)</f>
        <v>#REF!</v>
      </c>
      <c r="AJ35" s="69" t="e">
        <f ca="1">COUNTIFS(Subscribe,AJ$34,INDIRECT($J$26),0,INDIRECT($V$41),$AH35)</f>
        <v>#REF!</v>
      </c>
    </row>
    <row r="36" spans="2:36" ht="15" customHeight="1" thickBot="1" x14ac:dyDescent="0.35">
      <c r="B36" s="73">
        <v>33</v>
      </c>
      <c r="C36" s="73">
        <v>1</v>
      </c>
      <c r="D36" s="73">
        <v>1</v>
      </c>
      <c r="E36" s="73">
        <v>1</v>
      </c>
      <c r="F36" s="76">
        <v>1</v>
      </c>
      <c r="S36" s="186"/>
      <c r="T36" s="134" t="str">
        <f ca="1">IFERROR($AJ$12,"-")</f>
        <v>-</v>
      </c>
      <c r="X36" s="65"/>
      <c r="Y36" s="65"/>
      <c r="Z36" s="65"/>
      <c r="AA36" s="65"/>
      <c r="AB36" s="65"/>
      <c r="AG36" s="71"/>
      <c r="AH36" s="67">
        <v>0</v>
      </c>
      <c r="AI36" s="69" t="e">
        <f ca="1">COUNTIFS(Subscribe,AI$34,INDIRECT($J$26),0,INDIRECT($V$41),$AH36)</f>
        <v>#REF!</v>
      </c>
      <c r="AJ36" s="69" t="e">
        <f ca="1">COUNTIFS(Subscribe,AJ$34,INDIRECT($J$26),0,INDIRECT($V$41),$AH36)</f>
        <v>#REF!</v>
      </c>
    </row>
    <row r="37" spans="2:36" x14ac:dyDescent="0.3">
      <c r="B37" s="73">
        <v>34</v>
      </c>
      <c r="C37" s="73">
        <v>1</v>
      </c>
      <c r="D37" s="73">
        <v>1</v>
      </c>
      <c r="E37" s="73">
        <v>0</v>
      </c>
      <c r="F37" s="76">
        <v>0</v>
      </c>
      <c r="X37" s="65"/>
      <c r="Y37" s="65"/>
      <c r="Z37" s="65"/>
      <c r="AA37" s="65"/>
      <c r="AB37" s="65"/>
      <c r="AG37" s="66"/>
      <c r="AH37" s="66"/>
      <c r="AI37" s="66"/>
      <c r="AJ37" s="66"/>
    </row>
    <row r="38" spans="2:36" x14ac:dyDescent="0.3">
      <c r="B38" s="73">
        <v>35</v>
      </c>
      <c r="C38" s="73">
        <v>0</v>
      </c>
      <c r="D38" s="73">
        <v>0</v>
      </c>
      <c r="E38" s="73">
        <v>0</v>
      </c>
      <c r="F38" s="76">
        <v>1</v>
      </c>
      <c r="S38" s="82" t="s">
        <v>342</v>
      </c>
      <c r="AG38" s="66"/>
      <c r="AH38" s="67"/>
      <c r="AI38" s="67"/>
      <c r="AJ38" s="67"/>
    </row>
    <row r="39" spans="2:36" ht="15" customHeight="1" thickBot="1" x14ac:dyDescent="0.35">
      <c r="B39" s="73">
        <v>36</v>
      </c>
      <c r="C39" s="73">
        <v>1</v>
      </c>
      <c r="D39" s="73">
        <v>0</v>
      </c>
      <c r="E39" s="73">
        <v>0</v>
      </c>
      <c r="F39" s="76">
        <v>0</v>
      </c>
      <c r="S39" s="185" t="str">
        <f ca="1">IFERROR($H$4-$S$35,"-")</f>
        <v>-</v>
      </c>
      <c r="X39" s="75" t="s">
        <v>217</v>
      </c>
      <c r="Y39" s="75" t="s">
        <v>2</v>
      </c>
      <c r="Z39" s="75" t="s">
        <v>249</v>
      </c>
      <c r="AA39" s="40" t="s">
        <v>370</v>
      </c>
      <c r="AB39" s="77" t="s">
        <v>252</v>
      </c>
      <c r="AD39" s="82" t="s">
        <v>343</v>
      </c>
      <c r="AG39" s="68">
        <f>AG35</f>
        <v>0</v>
      </c>
      <c r="AH39" s="67" t="s">
        <v>339</v>
      </c>
      <c r="AI39" s="67" t="s">
        <v>340</v>
      </c>
      <c r="AJ39" s="67" t="s">
        <v>248</v>
      </c>
    </row>
    <row r="40" spans="2:36" ht="15" customHeight="1" thickBot="1" x14ac:dyDescent="0.35">
      <c r="B40" s="73">
        <v>37</v>
      </c>
      <c r="C40" s="73">
        <v>0</v>
      </c>
      <c r="D40" s="73">
        <v>0</v>
      </c>
      <c r="E40" s="73">
        <v>0</v>
      </c>
      <c r="F40" s="76">
        <v>0</v>
      </c>
      <c r="S40" s="185"/>
      <c r="V40" s="78" t="s">
        <v>258</v>
      </c>
      <c r="X40" s="124" t="str" cm="1">
        <f t="array" aca="1" ref="X40" ca="1">IF($V$41=$J$26,"-",IFERROR(_xlfn._xlws.FILTER($B$4:$F$53,(INDIRECT($J$26)=0)*(INDIRECT($V$41)=1),"-"),"-"))</f>
        <v>-</v>
      </c>
      <c r="Y40" s="124"/>
      <c r="Z40" s="124"/>
      <c r="AA40" s="124"/>
      <c r="AB40" s="32"/>
      <c r="AD40" s="186" t="str">
        <f ca="1">IFERROR($AJ$40,"-")</f>
        <v>-</v>
      </c>
      <c r="AE40" s="133" t="str">
        <f ca="1">IFERROR($AI$35,"-")</f>
        <v>-</v>
      </c>
      <c r="AG40" s="132">
        <v>1</v>
      </c>
      <c r="AH40" s="129" t="e">
        <f ca="1">AI35/($AI35+$AJ35)</f>
        <v>#REF!</v>
      </c>
      <c r="AI40" s="129" t="e">
        <f ca="1">1-AH40</f>
        <v>#REF!</v>
      </c>
      <c r="AJ40" s="130" t="e">
        <f ca="1">IF(AND(AH40&lt;&gt;0,AI40&lt;&gt;0),-(AH40*LOG(AH40,2))-(AI40*LOG(AI40,2)),0)</f>
        <v>#REF!</v>
      </c>
    </row>
    <row r="41" spans="2:36" ht="14.55" customHeight="1" thickBot="1" x14ac:dyDescent="0.35">
      <c r="B41" s="73">
        <v>38</v>
      </c>
      <c r="C41" s="73">
        <v>0</v>
      </c>
      <c r="D41" s="73">
        <v>1</v>
      </c>
      <c r="E41" s="73">
        <v>0</v>
      </c>
      <c r="F41" s="76">
        <v>0</v>
      </c>
      <c r="V41" s="189"/>
      <c r="X41" s="124"/>
      <c r="Y41" s="124"/>
      <c r="Z41" s="124"/>
      <c r="AA41" s="124"/>
      <c r="AB41" s="32"/>
      <c r="AD41" s="186"/>
      <c r="AE41" s="134" t="str">
        <f ca="1">IFERROR($AJ$35,"-")</f>
        <v>-</v>
      </c>
      <c r="AG41" s="132">
        <v>0</v>
      </c>
      <c r="AH41" s="129" t="e">
        <f ca="1">AI36/($AI36+$AJ36)</f>
        <v>#REF!</v>
      </c>
      <c r="AI41" s="129" t="e">
        <f ca="1">1-AH41</f>
        <v>#REF!</v>
      </c>
      <c r="AJ41" s="130" t="e">
        <f ca="1">IF(AND(AH41&lt;&gt;0,AI41&lt;&gt;0),-(AH41*LOG(AH41,2))-(AI41*LOG(AI41,2)),0)</f>
        <v>#REF!</v>
      </c>
    </row>
    <row r="42" spans="2:36" ht="14.55" customHeight="1" x14ac:dyDescent="0.3">
      <c r="B42" s="73">
        <v>39</v>
      </c>
      <c r="C42" s="73">
        <v>1</v>
      </c>
      <c r="D42" s="73">
        <v>1</v>
      </c>
      <c r="E42" s="73">
        <v>0</v>
      </c>
      <c r="F42" s="76">
        <v>0</v>
      </c>
      <c r="V42" s="191"/>
      <c r="X42" s="124"/>
      <c r="Y42" s="124"/>
      <c r="Z42" s="124"/>
      <c r="AA42" s="124"/>
      <c r="AB42" s="32"/>
      <c r="AG42" s="67"/>
      <c r="AH42" s="67"/>
      <c r="AI42" s="131"/>
      <c r="AJ42" s="131"/>
    </row>
    <row r="43" spans="2:36" ht="14.55" customHeight="1" x14ac:dyDescent="0.3">
      <c r="B43" s="73">
        <v>40</v>
      </c>
      <c r="C43" s="73">
        <v>1</v>
      </c>
      <c r="D43" s="73">
        <v>1</v>
      </c>
      <c r="E43" s="73">
        <v>0</v>
      </c>
      <c r="F43" s="76">
        <v>1</v>
      </c>
      <c r="V43" s="191"/>
      <c r="X43" s="124"/>
      <c r="Y43" s="124"/>
      <c r="Z43" s="124"/>
      <c r="AA43" s="124"/>
      <c r="AB43" s="32"/>
      <c r="AD43" s="82" t="s">
        <v>342</v>
      </c>
    </row>
    <row r="44" spans="2:36" ht="14.55" customHeight="1" x14ac:dyDescent="0.3">
      <c r="B44" s="73">
        <v>41</v>
      </c>
      <c r="C44" s="73">
        <v>1</v>
      </c>
      <c r="D44" s="73">
        <v>1</v>
      </c>
      <c r="E44" s="73">
        <v>1</v>
      </c>
      <c r="F44" s="76">
        <v>1</v>
      </c>
      <c r="X44" s="124"/>
      <c r="Y44" s="124"/>
      <c r="Z44" s="124"/>
      <c r="AA44" s="124"/>
      <c r="AB44" s="32"/>
      <c r="AD44" s="185" t="str">
        <f ca="1">IFERROR($S$35-$AD$40,"-")</f>
        <v>-</v>
      </c>
    </row>
    <row r="45" spans="2:36" ht="14.4" customHeight="1" x14ac:dyDescent="0.3">
      <c r="B45" s="73">
        <v>42</v>
      </c>
      <c r="C45" s="73">
        <v>0</v>
      </c>
      <c r="D45" s="73">
        <v>0</v>
      </c>
      <c r="E45" s="73">
        <v>1</v>
      </c>
      <c r="F45" s="76">
        <v>0</v>
      </c>
      <c r="X45" s="124"/>
      <c r="Y45" s="124"/>
      <c r="Z45" s="124"/>
      <c r="AA45" s="124"/>
      <c r="AB45" s="32"/>
      <c r="AD45" s="185"/>
    </row>
    <row r="46" spans="2:36" ht="15" customHeight="1" x14ac:dyDescent="0.3">
      <c r="B46" s="73">
        <v>43</v>
      </c>
      <c r="C46" s="73">
        <v>1</v>
      </c>
      <c r="D46" s="73">
        <v>0</v>
      </c>
      <c r="E46" s="73">
        <v>1</v>
      </c>
      <c r="F46" s="76">
        <v>0</v>
      </c>
      <c r="X46" s="124"/>
      <c r="Y46" s="124"/>
      <c r="Z46" s="124"/>
      <c r="AA46" s="124"/>
      <c r="AB46" s="32"/>
    </row>
    <row r="47" spans="2:36" ht="14.55" customHeight="1" x14ac:dyDescent="0.3">
      <c r="B47" s="73">
        <v>44</v>
      </c>
      <c r="C47" s="73">
        <v>1</v>
      </c>
      <c r="D47" s="73">
        <v>1</v>
      </c>
      <c r="E47" s="73">
        <v>0</v>
      </c>
      <c r="F47" s="76">
        <v>1</v>
      </c>
      <c r="X47" s="124"/>
      <c r="Y47" s="124"/>
      <c r="Z47" s="124"/>
      <c r="AA47" s="124"/>
      <c r="AB47" s="32"/>
    </row>
    <row r="48" spans="2:36" ht="14.55" customHeight="1" x14ac:dyDescent="0.3">
      <c r="B48" s="73">
        <v>45</v>
      </c>
      <c r="C48" s="73">
        <v>1</v>
      </c>
      <c r="D48" s="73">
        <v>1</v>
      </c>
      <c r="E48" s="73">
        <v>0</v>
      </c>
      <c r="F48" s="76">
        <v>0</v>
      </c>
      <c r="X48" s="124"/>
      <c r="Y48" s="124"/>
      <c r="Z48" s="124"/>
      <c r="AA48" s="124"/>
      <c r="AB48" s="32"/>
    </row>
    <row r="49" spans="2:31" x14ac:dyDescent="0.3">
      <c r="B49" s="73">
        <v>46</v>
      </c>
      <c r="C49" s="73">
        <v>0</v>
      </c>
      <c r="D49" s="73">
        <v>1</v>
      </c>
      <c r="E49" s="73">
        <v>1</v>
      </c>
      <c r="F49" s="76">
        <v>1</v>
      </c>
      <c r="X49" s="124"/>
      <c r="Y49" s="124"/>
      <c r="Z49" s="124"/>
      <c r="AA49" s="124"/>
      <c r="AB49" s="124"/>
    </row>
    <row r="50" spans="2:31" x14ac:dyDescent="0.3">
      <c r="B50" s="73">
        <v>47</v>
      </c>
      <c r="C50" s="73">
        <v>0</v>
      </c>
      <c r="D50" s="73">
        <v>1</v>
      </c>
      <c r="E50" s="73">
        <v>1</v>
      </c>
      <c r="F50" s="76">
        <v>1</v>
      </c>
      <c r="X50" s="124"/>
      <c r="Y50" s="124"/>
      <c r="Z50" s="124"/>
      <c r="AA50" s="124"/>
      <c r="AB50" s="124"/>
    </row>
    <row r="51" spans="2:31" x14ac:dyDescent="0.3">
      <c r="B51" s="73">
        <v>48</v>
      </c>
      <c r="C51" s="73">
        <v>1</v>
      </c>
      <c r="D51" s="73">
        <v>0</v>
      </c>
      <c r="E51" s="73">
        <v>1</v>
      </c>
      <c r="F51" s="76">
        <v>1</v>
      </c>
      <c r="X51" s="124"/>
      <c r="Y51" s="124"/>
      <c r="Z51" s="124"/>
      <c r="AA51" s="124"/>
      <c r="AB51" s="124"/>
    </row>
    <row r="52" spans="2:31" x14ac:dyDescent="0.3">
      <c r="B52" s="73">
        <v>49</v>
      </c>
      <c r="C52" s="73">
        <v>0</v>
      </c>
      <c r="D52" s="73">
        <v>1</v>
      </c>
      <c r="E52" s="73">
        <v>1</v>
      </c>
      <c r="F52" s="76">
        <v>1</v>
      </c>
      <c r="X52" s="124"/>
      <c r="Y52" s="124"/>
      <c r="Z52" s="124"/>
      <c r="AA52" s="124"/>
      <c r="AB52" s="124"/>
    </row>
    <row r="53" spans="2:31" x14ac:dyDescent="0.3">
      <c r="B53" s="73">
        <v>50</v>
      </c>
      <c r="C53" s="73">
        <v>1</v>
      </c>
      <c r="D53" s="73">
        <v>1</v>
      </c>
      <c r="E53" s="73">
        <v>0</v>
      </c>
      <c r="F53" s="76">
        <v>1</v>
      </c>
      <c r="X53" s="124"/>
      <c r="Y53" s="124"/>
      <c r="Z53" s="124"/>
      <c r="AA53" s="124"/>
      <c r="AB53" s="124"/>
    </row>
    <row r="54" spans="2:31" x14ac:dyDescent="0.3">
      <c r="X54" s="124"/>
      <c r="Y54" s="124"/>
      <c r="Z54" s="124"/>
      <c r="AA54" s="124"/>
      <c r="AB54" s="124"/>
    </row>
    <row r="55" spans="2:31" x14ac:dyDescent="0.3">
      <c r="X55" s="65"/>
      <c r="Y55" s="65"/>
      <c r="Z55" s="65"/>
      <c r="AA55" s="65"/>
      <c r="AB55" s="65"/>
    </row>
    <row r="56" spans="2:31" x14ac:dyDescent="0.3">
      <c r="X56" s="65"/>
      <c r="Y56" s="65"/>
      <c r="Z56" s="65"/>
      <c r="AA56" s="65"/>
      <c r="AB56" s="65"/>
    </row>
    <row r="58" spans="2:31" ht="15" thickBot="1" x14ac:dyDescent="0.35">
      <c r="X58" s="75" t="s">
        <v>217</v>
      </c>
      <c r="Y58" s="75" t="s">
        <v>2</v>
      </c>
      <c r="Z58" s="75" t="s">
        <v>249</v>
      </c>
      <c r="AA58" s="40" t="s">
        <v>370</v>
      </c>
      <c r="AB58" s="77" t="s">
        <v>252</v>
      </c>
      <c r="AD58" s="82" t="s">
        <v>343</v>
      </c>
    </row>
    <row r="59" spans="2:31" ht="14.4" customHeight="1" thickBot="1" x14ac:dyDescent="0.35">
      <c r="X59" s="124" t="str" cm="1">
        <f t="array" aca="1" ref="X59" ca="1">IF($V$41=$J$26,"-",IFERROR(_xlfn._xlws.FILTER($B$4:$F$53,(INDIRECT($J$26)=0)*(INDIRECT($V$41)=0),"-"),"-"))</f>
        <v>-</v>
      </c>
      <c r="Y59" s="124"/>
      <c r="Z59" s="124"/>
      <c r="AA59" s="124"/>
      <c r="AB59" s="32"/>
      <c r="AD59" s="186" t="str">
        <f ca="1">IFERROR($AJ$41,"-")</f>
        <v>-</v>
      </c>
      <c r="AE59" s="133" t="str">
        <f ca="1">IFERROR($AI$36,"-")</f>
        <v>-</v>
      </c>
    </row>
    <row r="60" spans="2:31" ht="14.4" customHeight="1" thickBot="1" x14ac:dyDescent="0.35">
      <c r="X60" s="124"/>
      <c r="Y60" s="124"/>
      <c r="Z60" s="124"/>
      <c r="AA60" s="124"/>
      <c r="AB60" s="32"/>
      <c r="AD60" s="186"/>
      <c r="AE60" s="134" t="str">
        <f ca="1">IFERROR($AJ$36,"-")</f>
        <v>-</v>
      </c>
    </row>
    <row r="61" spans="2:31" x14ac:dyDescent="0.3">
      <c r="X61" s="124"/>
      <c r="Y61" s="124"/>
      <c r="Z61" s="124"/>
      <c r="AA61" s="124"/>
      <c r="AB61" s="32"/>
    </row>
    <row r="62" spans="2:31" x14ac:dyDescent="0.3">
      <c r="X62" s="124"/>
      <c r="Y62" s="124"/>
      <c r="Z62" s="124"/>
      <c r="AA62" s="124"/>
      <c r="AB62" s="32"/>
      <c r="AD62" s="82" t="s">
        <v>342</v>
      </c>
    </row>
    <row r="63" spans="2:31" ht="14.4" customHeight="1" x14ac:dyDescent="0.3">
      <c r="X63" s="124"/>
      <c r="Y63" s="124"/>
      <c r="Z63" s="124"/>
      <c r="AA63" s="124"/>
      <c r="AB63" s="32"/>
      <c r="AD63" s="185" t="str">
        <f ca="1">IFERROR($S$35-$AD$59,"-")</f>
        <v>-</v>
      </c>
    </row>
    <row r="64" spans="2:31" ht="14.4" customHeight="1" x14ac:dyDescent="0.3">
      <c r="X64" s="124"/>
      <c r="Y64" s="124"/>
      <c r="Z64" s="124"/>
      <c r="AA64" s="124"/>
      <c r="AB64" s="32"/>
      <c r="AD64" s="185"/>
    </row>
    <row r="65" spans="24:28" x14ac:dyDescent="0.3">
      <c r="X65" s="124"/>
      <c r="Y65" s="124"/>
      <c r="Z65" s="124"/>
      <c r="AA65" s="124"/>
      <c r="AB65" s="32"/>
    </row>
    <row r="66" spans="24:28" x14ac:dyDescent="0.3">
      <c r="X66" s="124"/>
      <c r="Y66" s="124"/>
      <c r="Z66" s="124"/>
      <c r="AA66" s="124"/>
      <c r="AB66" s="32"/>
    </row>
    <row r="67" spans="24:28" x14ac:dyDescent="0.3">
      <c r="X67" s="124"/>
      <c r="Y67" s="124"/>
      <c r="Z67" s="124"/>
      <c r="AA67" s="124"/>
      <c r="AB67" s="32"/>
    </row>
    <row r="68" spans="24:28" x14ac:dyDescent="0.3">
      <c r="X68" s="124"/>
      <c r="Y68" s="124"/>
      <c r="Z68" s="124"/>
      <c r="AA68" s="124"/>
      <c r="AB68" s="124"/>
    </row>
    <row r="69" spans="24:28" x14ac:dyDescent="0.3">
      <c r="X69" s="124"/>
      <c r="Y69" s="124"/>
      <c r="Z69" s="124"/>
      <c r="AA69" s="124"/>
      <c r="AB69" s="124"/>
    </row>
    <row r="70" spans="24:28" x14ac:dyDescent="0.3">
      <c r="X70" s="124"/>
      <c r="Y70" s="124"/>
      <c r="Z70" s="124"/>
      <c r="AA70" s="124"/>
      <c r="AB70" s="124"/>
    </row>
    <row r="71" spans="24:28" x14ac:dyDescent="0.3">
      <c r="X71" s="124"/>
      <c r="Y71" s="124"/>
      <c r="Z71" s="124"/>
      <c r="AA71" s="124"/>
      <c r="AB71" s="124"/>
    </row>
    <row r="72" spans="24:28" x14ac:dyDescent="0.3">
      <c r="X72" s="124"/>
      <c r="Y72" s="124"/>
      <c r="Z72" s="124"/>
      <c r="AA72" s="124"/>
      <c r="AB72" s="124"/>
    </row>
    <row r="73" spans="24:28" x14ac:dyDescent="0.3">
      <c r="X73" s="124"/>
      <c r="Y73" s="124"/>
      <c r="Z73" s="124"/>
      <c r="AA73" s="124"/>
      <c r="AB73" s="124"/>
    </row>
    <row r="74" spans="24:28" x14ac:dyDescent="0.3">
      <c r="X74" s="124"/>
      <c r="Y74" s="124"/>
      <c r="Z74" s="124"/>
      <c r="AA74" s="124"/>
      <c r="AB74" s="124"/>
    </row>
    <row r="75" spans="24:28" x14ac:dyDescent="0.3">
      <c r="X75" s="125"/>
      <c r="Y75" s="125"/>
      <c r="Z75" s="125"/>
      <c r="AA75" s="125"/>
      <c r="AB75" s="125"/>
    </row>
    <row r="76" spans="24:28" x14ac:dyDescent="0.3">
      <c r="X76" s="125"/>
      <c r="Y76" s="125"/>
      <c r="Z76" s="125"/>
      <c r="AA76" s="125"/>
      <c r="AB76" s="125"/>
    </row>
    <row r="80" spans="24:28" x14ac:dyDescent="0.3">
      <c r="X80" s="125"/>
      <c r="Y80" s="125"/>
      <c r="Z80" s="125"/>
      <c r="AA80" s="125"/>
      <c r="AB80" s="125"/>
    </row>
    <row r="81" spans="24:28" x14ac:dyDescent="0.3">
      <c r="X81" s="125"/>
      <c r="Y81" s="125"/>
      <c r="Z81" s="125"/>
      <c r="AA81" s="125"/>
      <c r="AB81" s="125"/>
    </row>
    <row r="82" spans="24:28" x14ac:dyDescent="0.3">
      <c r="X82" s="125"/>
      <c r="Y82" s="125"/>
      <c r="Z82" s="125"/>
      <c r="AA82" s="125"/>
      <c r="AB82" s="125"/>
    </row>
    <row r="83" spans="24:28" x14ac:dyDescent="0.3">
      <c r="X83" s="125"/>
      <c r="Y83" s="125"/>
      <c r="Z83" s="125"/>
      <c r="AA83" s="125"/>
      <c r="AB83" s="125"/>
    </row>
    <row r="84" spans="24:28" x14ac:dyDescent="0.3">
      <c r="X84" s="125"/>
      <c r="Y84" s="125"/>
      <c r="Z84" s="125"/>
      <c r="AA84" s="125"/>
      <c r="AB84" s="125"/>
    </row>
    <row r="85" spans="24:28" x14ac:dyDescent="0.3">
      <c r="X85" s="125"/>
      <c r="Y85" s="125"/>
      <c r="Z85" s="125"/>
      <c r="AA85" s="125"/>
      <c r="AB85" s="125"/>
    </row>
    <row r="98" spans="24:28" x14ac:dyDescent="0.3">
      <c r="X98" s="65"/>
      <c r="Y98" s="65"/>
      <c r="Z98" s="65"/>
      <c r="AA98" s="65"/>
      <c r="AB98" s="65"/>
    </row>
    <row r="99" spans="24:28" x14ac:dyDescent="0.3">
      <c r="X99" s="65"/>
      <c r="Y99" s="65"/>
      <c r="Z99" s="65"/>
      <c r="AA99" s="65"/>
      <c r="AB99" s="65"/>
    </row>
  </sheetData>
  <mergeCells count="21">
    <mergeCell ref="V41:V43"/>
    <mergeCell ref="S4:S5"/>
    <mergeCell ref="S8:S9"/>
    <mergeCell ref="S35:S36"/>
    <mergeCell ref="S39:S40"/>
    <mergeCell ref="AI9:AJ9"/>
    <mergeCell ref="AI21:AJ21"/>
    <mergeCell ref="AI33:AJ33"/>
    <mergeCell ref="B2:E2"/>
    <mergeCell ref="H4:H5"/>
    <mergeCell ref="J8:J9"/>
    <mergeCell ref="J26:J28"/>
    <mergeCell ref="V10:V12"/>
    <mergeCell ref="AD44:AD45"/>
    <mergeCell ref="AD59:AD60"/>
    <mergeCell ref="AD63:AD64"/>
    <mergeCell ref="AD4:AD5"/>
    <mergeCell ref="AD8:AD9"/>
    <mergeCell ref="AD21:AD22"/>
    <mergeCell ref="AD25:AD26"/>
    <mergeCell ref="AD40:AD41"/>
  </mergeCells>
  <conditionalFormatting sqref="Q4:Q32">
    <cfRule type="expression" dxfId="57" priority="20">
      <formula>AND(LEN(Q4)=1,Q4=0)</formula>
    </cfRule>
    <cfRule type="expression" dxfId="56" priority="73">
      <formula>Q4=1</formula>
    </cfRule>
    <cfRule type="notContainsBlanks" dxfId="55" priority="79">
      <formula>LEN(TRIM(Q4))&gt;0</formula>
    </cfRule>
  </conditionalFormatting>
  <conditionalFormatting sqref="M4:P32 M35:P67">
    <cfRule type="containsBlanks" dxfId="54" priority="75">
      <formula>LEN(TRIM(M4))=0</formula>
    </cfRule>
    <cfRule type="expression" dxfId="53" priority="76">
      <formula>AND(M$3=$J$26,M4=1)</formula>
    </cfRule>
    <cfRule type="notContainsBlanks" dxfId="52" priority="78">
      <formula>LEN(TRIM(M4))&gt;0</formula>
    </cfRule>
  </conditionalFormatting>
  <conditionalFormatting sqref="AB17:AB18">
    <cfRule type="notContainsBlanks" dxfId="51" priority="56">
      <formula>LEN(TRIM(AB17))&gt;0</formula>
    </cfRule>
  </conditionalFormatting>
  <conditionalFormatting sqref="Q35:Q67">
    <cfRule type="expression" dxfId="50" priority="21">
      <formula>AND(LEN(Q35)=1,Q35=0)</formula>
    </cfRule>
    <cfRule type="expression" dxfId="49" priority="72">
      <formula>Q35=1</formula>
    </cfRule>
    <cfRule type="notContainsBlanks" dxfId="48" priority="74">
      <formula>LEN(TRIM(Q35))&gt;0</formula>
    </cfRule>
  </conditionalFormatting>
  <conditionalFormatting sqref="AB4:AB18">
    <cfRule type="expression" dxfId="47" priority="19">
      <formula>AND(LEN(AB4)=1,AB4=0)</formula>
    </cfRule>
    <cfRule type="expression" dxfId="46" priority="126">
      <formula>AB4=1</formula>
    </cfRule>
  </conditionalFormatting>
  <conditionalFormatting sqref="AB21:AB37">
    <cfRule type="expression" dxfId="45" priority="18">
      <formula>AND(LEN(AB21)=1,AB21=0)</formula>
    </cfRule>
    <cfRule type="notContainsBlanks" dxfId="44" priority="48">
      <formula>LEN(TRIM(AB21))&gt;0</formula>
    </cfRule>
    <cfRule type="expression" dxfId="43" priority="127">
      <formula>AB21=1</formula>
    </cfRule>
  </conditionalFormatting>
  <conditionalFormatting sqref="AB40:AB56">
    <cfRule type="expression" dxfId="42" priority="17">
      <formula>AND(LEN(AB40)=1,AB40=0)</formula>
    </cfRule>
    <cfRule type="notContainsBlanks" dxfId="41" priority="39">
      <formula>LEN(TRIM(AB40))&gt;0</formula>
    </cfRule>
    <cfRule type="expression" dxfId="40" priority="128">
      <formula>AB40=1</formula>
    </cfRule>
  </conditionalFormatting>
  <conditionalFormatting sqref="AB59:AB76">
    <cfRule type="expression" dxfId="39" priority="16">
      <formula>AND(LEN(AB59)=1,AB59=0)</formula>
    </cfRule>
    <cfRule type="notContainsBlanks" dxfId="38" priority="23">
      <formula>LEN(TRIM(AB59))&gt;0</formula>
    </cfRule>
    <cfRule type="expression" dxfId="37" priority="129">
      <formula>AB59=1</formula>
    </cfRule>
  </conditionalFormatting>
  <conditionalFormatting sqref="X4:AA18 X21:AA37">
    <cfRule type="containsBlanks" dxfId="36" priority="138">
      <formula>LEN(TRIM(X4))=0</formula>
    </cfRule>
    <cfRule type="expression" dxfId="35" priority="139">
      <formula>AND(X$3=$V$10,X4=1)</formula>
    </cfRule>
    <cfRule type="expression" dxfId="34" priority="140">
      <formula>AND(X$3=$J$26,X4=1)</formula>
    </cfRule>
    <cfRule type="notContainsBlanks" dxfId="33" priority="143">
      <formula>LEN(TRIM(X4))&gt;0</formula>
    </cfRule>
  </conditionalFormatting>
  <conditionalFormatting sqref="X40:AA56 X59:AA76">
    <cfRule type="containsBlanks" dxfId="32" priority="144">
      <formula>LEN(TRIM(X40))=0</formula>
    </cfRule>
    <cfRule type="expression" dxfId="31" priority="145">
      <formula>AND(X$3=$V$41,X40=1)</formula>
    </cfRule>
    <cfRule type="expression" dxfId="30" priority="146">
      <formula>AND(X$3=$J$26,X40=1)</formula>
    </cfRule>
    <cfRule type="notContainsBlanks" dxfId="29" priority="149">
      <formula>LEN(TRIM(X40))&gt;0</formula>
    </cfRule>
  </conditionalFormatting>
  <conditionalFormatting sqref="S8:S9">
    <cfRule type="cellIs" dxfId="28" priority="13" operator="lessThan">
      <formula>0</formula>
    </cfRule>
    <cfRule type="cellIs" dxfId="27" priority="15" operator="greaterThan">
      <formula>0</formula>
    </cfRule>
  </conditionalFormatting>
  <conditionalFormatting sqref="S39:S40">
    <cfRule type="cellIs" dxfId="26" priority="11" operator="lessThan">
      <formula>0</formula>
    </cfRule>
    <cfRule type="cellIs" dxfId="25" priority="12" operator="greaterThan">
      <formula>0</formula>
    </cfRule>
  </conditionalFormatting>
  <conditionalFormatting sqref="AD8:AD9">
    <cfRule type="cellIs" dxfId="24" priority="9" operator="lessThan">
      <formula>0</formula>
    </cfRule>
    <cfRule type="cellIs" dxfId="23" priority="10" operator="greaterThan">
      <formula>0</formula>
    </cfRule>
  </conditionalFormatting>
  <conditionalFormatting sqref="AD25:AD26">
    <cfRule type="cellIs" dxfId="22" priority="7" operator="lessThan">
      <formula>0</formula>
    </cfRule>
    <cfRule type="cellIs" dxfId="21" priority="8" operator="greaterThan">
      <formula>0</formula>
    </cfRule>
  </conditionalFormatting>
  <conditionalFormatting sqref="AD44:AD45">
    <cfRule type="cellIs" dxfId="20" priority="5" operator="lessThan">
      <formula>0</formula>
    </cfRule>
    <cfRule type="cellIs" dxfId="19" priority="6" operator="greaterThan">
      <formula>0</formula>
    </cfRule>
  </conditionalFormatting>
  <conditionalFormatting sqref="AD63:AD64">
    <cfRule type="cellIs" dxfId="18" priority="3" operator="lessThan">
      <formula>0</formula>
    </cfRule>
    <cfRule type="cellIs" dxfId="17" priority="4" operator="greaterThan">
      <formula>0</formula>
    </cfRule>
  </conditionalFormatting>
  <conditionalFormatting sqref="F4:F53">
    <cfRule type="cellIs" dxfId="16" priority="1" operator="equal">
      <formula>0</formula>
    </cfRule>
    <cfRule type="cellIs" dxfId="15" priority="2" operator="equal">
      <formula>1</formula>
    </cfRule>
  </conditionalFormatting>
  <conditionalFormatting sqref="C4:E53">
    <cfRule type="expression" dxfId="14" priority="253">
      <formula>AND(C$3=$J$26,C4=1)</formula>
    </cfRule>
  </conditionalFormatting>
  <dataValidations count="2">
    <dataValidation type="list" allowBlank="1" showInputMessage="1" showErrorMessage="1" sqref="J26:K28" xr:uid="{5E26B9B6-27DC-45C7-87D7-E1E68B25D296}">
      <formula1>$C$3:$E$3</formula1>
    </dataValidation>
    <dataValidation type="list" allowBlank="1" showInputMessage="1" showErrorMessage="1" sqref="V10 V41" xr:uid="{64B46458-410A-4AF3-AF41-F0541C3AA0D4}">
      <formula1>$AL$4:$AL$5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252E-1F16-4012-8879-05EB010CAA0A}">
  <sheetPr>
    <tabColor theme="5" tint="0.59999389629810485"/>
    <pageSetUpPr autoPageBreaks="0"/>
  </sheetPr>
  <dimension ref="B1:G70"/>
  <sheetViews>
    <sheetView showGridLines="0" zoomScale="80" zoomScaleNormal="80" workbookViewId="0">
      <selection activeCell="G18" sqref="G18"/>
    </sheetView>
  </sheetViews>
  <sheetFormatPr defaultRowHeight="14.4" x14ac:dyDescent="0.3"/>
  <cols>
    <col min="1" max="1" width="3.6640625" customWidth="1"/>
    <col min="2" max="6" width="10.6640625" style="126" bestFit="1" customWidth="1"/>
    <col min="7" max="7" width="8.88671875" style="126"/>
  </cols>
  <sheetData>
    <row r="1" spans="2:7" x14ac:dyDescent="0.3">
      <c r="B1" s="128"/>
      <c r="C1" s="128"/>
      <c r="D1" s="128"/>
      <c r="E1" s="128"/>
      <c r="F1" s="128"/>
      <c r="G1" s="128"/>
    </row>
    <row r="2" spans="2:7" x14ac:dyDescent="0.3">
      <c r="B2" s="135" t="s">
        <v>2</v>
      </c>
      <c r="C2" s="128" t="s">
        <v>346</v>
      </c>
    </row>
    <row r="3" spans="2:7" x14ac:dyDescent="0.3">
      <c r="B3" s="135" t="s">
        <v>250</v>
      </c>
      <c r="C3" s="128" t="s">
        <v>346</v>
      </c>
    </row>
    <row r="4" spans="2:7" x14ac:dyDescent="0.3">
      <c r="B4" s="135" t="s">
        <v>249</v>
      </c>
      <c r="C4" s="128" t="s">
        <v>346</v>
      </c>
    </row>
    <row r="6" spans="2:7" x14ac:dyDescent="0.3">
      <c r="B6" s="135" t="s">
        <v>217</v>
      </c>
      <c r="C6" s="128" t="s">
        <v>345</v>
      </c>
      <c r="D6"/>
      <c r="E6"/>
      <c r="F6"/>
    </row>
    <row r="7" spans="2:7" x14ac:dyDescent="0.3">
      <c r="B7" s="128">
        <v>1</v>
      </c>
      <c r="C7" s="99">
        <v>0</v>
      </c>
      <c r="D7"/>
      <c r="E7"/>
      <c r="F7"/>
    </row>
    <row r="8" spans="2:7" x14ac:dyDescent="0.3">
      <c r="B8" s="128">
        <v>2</v>
      </c>
      <c r="C8" s="99">
        <v>1</v>
      </c>
      <c r="D8"/>
      <c r="E8"/>
      <c r="F8"/>
    </row>
    <row r="9" spans="2:7" x14ac:dyDescent="0.3">
      <c r="B9" s="128">
        <v>3</v>
      </c>
      <c r="C9" s="99">
        <v>0</v>
      </c>
      <c r="D9"/>
      <c r="E9"/>
      <c r="F9"/>
    </row>
    <row r="10" spans="2:7" x14ac:dyDescent="0.3">
      <c r="B10" s="128">
        <v>4</v>
      </c>
      <c r="C10" s="99">
        <v>0</v>
      </c>
      <c r="D10"/>
      <c r="E10"/>
      <c r="F10"/>
    </row>
    <row r="11" spans="2:7" x14ac:dyDescent="0.3">
      <c r="B11" s="128">
        <v>5</v>
      </c>
      <c r="C11" s="99">
        <v>1</v>
      </c>
      <c r="D11"/>
      <c r="E11"/>
      <c r="F11"/>
    </row>
    <row r="12" spans="2:7" x14ac:dyDescent="0.3">
      <c r="B12" s="128">
        <v>6</v>
      </c>
      <c r="C12" s="99">
        <v>0</v>
      </c>
      <c r="D12"/>
      <c r="E12"/>
      <c r="F12"/>
    </row>
    <row r="13" spans="2:7" x14ac:dyDescent="0.3">
      <c r="B13" s="128">
        <v>7</v>
      </c>
      <c r="C13" s="99">
        <v>0</v>
      </c>
      <c r="D13"/>
      <c r="E13"/>
      <c r="F13"/>
    </row>
    <row r="14" spans="2:7" x14ac:dyDescent="0.3">
      <c r="B14" s="128">
        <v>8</v>
      </c>
      <c r="C14" s="99">
        <v>0</v>
      </c>
      <c r="D14"/>
      <c r="E14"/>
      <c r="F14"/>
    </row>
    <row r="15" spans="2:7" x14ac:dyDescent="0.3">
      <c r="B15" s="128">
        <v>9</v>
      </c>
      <c r="C15" s="99">
        <v>0</v>
      </c>
      <c r="D15"/>
      <c r="E15"/>
      <c r="F15"/>
    </row>
    <row r="16" spans="2:7" x14ac:dyDescent="0.3">
      <c r="B16" s="128">
        <v>10</v>
      </c>
      <c r="C16" s="99">
        <v>0</v>
      </c>
      <c r="D16"/>
      <c r="E16"/>
      <c r="F16"/>
    </row>
    <row r="17" spans="2:6" x14ac:dyDescent="0.3">
      <c r="B17" s="128">
        <v>11</v>
      </c>
      <c r="C17" s="99">
        <v>0</v>
      </c>
      <c r="D17"/>
      <c r="E17"/>
      <c r="F17"/>
    </row>
    <row r="18" spans="2:6" x14ac:dyDescent="0.3">
      <c r="B18" s="128">
        <v>12</v>
      </c>
      <c r="C18" s="99">
        <v>0</v>
      </c>
      <c r="D18"/>
      <c r="E18"/>
      <c r="F18"/>
    </row>
    <row r="19" spans="2:6" x14ac:dyDescent="0.3">
      <c r="B19" s="128">
        <v>13</v>
      </c>
      <c r="C19" s="99">
        <v>1</v>
      </c>
      <c r="D19"/>
      <c r="E19"/>
      <c r="F19"/>
    </row>
    <row r="20" spans="2:6" x14ac:dyDescent="0.3">
      <c r="B20" s="128">
        <v>14</v>
      </c>
      <c r="C20" s="99">
        <v>0</v>
      </c>
      <c r="D20"/>
      <c r="E20"/>
      <c r="F20"/>
    </row>
    <row r="21" spans="2:6" x14ac:dyDescent="0.3">
      <c r="B21" s="128">
        <v>15</v>
      </c>
      <c r="C21" s="99">
        <v>0</v>
      </c>
      <c r="D21"/>
      <c r="E21"/>
      <c r="F21"/>
    </row>
    <row r="22" spans="2:6" x14ac:dyDescent="0.3">
      <c r="B22" s="128">
        <v>16</v>
      </c>
      <c r="C22" s="99">
        <v>1</v>
      </c>
      <c r="D22"/>
      <c r="E22"/>
      <c r="F22"/>
    </row>
    <row r="23" spans="2:6" x14ac:dyDescent="0.3">
      <c r="B23" s="128">
        <v>17</v>
      </c>
      <c r="C23" s="99">
        <v>0</v>
      </c>
      <c r="D23"/>
      <c r="E23"/>
      <c r="F23"/>
    </row>
    <row r="24" spans="2:6" x14ac:dyDescent="0.3">
      <c r="B24" s="128">
        <v>18</v>
      </c>
      <c r="C24" s="99">
        <v>0</v>
      </c>
      <c r="D24"/>
      <c r="E24"/>
      <c r="F24"/>
    </row>
    <row r="25" spans="2:6" x14ac:dyDescent="0.3">
      <c r="B25" s="128">
        <v>19</v>
      </c>
      <c r="C25" s="99">
        <v>1</v>
      </c>
      <c r="D25"/>
      <c r="E25"/>
      <c r="F25"/>
    </row>
    <row r="26" spans="2:6" x14ac:dyDescent="0.3">
      <c r="B26" s="128">
        <v>20</v>
      </c>
      <c r="C26" s="99">
        <v>1</v>
      </c>
      <c r="D26"/>
      <c r="E26"/>
      <c r="F26"/>
    </row>
    <row r="27" spans="2:6" x14ac:dyDescent="0.3">
      <c r="B27" s="128">
        <v>21</v>
      </c>
      <c r="C27" s="99">
        <v>1</v>
      </c>
      <c r="D27"/>
      <c r="E27"/>
      <c r="F27"/>
    </row>
    <row r="28" spans="2:6" x14ac:dyDescent="0.3">
      <c r="B28" s="128">
        <v>22</v>
      </c>
      <c r="C28" s="99">
        <v>1</v>
      </c>
      <c r="D28"/>
      <c r="E28"/>
      <c r="F28"/>
    </row>
    <row r="29" spans="2:6" x14ac:dyDescent="0.3">
      <c r="B29" s="128">
        <v>23</v>
      </c>
      <c r="C29" s="99">
        <v>1</v>
      </c>
      <c r="D29"/>
      <c r="E29"/>
      <c r="F29"/>
    </row>
    <row r="30" spans="2:6" x14ac:dyDescent="0.3">
      <c r="B30" s="128">
        <v>24</v>
      </c>
      <c r="C30" s="99">
        <v>1</v>
      </c>
      <c r="D30"/>
      <c r="E30"/>
      <c r="F30"/>
    </row>
    <row r="31" spans="2:6" x14ac:dyDescent="0.3">
      <c r="B31" s="128">
        <v>25</v>
      </c>
      <c r="C31" s="99">
        <v>1</v>
      </c>
      <c r="D31"/>
      <c r="E31"/>
      <c r="F31"/>
    </row>
    <row r="32" spans="2:6" x14ac:dyDescent="0.3">
      <c r="B32" s="128">
        <v>26</v>
      </c>
      <c r="C32" s="99">
        <v>1</v>
      </c>
      <c r="D32"/>
      <c r="E32"/>
      <c r="F32"/>
    </row>
    <row r="33" spans="2:6" x14ac:dyDescent="0.3">
      <c r="B33" s="128">
        <v>27</v>
      </c>
      <c r="C33" s="99">
        <v>1</v>
      </c>
      <c r="D33"/>
      <c r="E33"/>
      <c r="F33"/>
    </row>
    <row r="34" spans="2:6" x14ac:dyDescent="0.3">
      <c r="B34" s="128">
        <v>28</v>
      </c>
      <c r="C34" s="99">
        <v>0</v>
      </c>
      <c r="D34"/>
      <c r="E34"/>
      <c r="F34"/>
    </row>
    <row r="35" spans="2:6" x14ac:dyDescent="0.3">
      <c r="B35" s="128">
        <v>29</v>
      </c>
      <c r="C35" s="99">
        <v>1</v>
      </c>
      <c r="D35"/>
      <c r="E35"/>
      <c r="F35"/>
    </row>
    <row r="36" spans="2:6" x14ac:dyDescent="0.3">
      <c r="B36" s="128">
        <v>30</v>
      </c>
      <c r="C36" s="99">
        <v>0</v>
      </c>
      <c r="D36"/>
      <c r="E36"/>
      <c r="F36"/>
    </row>
    <row r="37" spans="2:6" x14ac:dyDescent="0.3">
      <c r="B37" s="128">
        <v>31</v>
      </c>
      <c r="C37" s="99">
        <v>1</v>
      </c>
      <c r="D37"/>
      <c r="E37"/>
      <c r="F37"/>
    </row>
    <row r="38" spans="2:6" x14ac:dyDescent="0.3">
      <c r="B38" s="128">
        <v>32</v>
      </c>
      <c r="C38" s="99">
        <v>1</v>
      </c>
      <c r="D38"/>
      <c r="E38"/>
      <c r="F38"/>
    </row>
    <row r="39" spans="2:6" x14ac:dyDescent="0.3">
      <c r="B39" s="128">
        <v>33</v>
      </c>
      <c r="C39" s="99">
        <v>1</v>
      </c>
      <c r="D39"/>
      <c r="E39"/>
      <c r="F39"/>
    </row>
    <row r="40" spans="2:6" x14ac:dyDescent="0.3">
      <c r="B40" s="128">
        <v>34</v>
      </c>
      <c r="C40" s="99">
        <v>0</v>
      </c>
      <c r="D40"/>
      <c r="E40"/>
      <c r="F40"/>
    </row>
    <row r="41" spans="2:6" x14ac:dyDescent="0.3">
      <c r="B41" s="128">
        <v>35</v>
      </c>
      <c r="C41" s="99">
        <v>1</v>
      </c>
      <c r="D41"/>
      <c r="E41"/>
      <c r="F41"/>
    </row>
    <row r="42" spans="2:6" x14ac:dyDescent="0.3">
      <c r="B42" s="128">
        <v>36</v>
      </c>
      <c r="C42" s="99">
        <v>0</v>
      </c>
      <c r="D42"/>
      <c r="E42"/>
      <c r="F42"/>
    </row>
    <row r="43" spans="2:6" x14ac:dyDescent="0.3">
      <c r="B43" s="128">
        <v>37</v>
      </c>
      <c r="C43" s="99">
        <v>0</v>
      </c>
      <c r="D43"/>
      <c r="E43"/>
      <c r="F43"/>
    </row>
    <row r="44" spans="2:6" x14ac:dyDescent="0.3">
      <c r="B44" s="128">
        <v>38</v>
      </c>
      <c r="C44" s="99">
        <v>0</v>
      </c>
      <c r="D44"/>
      <c r="E44"/>
      <c r="F44"/>
    </row>
    <row r="45" spans="2:6" x14ac:dyDescent="0.3">
      <c r="B45" s="128">
        <v>39</v>
      </c>
      <c r="C45" s="99">
        <v>0</v>
      </c>
      <c r="D45"/>
      <c r="E45"/>
      <c r="F45"/>
    </row>
    <row r="46" spans="2:6" x14ac:dyDescent="0.3">
      <c r="B46" s="128">
        <v>40</v>
      </c>
      <c r="C46" s="99">
        <v>1</v>
      </c>
      <c r="D46"/>
      <c r="E46"/>
      <c r="F46"/>
    </row>
    <row r="47" spans="2:6" x14ac:dyDescent="0.3">
      <c r="B47" s="128">
        <v>41</v>
      </c>
      <c r="C47" s="99">
        <v>1</v>
      </c>
      <c r="D47"/>
      <c r="E47"/>
      <c r="F47"/>
    </row>
    <row r="48" spans="2:6" x14ac:dyDescent="0.3">
      <c r="B48" s="128">
        <v>42</v>
      </c>
      <c r="C48" s="99">
        <v>0</v>
      </c>
      <c r="D48"/>
      <c r="E48"/>
      <c r="F48"/>
    </row>
    <row r="49" spans="2:6" x14ac:dyDescent="0.3">
      <c r="B49" s="128">
        <v>43</v>
      </c>
      <c r="C49" s="99">
        <v>0</v>
      </c>
      <c r="D49"/>
      <c r="E49"/>
      <c r="F49"/>
    </row>
    <row r="50" spans="2:6" x14ac:dyDescent="0.3">
      <c r="B50" s="128">
        <v>44</v>
      </c>
      <c r="C50" s="99">
        <v>1</v>
      </c>
      <c r="D50"/>
      <c r="E50"/>
      <c r="F50"/>
    </row>
    <row r="51" spans="2:6" x14ac:dyDescent="0.3">
      <c r="B51" s="128">
        <v>45</v>
      </c>
      <c r="C51" s="99">
        <v>0</v>
      </c>
      <c r="D51"/>
      <c r="E51"/>
      <c r="F51"/>
    </row>
    <row r="52" spans="2:6" x14ac:dyDescent="0.3">
      <c r="B52" s="128">
        <v>46</v>
      </c>
      <c r="C52" s="99">
        <v>1</v>
      </c>
      <c r="D52"/>
      <c r="E52"/>
      <c r="F52"/>
    </row>
    <row r="53" spans="2:6" x14ac:dyDescent="0.3">
      <c r="B53" s="128">
        <v>47</v>
      </c>
      <c r="C53" s="99">
        <v>1</v>
      </c>
      <c r="D53"/>
      <c r="E53"/>
      <c r="F53"/>
    </row>
    <row r="54" spans="2:6" x14ac:dyDescent="0.3">
      <c r="B54" s="128">
        <v>48</v>
      </c>
      <c r="C54" s="99">
        <v>1</v>
      </c>
      <c r="D54"/>
      <c r="E54"/>
      <c r="F54"/>
    </row>
    <row r="55" spans="2:6" x14ac:dyDescent="0.3">
      <c r="B55" s="128">
        <v>49</v>
      </c>
      <c r="C55" s="99">
        <v>1</v>
      </c>
      <c r="D55"/>
      <c r="E55"/>
      <c r="F55"/>
    </row>
    <row r="56" spans="2:6" x14ac:dyDescent="0.3">
      <c r="B56" s="128">
        <v>50</v>
      </c>
      <c r="C56" s="99">
        <v>1</v>
      </c>
      <c r="D56"/>
      <c r="E56"/>
      <c r="F56"/>
    </row>
    <row r="57" spans="2:6" x14ac:dyDescent="0.3">
      <c r="B57"/>
      <c r="C57"/>
      <c r="D57"/>
      <c r="E57"/>
      <c r="F57"/>
    </row>
    <row r="58" spans="2:6" x14ac:dyDescent="0.3">
      <c r="B58"/>
      <c r="C58"/>
      <c r="D58"/>
      <c r="E58"/>
      <c r="F58"/>
    </row>
    <row r="59" spans="2:6" x14ac:dyDescent="0.3">
      <c r="B59"/>
      <c r="C59"/>
      <c r="D59"/>
      <c r="E59"/>
      <c r="F59"/>
    </row>
    <row r="60" spans="2:6" x14ac:dyDescent="0.3">
      <c r="B60"/>
      <c r="C60"/>
      <c r="D60"/>
      <c r="E60"/>
      <c r="F60"/>
    </row>
    <row r="61" spans="2:6" x14ac:dyDescent="0.3">
      <c r="B61"/>
      <c r="C61"/>
      <c r="D61"/>
      <c r="E61"/>
      <c r="F61"/>
    </row>
    <row r="62" spans="2:6" x14ac:dyDescent="0.3">
      <c r="B62"/>
      <c r="C62"/>
      <c r="D62"/>
      <c r="E62"/>
      <c r="F62"/>
    </row>
    <row r="63" spans="2:6" x14ac:dyDescent="0.3">
      <c r="B63"/>
      <c r="C63"/>
      <c r="D63"/>
      <c r="E63"/>
      <c r="F63"/>
    </row>
    <row r="64" spans="2:6" x14ac:dyDescent="0.3">
      <c r="B64"/>
      <c r="C64"/>
      <c r="D64"/>
      <c r="E64"/>
      <c r="F64"/>
    </row>
    <row r="65" spans="2:6" x14ac:dyDescent="0.3">
      <c r="B65"/>
      <c r="C65"/>
      <c r="D65"/>
      <c r="E65"/>
      <c r="F65"/>
    </row>
    <row r="66" spans="2:6" x14ac:dyDescent="0.3">
      <c r="B66"/>
      <c r="C66"/>
      <c r="D66"/>
      <c r="E66"/>
      <c r="F66"/>
    </row>
    <row r="67" spans="2:6" x14ac:dyDescent="0.3">
      <c r="B67"/>
      <c r="C67"/>
      <c r="D67"/>
      <c r="E67"/>
      <c r="F67"/>
    </row>
    <row r="68" spans="2:6" x14ac:dyDescent="0.3">
      <c r="B68"/>
      <c r="C68"/>
      <c r="D68"/>
      <c r="E68"/>
      <c r="F68"/>
    </row>
    <row r="69" spans="2:6" x14ac:dyDescent="0.3">
      <c r="B69"/>
      <c r="C69"/>
      <c r="D69"/>
      <c r="E69"/>
      <c r="F69"/>
    </row>
    <row r="70" spans="2:6" x14ac:dyDescent="0.3">
      <c r="B70"/>
      <c r="C70"/>
      <c r="D70"/>
      <c r="E70"/>
      <c r="F70"/>
    </row>
  </sheetData>
  <conditionalFormatting pivot="1" sqref="C7:C56">
    <cfRule type="cellIs" dxfId="13" priority="2" operator="equal">
      <formula>0</formula>
    </cfRule>
  </conditionalFormatting>
  <conditionalFormatting pivot="1" sqref="C7:C56">
    <cfRule type="cellIs" dxfId="12" priority="1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B2DB-60FB-48D2-A58E-7EB8F0DDC803}">
  <sheetPr>
    <tabColor theme="5" tint="0.59999389629810485"/>
    <outlinePr showOutlineSymbols="0"/>
    <pageSetUpPr autoPageBreaks="0"/>
  </sheetPr>
  <dimension ref="A1:X627"/>
  <sheetViews>
    <sheetView showGridLines="0" showOutlineSymbols="0" zoomScale="80" zoomScaleNormal="80" workbookViewId="0">
      <selection activeCell="J2" sqref="J2"/>
    </sheetView>
  </sheetViews>
  <sheetFormatPr defaultColWidth="12.44140625" defaultRowHeight="15.6" outlineLevelCol="1" x14ac:dyDescent="0.3"/>
  <cols>
    <col min="1" max="1" width="5.44140625" style="56" customWidth="1"/>
    <col min="2" max="2" width="14.21875" style="57" customWidth="1"/>
    <col min="3" max="3" width="17.88671875" style="115" customWidth="1"/>
    <col min="4" max="4" width="13.6640625" style="57" customWidth="1"/>
    <col min="5" max="6" width="12.44140625" style="57" hidden="1" customWidth="1" outlineLevel="1"/>
    <col min="7" max="7" width="8.5546875" customWidth="1" collapsed="1"/>
    <col min="8" max="8" width="14.77734375" style="56" customWidth="1"/>
    <col min="9" max="9" width="10.6640625" style="56" customWidth="1"/>
    <col min="10" max="10" width="10.5546875" style="56" customWidth="1"/>
    <col min="11" max="11" width="18.33203125" style="56" customWidth="1"/>
    <col min="12" max="15" width="12.44140625" style="56"/>
    <col min="16" max="16" width="5.21875" customWidth="1"/>
    <col min="17" max="18" width="12.44140625" style="56" hidden="1" customWidth="1" outlineLevel="1"/>
    <col min="19" max="19" width="13.33203125" style="56" hidden="1" customWidth="1" outlineLevel="1"/>
    <col min="20" max="21" width="14.77734375" style="56" hidden="1" customWidth="1" outlineLevel="1"/>
    <col min="22" max="22" width="17.77734375" hidden="1" customWidth="1" outlineLevel="1"/>
    <col min="23" max="23" width="12.44140625" style="56" hidden="1" customWidth="1" outlineLevel="1"/>
    <col min="24" max="24" width="12.44140625" style="56" customWidth="1" collapsed="1"/>
    <col min="25" max="16384" width="12.44140625" style="56"/>
  </cols>
  <sheetData>
    <row r="1" spans="1:24" ht="19.350000000000001" customHeight="1" x14ac:dyDescent="0.3"/>
    <row r="2" spans="1:24" ht="22.35" customHeight="1" x14ac:dyDescent="0.3">
      <c r="B2" s="144" t="s">
        <v>331</v>
      </c>
      <c r="C2" s="145"/>
      <c r="D2" s="145"/>
      <c r="Q2" s="194" t="s">
        <v>1</v>
      </c>
      <c r="R2" s="194"/>
      <c r="S2" s="194"/>
      <c r="T2" s="194"/>
      <c r="U2" s="194"/>
      <c r="V2" s="197" t="s">
        <v>357</v>
      </c>
      <c r="W2" s="197"/>
      <c r="X2" s="112"/>
    </row>
    <row r="3" spans="1:24" ht="16.2" thickBot="1" x14ac:dyDescent="0.35">
      <c r="B3" s="58" t="s">
        <v>328</v>
      </c>
      <c r="C3" s="116" t="s">
        <v>329</v>
      </c>
      <c r="D3" s="20" t="s">
        <v>330</v>
      </c>
      <c r="E3" s="62" t="s">
        <v>267</v>
      </c>
      <c r="F3" s="62" t="s">
        <v>220</v>
      </c>
      <c r="K3" s="142"/>
      <c r="O3"/>
      <c r="Q3" s="56" t="s">
        <v>349</v>
      </c>
      <c r="R3" s="56" t="s">
        <v>330</v>
      </c>
      <c r="S3" s="56" t="s">
        <v>218</v>
      </c>
      <c r="T3" t="s">
        <v>332</v>
      </c>
      <c r="U3" s="138" t="s">
        <v>220</v>
      </c>
    </row>
    <row r="4" spans="1:24" ht="16.8" customHeight="1" thickTop="1" thickBot="1" x14ac:dyDescent="0.35">
      <c r="B4" s="59">
        <v>1</v>
      </c>
      <c r="C4" s="118">
        <v>5.29</v>
      </c>
      <c r="D4" s="60">
        <v>0</v>
      </c>
      <c r="E4" s="117">
        <f>1/(1+EXP(-($W$4+($W$5*C4))))</f>
        <v>1.7468351644362842E-4</v>
      </c>
      <c r="F4" s="117">
        <f>(E4^D4)*((1-E4)^(1-D4))</f>
        <v>0.99982531648355633</v>
      </c>
      <c r="H4" s="215" t="s">
        <v>367</v>
      </c>
      <c r="I4" s="199">
        <f>IF($W$10=TRUE,$W$4,(J4/2)-25)</f>
        <v>0</v>
      </c>
      <c r="J4" s="139">
        <v>50</v>
      </c>
      <c r="K4" s="142" t="s">
        <v>353</v>
      </c>
      <c r="L4" s="141"/>
      <c r="M4" s="213" t="s">
        <v>365</v>
      </c>
      <c r="N4" s="214"/>
      <c r="O4" s="195"/>
      <c r="Q4" s="56" cm="1">
        <f t="array" ref="Q4:R627">_xlfn._xlws.SORT(C4:D627,,1)</f>
        <v>0.6</v>
      </c>
      <c r="R4" s="56">
        <v>0</v>
      </c>
      <c r="S4" s="119" t="e">
        <f>IF($W$11=FALSE,#N/A,1/(1+EXP(-($I$4+($I$6*Q4)))))</f>
        <v>#N/A</v>
      </c>
      <c r="T4" s="120">
        <f ca="1">IF($W$8=FALSE,D4,D4+((RANDBETWEEN(0,$W$9)-($W$9/2))/1000))</f>
        <v>0</v>
      </c>
      <c r="U4" s="120" t="str">
        <f>IFERROR((S4^R4)*((1-S4)^(1-R4)),"")</f>
        <v/>
      </c>
      <c r="V4" s="123" t="s">
        <v>351</v>
      </c>
      <c r="W4" s="216">
        <v>-21.962</v>
      </c>
    </row>
    <row r="5" spans="1:24" ht="16.8" customHeight="1" thickTop="1" thickBot="1" x14ac:dyDescent="0.35">
      <c r="A5" s="54"/>
      <c r="B5" s="59">
        <v>2</v>
      </c>
      <c r="C5" s="118">
        <v>8.5399999999999991</v>
      </c>
      <c r="D5" s="61">
        <v>0</v>
      </c>
      <c r="E5" s="117">
        <f>1/(1+EXP(-($W$4+($W$5*C5))))</f>
        <v>0.38334839064092524</v>
      </c>
      <c r="F5" s="117">
        <f>(E5^D5)*((1-E5)^(1-D5))</f>
        <v>0.61665160935907481</v>
      </c>
      <c r="H5" s="215"/>
      <c r="I5" s="200"/>
      <c r="J5" s="139">
        <v>0</v>
      </c>
      <c r="K5" s="192" t="str">
        <f>IF($W$6=0,"-",$W$6)</f>
        <v>-</v>
      </c>
      <c r="L5"/>
      <c r="M5" s="213"/>
      <c r="N5" s="214"/>
      <c r="O5" s="196"/>
      <c r="Q5" s="56">
        <v>1.07</v>
      </c>
      <c r="R5" s="56">
        <v>0</v>
      </c>
      <c r="S5" s="119" t="e">
        <f t="shared" ref="S5:S68" si="0">IF($W$11=FALSE,#N/A,1/(1+EXP(-($I$4+($I$6*Q5)))))</f>
        <v>#N/A</v>
      </c>
      <c r="T5" s="120">
        <f ca="1">IF($W$8=FALSE,D5,D5+((RANDBETWEEN(0,$W$9)-($W$9/2))/1000))</f>
        <v>0</v>
      </c>
      <c r="U5" s="120" t="str">
        <f t="shared" ref="U5:U68" si="1">IFERROR((S5^R5)*((1-S5)^(1-R5)),"")</f>
        <v/>
      </c>
      <c r="V5" s="121" t="s">
        <v>352</v>
      </c>
      <c r="W5" s="216">
        <v>2.516</v>
      </c>
    </row>
    <row r="6" spans="1:24" ht="16.8" customHeight="1" thickTop="1" x14ac:dyDescent="0.3">
      <c r="B6" s="59">
        <v>3</v>
      </c>
      <c r="C6" s="118">
        <v>13.15</v>
      </c>
      <c r="D6" s="61">
        <v>1</v>
      </c>
      <c r="E6" s="117">
        <f>1/(1+EXP(-($W$4+($W$5*C6))))</f>
        <v>0.99998523741712686</v>
      </c>
      <c r="F6" s="117">
        <f>(E6^D6)*((1-E6)^(1-D6))</f>
        <v>0.99998523741712686</v>
      </c>
      <c r="H6" s="215" t="s">
        <v>368</v>
      </c>
      <c r="I6" s="199">
        <f>IF($W$10=TRUE,$W$5,J5/2)</f>
        <v>0</v>
      </c>
      <c r="J6" s="140"/>
      <c r="K6" s="193"/>
      <c r="L6"/>
      <c r="M6" s="143" t="s">
        <v>366</v>
      </c>
      <c r="N6" s="214"/>
      <c r="O6" s="211" t="str">
        <f>IF(ISBLANK(O4),"-",1/(1+EXP(-($W$4+($W$5*O4)))))</f>
        <v>-</v>
      </c>
      <c r="Q6" s="56">
        <v>1.85</v>
      </c>
      <c r="R6" s="56">
        <v>0</v>
      </c>
      <c r="S6" s="119" t="e">
        <f t="shared" si="0"/>
        <v>#N/A</v>
      </c>
      <c r="T6" s="120">
        <f ca="1">IF($W$8=FALSE,D6,D6+((RANDBETWEEN(0,$W$9)-($W$9/2))/1000))</f>
        <v>1</v>
      </c>
      <c r="U6" s="120" t="str">
        <f t="shared" si="1"/>
        <v/>
      </c>
      <c r="V6" s="121" t="s">
        <v>219</v>
      </c>
      <c r="W6" s="216">
        <f>SUMIF(U4:U627,"&lt;&gt;#NUM!")</f>
        <v>0</v>
      </c>
    </row>
    <row r="7" spans="1:24" ht="16.8" customHeight="1" thickBot="1" x14ac:dyDescent="0.35">
      <c r="B7" s="59">
        <v>4</v>
      </c>
      <c r="C7" s="118">
        <v>8.27</v>
      </c>
      <c r="D7" s="61">
        <v>0</v>
      </c>
      <c r="E7" s="117">
        <f>1/(1+EXP(-($W$4+($W$5*C7))))</f>
        <v>0.23963530042463557</v>
      </c>
      <c r="F7" s="117">
        <f>(E7^D7)*((1-E7)^(1-D7))</f>
        <v>0.76036469957536446</v>
      </c>
      <c r="H7" s="215"/>
      <c r="I7" s="200"/>
      <c r="J7" s="140"/>
      <c r="K7"/>
      <c r="L7"/>
      <c r="M7" s="143"/>
      <c r="N7" s="214"/>
      <c r="O7" s="212"/>
      <c r="Q7" s="56">
        <v>2.02</v>
      </c>
      <c r="R7" s="56">
        <v>0</v>
      </c>
      <c r="S7" s="119" t="e">
        <f t="shared" si="0"/>
        <v>#N/A</v>
      </c>
      <c r="T7" s="120">
        <f ca="1">IF($W$8=FALSE,D7,D7+((RANDBETWEEN(0,$W$9)-($W$9/2))/1000))</f>
        <v>0</v>
      </c>
      <c r="U7" s="120" t="str">
        <f t="shared" si="1"/>
        <v/>
      </c>
      <c r="V7" s="122"/>
      <c r="W7" s="10"/>
    </row>
    <row r="8" spans="1:24" ht="16.2" thickTop="1" x14ac:dyDescent="0.3">
      <c r="B8" s="59">
        <v>5</v>
      </c>
      <c r="C8" s="118">
        <v>6.06</v>
      </c>
      <c r="D8" s="61">
        <v>0</v>
      </c>
      <c r="E8" s="117">
        <f>1/(1+EXP(-($W$4+($W$5*C8))))</f>
        <v>1.2110690428118018E-3</v>
      </c>
      <c r="F8" s="117">
        <f>(E8^D8)*((1-E8)^(1-D8))</f>
        <v>0.99878893095718824</v>
      </c>
      <c r="L8"/>
      <c r="Q8" s="56">
        <v>2.21</v>
      </c>
      <c r="R8" s="56">
        <v>0</v>
      </c>
      <c r="S8" s="119" t="e">
        <f t="shared" si="0"/>
        <v>#N/A</v>
      </c>
      <c r="T8" s="120">
        <f ca="1">IF($W$8=FALSE,D8,D8+((RANDBETWEEN(0,$W$9)-($W$9/2))/1000))</f>
        <v>0</v>
      </c>
      <c r="U8" s="120" t="str">
        <f t="shared" si="1"/>
        <v/>
      </c>
      <c r="V8" s="123" t="s">
        <v>333</v>
      </c>
      <c r="W8" s="10" t="b">
        <v>0</v>
      </c>
    </row>
    <row r="9" spans="1:24" x14ac:dyDescent="0.3">
      <c r="B9" s="59">
        <v>6</v>
      </c>
      <c r="C9" s="118">
        <v>10.47</v>
      </c>
      <c r="D9" s="61">
        <v>1</v>
      </c>
      <c r="E9" s="117">
        <f>1/(1+EXP(-($W$4+($W$5*C9))))</f>
        <v>0.98763593669071992</v>
      </c>
      <c r="F9" s="117">
        <f>(E9^D9)*((1-E9)^(1-D9))</f>
        <v>0.98763593669071992</v>
      </c>
      <c r="Q9" s="56">
        <v>2.41</v>
      </c>
      <c r="R9" s="56">
        <v>0</v>
      </c>
      <c r="S9" s="119" t="e">
        <f t="shared" si="0"/>
        <v>#N/A</v>
      </c>
      <c r="T9" s="120">
        <f ca="1">IF($W$8=FALSE,D9,D9+((RANDBETWEEN(0,$W$9)-($W$9/2))/1000))</f>
        <v>1</v>
      </c>
      <c r="U9" s="120" t="str">
        <f t="shared" si="1"/>
        <v/>
      </c>
      <c r="V9" s="123" t="s">
        <v>334</v>
      </c>
      <c r="W9" s="11">
        <v>200</v>
      </c>
    </row>
    <row r="10" spans="1:24" x14ac:dyDescent="0.3">
      <c r="B10" s="59">
        <v>7</v>
      </c>
      <c r="C10" s="118">
        <v>7.04</v>
      </c>
      <c r="D10" s="61">
        <v>0</v>
      </c>
      <c r="E10" s="117">
        <f>1/(1+EXP(-($W$4+($W$5*C10))))</f>
        <v>1.4072503942171733E-2</v>
      </c>
      <c r="F10" s="117">
        <f>(E10^D10)*((1-E10)^(1-D10))</f>
        <v>0.98592749605782826</v>
      </c>
      <c r="Q10" s="56">
        <v>2.41</v>
      </c>
      <c r="R10" s="56">
        <v>0</v>
      </c>
      <c r="S10" s="119" t="e">
        <f t="shared" si="0"/>
        <v>#N/A</v>
      </c>
      <c r="T10" s="120">
        <f ca="1">IF($W$8=FALSE,D10,D10+((RANDBETWEEN(0,$W$9)-($W$9/2))/1000))</f>
        <v>0</v>
      </c>
      <c r="U10" s="120" t="str">
        <f t="shared" si="1"/>
        <v/>
      </c>
      <c r="V10" s="123" t="s">
        <v>350</v>
      </c>
      <c r="W10" s="56" t="b">
        <v>0</v>
      </c>
    </row>
    <row r="11" spans="1:24" x14ac:dyDescent="0.3">
      <c r="B11" s="59">
        <v>8</v>
      </c>
      <c r="C11" s="118">
        <v>5.4</v>
      </c>
      <c r="D11" s="61">
        <v>0</v>
      </c>
      <c r="E11" s="117">
        <f>1/(1+EXP(-($W$4+($W$5*C11))))</f>
        <v>2.3036849129419223E-4</v>
      </c>
      <c r="F11" s="117">
        <f>(E11^D11)*((1-E11)^(1-D11))</f>
        <v>0.99976963150870579</v>
      </c>
      <c r="Q11" s="56">
        <v>2.76</v>
      </c>
      <c r="R11" s="56">
        <v>0</v>
      </c>
      <c r="S11" s="119" t="e">
        <f t="shared" si="0"/>
        <v>#N/A</v>
      </c>
      <c r="T11" s="120">
        <f ca="1">IF($W$8=FALSE,D11,D11+((RANDBETWEEN(0,$W$9)-($W$9/2))/1000))</f>
        <v>0</v>
      </c>
      <c r="U11" s="120" t="str">
        <f t="shared" si="1"/>
        <v/>
      </c>
      <c r="V11" s="123" t="s">
        <v>364</v>
      </c>
      <c r="W11" s="56" t="b">
        <v>0</v>
      </c>
    </row>
    <row r="12" spans="1:24" x14ac:dyDescent="0.3">
      <c r="B12" s="59">
        <v>9</v>
      </c>
      <c r="C12" s="118">
        <v>7.82</v>
      </c>
      <c r="D12" s="61">
        <v>0</v>
      </c>
      <c r="E12" s="117">
        <f>1/(1+EXP(-($W$4+($W$5*C12))))</f>
        <v>9.2215398407385324E-2</v>
      </c>
      <c r="F12" s="117">
        <f>(E12^D12)*((1-E12)^(1-D12))</f>
        <v>0.90778460159261465</v>
      </c>
      <c r="Q12" s="56">
        <v>2.77</v>
      </c>
      <c r="R12" s="56">
        <v>0</v>
      </c>
      <c r="S12" s="119" t="e">
        <f t="shared" si="0"/>
        <v>#N/A</v>
      </c>
      <c r="T12" s="120">
        <f ca="1">IF($W$8=FALSE,D12,D12+((RANDBETWEEN(0,$W$9)-($W$9/2))/1000))</f>
        <v>0</v>
      </c>
      <c r="U12" s="120" t="str">
        <f t="shared" si="1"/>
        <v/>
      </c>
    </row>
    <row r="13" spans="1:24" x14ac:dyDescent="0.3">
      <c r="B13" s="59">
        <v>10</v>
      </c>
      <c r="C13" s="118">
        <v>6.94</v>
      </c>
      <c r="D13" s="61">
        <v>0</v>
      </c>
      <c r="E13" s="117">
        <f>1/(1+EXP(-($W$4+($W$5*C13))))</f>
        <v>1.0976515945694281E-2</v>
      </c>
      <c r="F13" s="117">
        <f>(E13^D13)*((1-E13)^(1-D13))</f>
        <v>0.98902348405430573</v>
      </c>
      <c r="Q13" s="56">
        <v>2.79</v>
      </c>
      <c r="R13" s="56">
        <v>0</v>
      </c>
      <c r="S13" s="119" t="e">
        <f t="shared" si="0"/>
        <v>#N/A</v>
      </c>
      <c r="T13" s="120">
        <f ca="1">IF($W$8=FALSE,D13,D13+((RANDBETWEEN(0,$W$9)-($W$9/2))/1000))</f>
        <v>0</v>
      </c>
      <c r="U13" s="120" t="str">
        <f t="shared" si="1"/>
        <v/>
      </c>
    </row>
    <row r="14" spans="1:24" x14ac:dyDescent="0.3">
      <c r="B14" s="59">
        <v>11</v>
      </c>
      <c r="C14" s="118">
        <v>5.73</v>
      </c>
      <c r="D14" s="61">
        <v>0</v>
      </c>
      <c r="E14" s="117">
        <f>1/(1+EXP(-($W$4+($W$5*C14))))</f>
        <v>5.282988458502173E-4</v>
      </c>
      <c r="F14" s="117">
        <f>(E14^D14)*((1-E14)^(1-D14))</f>
        <v>0.99947170115414974</v>
      </c>
      <c r="Q14" s="56">
        <v>2.79</v>
      </c>
      <c r="R14" s="56">
        <v>0</v>
      </c>
      <c r="S14" s="119" t="e">
        <f t="shared" si="0"/>
        <v>#N/A</v>
      </c>
      <c r="T14" s="120">
        <f ca="1">IF($W$8=FALSE,D14,D14+((RANDBETWEEN(0,$W$9)-($W$9/2))/1000))</f>
        <v>0</v>
      </c>
      <c r="U14" s="120" t="str">
        <f t="shared" si="1"/>
        <v/>
      </c>
    </row>
    <row r="15" spans="1:24" x14ac:dyDescent="0.3">
      <c r="B15" s="59">
        <v>12</v>
      </c>
      <c r="C15" s="118">
        <v>10.41</v>
      </c>
      <c r="D15" s="61">
        <v>1</v>
      </c>
      <c r="E15" s="117">
        <f>1/(1+EXP(-($W$4+($W$5*C15))))</f>
        <v>0.98565012192417656</v>
      </c>
      <c r="F15" s="117">
        <f>(E15^D15)*((1-E15)^(1-D15))</f>
        <v>0.98565012192417656</v>
      </c>
      <c r="Q15" s="56">
        <v>2.9</v>
      </c>
      <c r="R15" s="56">
        <v>0</v>
      </c>
      <c r="S15" s="119" t="e">
        <f t="shared" si="0"/>
        <v>#N/A</v>
      </c>
      <c r="T15" s="120">
        <f ca="1">IF($W$8=FALSE,D15,D15+((RANDBETWEEN(0,$W$9)-($W$9/2))/1000))</f>
        <v>1</v>
      </c>
      <c r="U15" s="120" t="str">
        <f t="shared" si="1"/>
        <v/>
      </c>
    </row>
    <row r="16" spans="1:24" x14ac:dyDescent="0.3">
      <c r="B16" s="59">
        <v>13</v>
      </c>
      <c r="C16" s="118">
        <v>10.5</v>
      </c>
      <c r="D16" s="61">
        <v>1</v>
      </c>
      <c r="E16" s="117">
        <f>1/(1+EXP(-($W$4+($W$5*C16))))</f>
        <v>0.98852451021680887</v>
      </c>
      <c r="F16" s="117">
        <f>(E16^D16)*((1-E16)^(1-D16))</f>
        <v>0.98852451021680887</v>
      </c>
      <c r="Q16" s="56">
        <v>2.98</v>
      </c>
      <c r="R16" s="56">
        <v>0</v>
      </c>
      <c r="S16" s="119" t="e">
        <f t="shared" si="0"/>
        <v>#N/A</v>
      </c>
      <c r="T16" s="120">
        <f ca="1">IF($W$8=FALSE,D16,D16+((RANDBETWEEN(0,$W$9)-($W$9/2))/1000))</f>
        <v>1</v>
      </c>
      <c r="U16" s="120" t="str">
        <f t="shared" si="1"/>
        <v/>
      </c>
    </row>
    <row r="17" spans="2:21" x14ac:dyDescent="0.3">
      <c r="B17" s="59">
        <v>14</v>
      </c>
      <c r="C17" s="118">
        <v>6.15</v>
      </c>
      <c r="D17" s="61">
        <v>0</v>
      </c>
      <c r="E17" s="117">
        <f>1/(1+EXP(-($W$4+($W$5*C17))))</f>
        <v>1.5183675197985198E-3</v>
      </c>
      <c r="F17" s="117">
        <f>(E17^D17)*((1-E17)^(1-D17))</f>
        <v>0.9984816324802015</v>
      </c>
      <c r="Q17" s="56">
        <v>3.01</v>
      </c>
      <c r="R17" s="56">
        <v>0</v>
      </c>
      <c r="S17" s="119" t="e">
        <f t="shared" si="0"/>
        <v>#N/A</v>
      </c>
      <c r="T17" s="120">
        <f ca="1">IF($W$8=FALSE,D17,D17+((RANDBETWEEN(0,$W$9)-($W$9/2))/1000))</f>
        <v>0</v>
      </c>
      <c r="U17" s="120" t="str">
        <f t="shared" si="1"/>
        <v/>
      </c>
    </row>
    <row r="18" spans="2:21" x14ac:dyDescent="0.3">
      <c r="B18" s="59">
        <v>15</v>
      </c>
      <c r="C18" s="118">
        <v>12.85</v>
      </c>
      <c r="D18" s="61">
        <v>1</v>
      </c>
      <c r="E18" s="117">
        <f>1/(1+EXP(-($W$4+($W$5*C18))))</f>
        <v>0.99996859776228353</v>
      </c>
      <c r="F18" s="117">
        <f>(E18^D18)*((1-E18)^(1-D18))</f>
        <v>0.99996859776228353</v>
      </c>
      <c r="Q18" s="56">
        <v>3.08</v>
      </c>
      <c r="R18" s="56">
        <v>0</v>
      </c>
      <c r="S18" s="119" t="e">
        <f t="shared" si="0"/>
        <v>#N/A</v>
      </c>
      <c r="T18" s="120">
        <f ca="1">IF($W$8=FALSE,D18,D18+((RANDBETWEEN(0,$W$9)-($W$9/2))/1000))</f>
        <v>1</v>
      </c>
      <c r="U18" s="120" t="str">
        <f t="shared" si="1"/>
        <v/>
      </c>
    </row>
    <row r="19" spans="2:21" x14ac:dyDescent="0.3">
      <c r="B19" s="59">
        <v>16</v>
      </c>
      <c r="C19" s="118">
        <v>4.1100000000000003</v>
      </c>
      <c r="D19" s="61">
        <v>0</v>
      </c>
      <c r="E19" s="117">
        <f>1/(1+EXP(-($W$4+($W$5*C19))))</f>
        <v>8.9733725329147187E-6</v>
      </c>
      <c r="F19" s="117">
        <f>(E19^D19)*((1-E19)^(1-D19))</f>
        <v>0.99999102662746708</v>
      </c>
      <c r="Q19" s="56">
        <v>3.09</v>
      </c>
      <c r="R19" s="56">
        <v>0</v>
      </c>
      <c r="S19" s="119" t="e">
        <f t="shared" si="0"/>
        <v>#N/A</v>
      </c>
      <c r="T19" s="120">
        <f ca="1">IF($W$8=FALSE,D19,D19+((RANDBETWEEN(0,$W$9)-($W$9/2))/1000))</f>
        <v>0</v>
      </c>
      <c r="U19" s="120" t="str">
        <f t="shared" si="1"/>
        <v/>
      </c>
    </row>
    <row r="20" spans="2:21" x14ac:dyDescent="0.3">
      <c r="B20" s="59">
        <v>17</v>
      </c>
      <c r="C20" s="118">
        <v>9.14</v>
      </c>
      <c r="D20" s="61">
        <v>1</v>
      </c>
      <c r="E20" s="117">
        <f>1/(1+EXP(-($W$4+($W$5*C20))))</f>
        <v>0.73773708214151146</v>
      </c>
      <c r="F20" s="117">
        <f>(E20^D20)*((1-E20)^(1-D20))</f>
        <v>0.73773708214151146</v>
      </c>
      <c r="Q20" s="56">
        <v>3.14</v>
      </c>
      <c r="R20" s="56">
        <v>0</v>
      </c>
      <c r="S20" s="119" t="e">
        <f t="shared" si="0"/>
        <v>#N/A</v>
      </c>
      <c r="T20" s="120">
        <f ca="1">IF($W$8=FALSE,D20,D20+((RANDBETWEEN(0,$W$9)-($W$9/2))/1000))</f>
        <v>1</v>
      </c>
      <c r="U20" s="120" t="str">
        <f t="shared" si="1"/>
        <v/>
      </c>
    </row>
    <row r="21" spans="2:21" x14ac:dyDescent="0.3">
      <c r="B21" s="59">
        <v>18</v>
      </c>
      <c r="C21" s="118">
        <v>4.96</v>
      </c>
      <c r="D21" s="61">
        <v>0</v>
      </c>
      <c r="E21" s="117">
        <f>1/(1+EXP(-($W$4+($W$5*C21))))</f>
        <v>7.615680193960723E-5</v>
      </c>
      <c r="F21" s="117">
        <f>(E21^D21)*((1-E21)^(1-D21))</f>
        <v>0.99992384319806038</v>
      </c>
      <c r="Q21" s="56">
        <v>3.14</v>
      </c>
      <c r="R21" s="56">
        <v>0</v>
      </c>
      <c r="S21" s="119" t="e">
        <f t="shared" si="0"/>
        <v>#N/A</v>
      </c>
      <c r="T21" s="120">
        <f ca="1">IF($W$8=FALSE,D21,D21+((RANDBETWEEN(0,$W$9)-($W$9/2))/1000))</f>
        <v>0</v>
      </c>
      <c r="U21" s="120" t="str">
        <f t="shared" si="1"/>
        <v/>
      </c>
    </row>
    <row r="22" spans="2:21" x14ac:dyDescent="0.3">
      <c r="B22" s="59">
        <v>19</v>
      </c>
      <c r="C22" s="118">
        <v>3.98</v>
      </c>
      <c r="D22" s="61">
        <v>0</v>
      </c>
      <c r="E22" s="117">
        <f>1/(1+EXP(-($W$4+($W$5*C22))))</f>
        <v>6.4700516267875117E-6</v>
      </c>
      <c r="F22" s="117">
        <f>(E22^D22)*((1-E22)^(1-D22))</f>
        <v>0.99999352994837321</v>
      </c>
      <c r="Q22" s="56">
        <v>3.26</v>
      </c>
      <c r="R22" s="56">
        <v>0</v>
      </c>
      <c r="S22" s="119" t="e">
        <f t="shared" si="0"/>
        <v>#N/A</v>
      </c>
      <c r="T22" s="120">
        <f ca="1">IF($W$8=FALSE,D22,D22+((RANDBETWEEN(0,$W$9)-($W$9/2))/1000))</f>
        <v>0</v>
      </c>
      <c r="U22" s="120" t="str">
        <f t="shared" si="1"/>
        <v/>
      </c>
    </row>
    <row r="23" spans="2:21" x14ac:dyDescent="0.3">
      <c r="B23" s="59">
        <v>20</v>
      </c>
      <c r="C23" s="118">
        <v>11.81</v>
      </c>
      <c r="D23" s="61">
        <v>1</v>
      </c>
      <c r="E23" s="117">
        <f>1/(1+EXP(-($W$4+($W$5*C23))))</f>
        <v>0.99957028562180339</v>
      </c>
      <c r="F23" s="117">
        <f>(E23^D23)*((1-E23)^(1-D23))</f>
        <v>0.99957028562180339</v>
      </c>
      <c r="Q23" s="56">
        <v>3.3</v>
      </c>
      <c r="R23" s="56">
        <v>0</v>
      </c>
      <c r="S23" s="119" t="e">
        <f t="shared" si="0"/>
        <v>#N/A</v>
      </c>
      <c r="T23" s="120">
        <f ca="1">IF($W$8=FALSE,D23,D23+((RANDBETWEEN(0,$W$9)-($W$9/2))/1000))</f>
        <v>1</v>
      </c>
      <c r="U23" s="120" t="str">
        <f t="shared" si="1"/>
        <v/>
      </c>
    </row>
    <row r="24" spans="2:21" x14ac:dyDescent="0.3">
      <c r="B24" s="59">
        <v>21</v>
      </c>
      <c r="C24" s="118">
        <v>12.16</v>
      </c>
      <c r="D24" s="61">
        <v>1</v>
      </c>
      <c r="E24" s="117">
        <f>1/(1+EXP(-($W$4+($W$5*C24))))</f>
        <v>0.99982182390375629</v>
      </c>
      <c r="F24" s="117">
        <f>(E24^D24)*((1-E24)^(1-D24))</f>
        <v>0.99982182390375629</v>
      </c>
      <c r="Q24" s="56">
        <v>3.35</v>
      </c>
      <c r="R24" s="56">
        <v>0</v>
      </c>
      <c r="S24" s="119" t="e">
        <f t="shared" si="0"/>
        <v>#N/A</v>
      </c>
      <c r="T24" s="120">
        <f ca="1">IF($W$8=FALSE,D24,D24+((RANDBETWEEN(0,$W$9)-($W$9/2))/1000))</f>
        <v>1</v>
      </c>
      <c r="U24" s="120" t="str">
        <f t="shared" si="1"/>
        <v/>
      </c>
    </row>
    <row r="25" spans="2:21" x14ac:dyDescent="0.3">
      <c r="B25" s="59">
        <v>22</v>
      </c>
      <c r="C25" s="118">
        <v>12.31</v>
      </c>
      <c r="D25" s="61">
        <v>1</v>
      </c>
      <c r="E25" s="117">
        <f>1/(1+EXP(-($W$4+($W$5*C25))))</f>
        <v>0.99987782818438531</v>
      </c>
      <c r="F25" s="117">
        <f>(E25^D25)*((1-E25)^(1-D25))</f>
        <v>0.99987782818438531</v>
      </c>
      <c r="Q25" s="56">
        <v>3.36</v>
      </c>
      <c r="R25" s="56">
        <v>0</v>
      </c>
      <c r="S25" s="119" t="e">
        <f t="shared" si="0"/>
        <v>#N/A</v>
      </c>
      <c r="T25" s="120">
        <f ca="1">IF($W$8=FALSE,D25,D25+((RANDBETWEEN(0,$W$9)-($W$9/2))/1000))</f>
        <v>1</v>
      </c>
      <c r="U25" s="120" t="str">
        <f t="shared" si="1"/>
        <v/>
      </c>
    </row>
    <row r="26" spans="2:21" x14ac:dyDescent="0.3">
      <c r="B26" s="59">
        <v>23</v>
      </c>
      <c r="C26" s="118">
        <v>5.4</v>
      </c>
      <c r="D26" s="61">
        <v>0</v>
      </c>
      <c r="E26" s="117">
        <f>1/(1+EXP(-($W$4+($W$5*C26))))</f>
        <v>2.3036849129419223E-4</v>
      </c>
      <c r="F26" s="117">
        <f>(E26^D26)*((1-E26)^(1-D26))</f>
        <v>0.99976963150870579</v>
      </c>
      <c r="Q26" s="56">
        <v>3.4</v>
      </c>
      <c r="R26" s="56">
        <v>0</v>
      </c>
      <c r="S26" s="119" t="e">
        <f t="shared" si="0"/>
        <v>#N/A</v>
      </c>
      <c r="T26" s="120">
        <f ca="1">IF($W$8=FALSE,D26,D26+((RANDBETWEEN(0,$W$9)-($W$9/2))/1000))</f>
        <v>0</v>
      </c>
      <c r="U26" s="120" t="str">
        <f t="shared" si="1"/>
        <v/>
      </c>
    </row>
    <row r="27" spans="2:21" x14ac:dyDescent="0.3">
      <c r="B27" s="59">
        <v>24</v>
      </c>
      <c r="C27" s="118">
        <v>14.5</v>
      </c>
      <c r="D27" s="61">
        <v>1</v>
      </c>
      <c r="E27" s="117">
        <f>1/(1+EXP(-($W$4+($W$5*C27))))</f>
        <v>0.9999995056393346</v>
      </c>
      <c r="F27" s="117">
        <f>(E27^D27)*((1-E27)^(1-D27))</f>
        <v>0.9999995056393346</v>
      </c>
      <c r="Q27" s="56">
        <v>3.41</v>
      </c>
      <c r="R27" s="56">
        <v>0</v>
      </c>
      <c r="S27" s="119" t="e">
        <f t="shared" si="0"/>
        <v>#N/A</v>
      </c>
      <c r="T27" s="120">
        <f ca="1">IF($W$8=FALSE,D27,D27+((RANDBETWEEN(0,$W$9)-($W$9/2))/1000))</f>
        <v>1</v>
      </c>
      <c r="U27" s="120" t="str">
        <f t="shared" si="1"/>
        <v/>
      </c>
    </row>
    <row r="28" spans="2:21" x14ac:dyDescent="0.3">
      <c r="B28" s="59">
        <v>25</v>
      </c>
      <c r="C28" s="118">
        <v>4.7300000000000004</v>
      </c>
      <c r="D28" s="61">
        <v>0</v>
      </c>
      <c r="E28" s="117">
        <f>1/(1+EXP(-($W$4+($W$5*C28))))</f>
        <v>4.2697819750893639E-5</v>
      </c>
      <c r="F28" s="117">
        <f>(E28^D28)*((1-E28)^(1-D28))</f>
        <v>0.99995730218024914</v>
      </c>
      <c r="Q28" s="56">
        <v>3.43</v>
      </c>
      <c r="R28" s="56">
        <v>0</v>
      </c>
      <c r="S28" s="119" t="e">
        <f t="shared" si="0"/>
        <v>#N/A</v>
      </c>
      <c r="T28" s="120">
        <f ca="1">IF($W$8=FALSE,D28,D28+((RANDBETWEEN(0,$W$9)-($W$9/2))/1000))</f>
        <v>0</v>
      </c>
      <c r="U28" s="120" t="str">
        <f t="shared" si="1"/>
        <v/>
      </c>
    </row>
    <row r="29" spans="2:21" x14ac:dyDescent="0.3">
      <c r="B29" s="59">
        <v>26</v>
      </c>
      <c r="C29" s="118">
        <v>6.82</v>
      </c>
      <c r="D29" s="61">
        <v>0</v>
      </c>
      <c r="E29" s="117">
        <f>1/(1+EXP(-($W$4+($W$5*C29))))</f>
        <v>8.1392878323604638E-3</v>
      </c>
      <c r="F29" s="117">
        <f>(E29^D29)*((1-E29)^(1-D29))</f>
        <v>0.99186071216763949</v>
      </c>
      <c r="Q29" s="56">
        <v>3.44</v>
      </c>
      <c r="R29" s="56">
        <v>0</v>
      </c>
      <c r="S29" s="119" t="e">
        <f t="shared" si="0"/>
        <v>#N/A</v>
      </c>
      <c r="T29" s="120">
        <f ca="1">IF($W$8=FALSE,D29,D29+((RANDBETWEEN(0,$W$9)-($W$9/2))/1000))</f>
        <v>0</v>
      </c>
      <c r="U29" s="120" t="str">
        <f t="shared" si="1"/>
        <v/>
      </c>
    </row>
    <row r="30" spans="2:21" x14ac:dyDescent="0.3">
      <c r="B30" s="59">
        <v>27</v>
      </c>
      <c r="C30" s="118">
        <v>7.36</v>
      </c>
      <c r="D30" s="61">
        <v>0</v>
      </c>
      <c r="E30" s="117">
        <f>1/(1+EXP(-($W$4+($W$5*C30))))</f>
        <v>3.0941099914895721E-2</v>
      </c>
      <c r="F30" s="117">
        <f>(E30^D30)*((1-E30)^(1-D30))</f>
        <v>0.96905890008510431</v>
      </c>
      <c r="Q30" s="56">
        <v>3.58</v>
      </c>
      <c r="R30" s="56">
        <v>0</v>
      </c>
      <c r="S30" s="119" t="e">
        <f t="shared" si="0"/>
        <v>#N/A</v>
      </c>
      <c r="T30" s="120">
        <f ca="1">IF($W$8=FALSE,D30,D30+((RANDBETWEEN(0,$W$9)-($W$9/2))/1000))</f>
        <v>0</v>
      </c>
      <c r="U30" s="120" t="str">
        <f t="shared" si="1"/>
        <v/>
      </c>
    </row>
    <row r="31" spans="2:21" x14ac:dyDescent="0.3">
      <c r="B31" s="59">
        <v>28</v>
      </c>
      <c r="C31" s="118">
        <v>6.1</v>
      </c>
      <c r="D31" s="61">
        <v>0</v>
      </c>
      <c r="E31" s="117">
        <f>1/(1+EXP(-($W$4+($W$5*C31))))</f>
        <v>1.3391234499697472E-3</v>
      </c>
      <c r="F31" s="117">
        <f>(E31^D31)*((1-E31)^(1-D31))</f>
        <v>0.99866087655003022</v>
      </c>
      <c r="Q31" s="56">
        <v>3.59</v>
      </c>
      <c r="R31" s="56">
        <v>0</v>
      </c>
      <c r="S31" s="119" t="e">
        <f t="shared" si="0"/>
        <v>#N/A</v>
      </c>
      <c r="T31" s="120">
        <f ca="1">IF($W$8=FALSE,D31,D31+((RANDBETWEEN(0,$W$9)-($W$9/2))/1000))</f>
        <v>0</v>
      </c>
      <c r="U31" s="120" t="str">
        <f t="shared" si="1"/>
        <v/>
      </c>
    </row>
    <row r="32" spans="2:21" x14ac:dyDescent="0.3">
      <c r="B32" s="59">
        <v>29</v>
      </c>
      <c r="C32" s="118">
        <v>7.45</v>
      </c>
      <c r="D32" s="61">
        <v>0</v>
      </c>
      <c r="E32" s="117">
        <f>1/(1+EXP(-($W$4+($W$5*C32))))</f>
        <v>3.8501344645485519E-2</v>
      </c>
      <c r="F32" s="117">
        <f>(E32^D32)*((1-E32)^(1-D32))</f>
        <v>0.96149865535451451</v>
      </c>
      <c r="Q32" s="56">
        <v>3.63</v>
      </c>
      <c r="R32" s="56">
        <v>0</v>
      </c>
      <c r="S32" s="119" t="e">
        <f t="shared" si="0"/>
        <v>#N/A</v>
      </c>
      <c r="T32" s="120">
        <f ca="1">IF($W$8=FALSE,D32,D32+((RANDBETWEEN(0,$W$9)-($W$9/2))/1000))</f>
        <v>0</v>
      </c>
      <c r="U32" s="120" t="str">
        <f t="shared" si="1"/>
        <v/>
      </c>
    </row>
    <row r="33" spans="2:21" x14ac:dyDescent="0.3">
      <c r="B33" s="59">
        <v>30</v>
      </c>
      <c r="C33" s="118">
        <v>9.9600000000000009</v>
      </c>
      <c r="D33" s="61">
        <v>1</v>
      </c>
      <c r="E33" s="117">
        <f>1/(1+EXP(-($W$4+($W$5*C33))))</f>
        <v>0.95678371620045954</v>
      </c>
      <c r="F33" s="117">
        <f>(E33^D33)*((1-E33)^(1-D33))</f>
        <v>0.95678371620045954</v>
      </c>
      <c r="Q33" s="56">
        <v>3.63</v>
      </c>
      <c r="R33" s="56">
        <v>0</v>
      </c>
      <c r="S33" s="119" t="e">
        <f t="shared" si="0"/>
        <v>#N/A</v>
      </c>
      <c r="T33" s="120">
        <f ca="1">IF($W$8=FALSE,D33,D33+((RANDBETWEEN(0,$W$9)-($W$9/2))/1000))</f>
        <v>1</v>
      </c>
      <c r="U33" s="120" t="str">
        <f t="shared" si="1"/>
        <v/>
      </c>
    </row>
    <row r="34" spans="2:21" x14ac:dyDescent="0.3">
      <c r="B34" s="59">
        <v>31</v>
      </c>
      <c r="C34" s="118">
        <v>2.98</v>
      </c>
      <c r="D34" s="61">
        <v>0</v>
      </c>
      <c r="E34" s="117">
        <f>1/(1+EXP(-($W$4+($W$5*C34))))</f>
        <v>5.2266739946499281E-7</v>
      </c>
      <c r="F34" s="117">
        <f>(E34^D34)*((1-E34)^(1-D34))</f>
        <v>0.99999947733260053</v>
      </c>
      <c r="Q34" s="56">
        <v>3.66</v>
      </c>
      <c r="R34" s="56">
        <v>0</v>
      </c>
      <c r="S34" s="119" t="e">
        <f t="shared" si="0"/>
        <v>#N/A</v>
      </c>
      <c r="T34" s="120">
        <f ca="1">IF($W$8=FALSE,D34,D34+((RANDBETWEEN(0,$W$9)-($W$9/2))/1000))</f>
        <v>0</v>
      </c>
      <c r="U34" s="120" t="str">
        <f t="shared" si="1"/>
        <v/>
      </c>
    </row>
    <row r="35" spans="2:21" x14ac:dyDescent="0.3">
      <c r="B35" s="59">
        <v>32</v>
      </c>
      <c r="C35" s="118">
        <v>12.49</v>
      </c>
      <c r="D35" s="61">
        <v>1</v>
      </c>
      <c r="E35" s="117">
        <f>1/(1+EXP(-($W$4+($W$5*C35))))</f>
        <v>0.99992232038441031</v>
      </c>
      <c r="F35" s="117">
        <f>(E35^D35)*((1-E35)^(1-D35))</f>
        <v>0.99992232038441031</v>
      </c>
      <c r="Q35" s="56">
        <v>3.66</v>
      </c>
      <c r="R35" s="56">
        <v>0</v>
      </c>
      <c r="S35" s="119" t="e">
        <f t="shared" si="0"/>
        <v>#N/A</v>
      </c>
      <c r="T35" s="120">
        <f ca="1">IF($W$8=FALSE,D35,D35+((RANDBETWEEN(0,$W$9)-($W$9/2))/1000))</f>
        <v>1</v>
      </c>
      <c r="U35" s="120" t="str">
        <f t="shared" si="1"/>
        <v/>
      </c>
    </row>
    <row r="36" spans="2:21" x14ac:dyDescent="0.3">
      <c r="B36" s="59">
        <v>33</v>
      </c>
      <c r="C36" s="118">
        <v>12.92</v>
      </c>
      <c r="D36" s="61">
        <v>1</v>
      </c>
      <c r="E36" s="117">
        <f>1/(1+EXP(-($W$4+($W$5*C36))))</f>
        <v>0.99997366854515746</v>
      </c>
      <c r="F36" s="117">
        <f>(E36^D36)*((1-E36)^(1-D36))</f>
        <v>0.99997366854515746</v>
      </c>
      <c r="Q36" s="56">
        <v>3.66</v>
      </c>
      <c r="R36" s="56">
        <v>0</v>
      </c>
      <c r="S36" s="119" t="e">
        <f t="shared" si="0"/>
        <v>#N/A</v>
      </c>
      <c r="T36" s="120">
        <f ca="1">IF($W$8=FALSE,D36,D36+((RANDBETWEEN(0,$W$9)-($W$9/2))/1000))</f>
        <v>1</v>
      </c>
      <c r="U36" s="120" t="str">
        <f t="shared" si="1"/>
        <v/>
      </c>
    </row>
    <row r="37" spans="2:21" x14ac:dyDescent="0.3">
      <c r="B37" s="59">
        <v>34</v>
      </c>
      <c r="C37" s="118">
        <v>12.28</v>
      </c>
      <c r="D37" s="61">
        <v>1</v>
      </c>
      <c r="E37" s="117">
        <f>1/(1+EXP(-($W$4+($W$5*C37))))</f>
        <v>0.99986825097325516</v>
      </c>
      <c r="F37" s="117">
        <f>(E37^D37)*((1-E37)^(1-D37))</f>
        <v>0.99986825097325516</v>
      </c>
      <c r="Q37" s="56">
        <v>3.67</v>
      </c>
      <c r="R37" s="56">
        <v>0</v>
      </c>
      <c r="S37" s="119" t="e">
        <f t="shared" si="0"/>
        <v>#N/A</v>
      </c>
      <c r="T37" s="120">
        <f ca="1">IF($W$8=FALSE,D37,D37+((RANDBETWEEN(0,$W$9)-($W$9/2))/1000))</f>
        <v>1</v>
      </c>
      <c r="U37" s="120" t="str">
        <f t="shared" si="1"/>
        <v/>
      </c>
    </row>
    <row r="38" spans="2:21" x14ac:dyDescent="0.3">
      <c r="B38" s="59">
        <v>35</v>
      </c>
      <c r="C38" s="118">
        <v>5.5</v>
      </c>
      <c r="D38" s="61">
        <v>0</v>
      </c>
      <c r="E38" s="117">
        <f>1/(1+EXP(-($W$4+($W$5*C38))))</f>
        <v>2.9625313093241043E-4</v>
      </c>
      <c r="F38" s="117">
        <f>(E38^D38)*((1-E38)^(1-D38))</f>
        <v>0.9997037468690676</v>
      </c>
      <c r="Q38" s="56">
        <v>3.68</v>
      </c>
      <c r="R38" s="56">
        <v>0</v>
      </c>
      <c r="S38" s="119" t="e">
        <f t="shared" si="0"/>
        <v>#N/A</v>
      </c>
      <c r="T38" s="120">
        <f ca="1">IF($W$8=FALSE,D38,D38+((RANDBETWEEN(0,$W$9)-($W$9/2))/1000))</f>
        <v>0</v>
      </c>
      <c r="U38" s="120" t="str">
        <f t="shared" si="1"/>
        <v/>
      </c>
    </row>
    <row r="39" spans="2:21" x14ac:dyDescent="0.3">
      <c r="B39" s="59">
        <v>36</v>
      </c>
      <c r="C39" s="118">
        <v>3.4</v>
      </c>
      <c r="D39" s="61">
        <v>0</v>
      </c>
      <c r="E39" s="117">
        <f>1/(1+EXP(-($W$4+($W$5*C39))))</f>
        <v>1.5036704025831552E-6</v>
      </c>
      <c r="F39" s="117">
        <f>(E39^D39)*((1-E39)^(1-D39))</f>
        <v>0.99999849632959736</v>
      </c>
      <c r="Q39" s="56">
        <v>3.71</v>
      </c>
      <c r="R39" s="56">
        <v>0</v>
      </c>
      <c r="S39" s="119" t="e">
        <f t="shared" si="0"/>
        <v>#N/A</v>
      </c>
      <c r="T39" s="120">
        <f ca="1">IF($W$8=FALSE,D39,D39+((RANDBETWEEN(0,$W$9)-($W$9/2))/1000))</f>
        <v>0</v>
      </c>
      <c r="U39" s="120" t="str">
        <f t="shared" si="1"/>
        <v/>
      </c>
    </row>
    <row r="40" spans="2:21" x14ac:dyDescent="0.3">
      <c r="B40" s="59">
        <v>37</v>
      </c>
      <c r="C40" s="118">
        <v>6.41</v>
      </c>
      <c r="D40" s="61">
        <v>0</v>
      </c>
      <c r="E40" s="117">
        <f>1/(1+EXP(-($W$4+($W$5*C40))))</f>
        <v>2.916529808536242E-3</v>
      </c>
      <c r="F40" s="117">
        <f>(E40^D40)*((1-E40)^(1-D40))</f>
        <v>0.99708347019146371</v>
      </c>
      <c r="Q40" s="56">
        <v>3.75</v>
      </c>
      <c r="R40" s="56">
        <v>0</v>
      </c>
      <c r="S40" s="119" t="e">
        <f t="shared" si="0"/>
        <v>#N/A</v>
      </c>
      <c r="T40" s="120">
        <f ca="1">IF($W$8=FALSE,D40,D40+((RANDBETWEEN(0,$W$9)-($W$9/2))/1000))</f>
        <v>0</v>
      </c>
      <c r="U40" s="120" t="str">
        <f t="shared" si="1"/>
        <v/>
      </c>
    </row>
    <row r="41" spans="2:21" x14ac:dyDescent="0.3">
      <c r="B41" s="59">
        <v>38</v>
      </c>
      <c r="C41" s="118">
        <v>12.71</v>
      </c>
      <c r="D41" s="61">
        <v>1</v>
      </c>
      <c r="E41" s="117">
        <f>1/(1+EXP(-($W$4+($W$5*C41))))</f>
        <v>0.99995533876516418</v>
      </c>
      <c r="F41" s="117">
        <f>(E41^D41)*((1-E41)^(1-D41))</f>
        <v>0.99995533876516418</v>
      </c>
      <c r="Q41" s="56">
        <v>3.76</v>
      </c>
      <c r="R41" s="56">
        <v>0</v>
      </c>
      <c r="S41" s="119" t="e">
        <f t="shared" si="0"/>
        <v>#N/A</v>
      </c>
      <c r="T41" s="120">
        <f ca="1">IF($W$8=FALSE,D41,D41+((RANDBETWEEN(0,$W$9)-($W$9/2))/1000))</f>
        <v>1</v>
      </c>
      <c r="U41" s="120" t="str">
        <f t="shared" si="1"/>
        <v/>
      </c>
    </row>
    <row r="42" spans="2:21" x14ac:dyDescent="0.3">
      <c r="B42" s="59">
        <v>39</v>
      </c>
      <c r="C42" s="118">
        <v>8.5299999999999994</v>
      </c>
      <c r="D42" s="61">
        <v>0</v>
      </c>
      <c r="E42" s="117">
        <f>1/(1+EXP(-($W$4+($W$5*C42))))</f>
        <v>0.37741847465173667</v>
      </c>
      <c r="F42" s="117">
        <f>(E42^D42)*((1-E42)^(1-D42))</f>
        <v>0.62258152534826339</v>
      </c>
      <c r="Q42" s="56">
        <v>3.76</v>
      </c>
      <c r="R42" s="56">
        <v>0</v>
      </c>
      <c r="S42" s="119" t="e">
        <f t="shared" si="0"/>
        <v>#N/A</v>
      </c>
      <c r="T42" s="120">
        <f ca="1">IF($W$8=FALSE,D42,D42+((RANDBETWEEN(0,$W$9)-($W$9/2))/1000))</f>
        <v>0</v>
      </c>
      <c r="U42" s="120" t="str">
        <f t="shared" si="1"/>
        <v/>
      </c>
    </row>
    <row r="43" spans="2:21" x14ac:dyDescent="0.3">
      <c r="B43" s="59">
        <v>40</v>
      </c>
      <c r="C43" s="118">
        <v>7.85</v>
      </c>
      <c r="D43" s="61">
        <v>0</v>
      </c>
      <c r="E43" s="117">
        <f>1/(1+EXP(-($W$4+($W$5*C43))))</f>
        <v>9.8731426230477204E-2</v>
      </c>
      <c r="F43" s="117">
        <f>(E43^D43)*((1-E43)^(1-D43))</f>
        <v>0.90126857376952274</v>
      </c>
      <c r="Q43" s="56">
        <v>3.79</v>
      </c>
      <c r="R43" s="56">
        <v>0</v>
      </c>
      <c r="S43" s="119" t="e">
        <f t="shared" si="0"/>
        <v>#N/A</v>
      </c>
      <c r="T43" s="120">
        <f ca="1">IF($W$8=FALSE,D43,D43+((RANDBETWEEN(0,$W$9)-($W$9/2))/1000))</f>
        <v>0</v>
      </c>
      <c r="U43" s="120" t="str">
        <f t="shared" si="1"/>
        <v/>
      </c>
    </row>
    <row r="44" spans="2:21" x14ac:dyDescent="0.3">
      <c r="B44" s="59">
        <v>41</v>
      </c>
      <c r="C44" s="118">
        <v>10.43</v>
      </c>
      <c r="D44" s="61">
        <v>1</v>
      </c>
      <c r="E44" s="117">
        <f>1/(1+EXP(-($W$4+($W$5*C44))))</f>
        <v>0.98634472473992629</v>
      </c>
      <c r="F44" s="117">
        <f>(E44^D44)*((1-E44)^(1-D44))</f>
        <v>0.98634472473992629</v>
      </c>
      <c r="Q44" s="56">
        <v>3.83</v>
      </c>
      <c r="R44" s="56">
        <v>0</v>
      </c>
      <c r="S44" s="119" t="e">
        <f t="shared" si="0"/>
        <v>#N/A</v>
      </c>
      <c r="T44" s="120">
        <f ca="1">IF($W$8=FALSE,D44,D44+((RANDBETWEEN(0,$W$9)-($W$9/2))/1000))</f>
        <v>1</v>
      </c>
      <c r="U44" s="120" t="str">
        <f t="shared" si="1"/>
        <v/>
      </c>
    </row>
    <row r="45" spans="2:21" x14ac:dyDescent="0.3">
      <c r="B45" s="59">
        <v>42</v>
      </c>
      <c r="C45" s="118">
        <v>12.32</v>
      </c>
      <c r="D45" s="61">
        <v>1</v>
      </c>
      <c r="E45" s="117">
        <f>1/(1+EXP(-($W$4+($W$5*C45))))</f>
        <v>0.99988086331895765</v>
      </c>
      <c r="F45" s="117">
        <f>(E45^D45)*((1-E45)^(1-D45))</f>
        <v>0.99988086331895765</v>
      </c>
      <c r="Q45" s="56">
        <v>3.84</v>
      </c>
      <c r="R45" s="56">
        <v>0</v>
      </c>
      <c r="S45" s="119" t="e">
        <f t="shared" si="0"/>
        <v>#N/A</v>
      </c>
      <c r="T45" s="120">
        <f ca="1">IF($W$8=FALSE,D45,D45+((RANDBETWEEN(0,$W$9)-($W$9/2))/1000))</f>
        <v>1</v>
      </c>
      <c r="U45" s="120" t="str">
        <f t="shared" si="1"/>
        <v/>
      </c>
    </row>
    <row r="46" spans="2:21" x14ac:dyDescent="0.3">
      <c r="B46" s="59">
        <v>43</v>
      </c>
      <c r="C46" s="118">
        <v>11.57</v>
      </c>
      <c r="D46" s="61">
        <v>1</v>
      </c>
      <c r="E46" s="117">
        <f>1/(1+EXP(-($W$4+($W$5*C46))))</f>
        <v>0.9992142768326866</v>
      </c>
      <c r="F46" s="117">
        <f>(E46^D46)*((1-E46)^(1-D46))</f>
        <v>0.9992142768326866</v>
      </c>
      <c r="Q46" s="56">
        <v>3.86</v>
      </c>
      <c r="R46" s="56">
        <v>0</v>
      </c>
      <c r="S46" s="119" t="e">
        <f t="shared" si="0"/>
        <v>#N/A</v>
      </c>
      <c r="T46" s="120">
        <f ca="1">IF($W$8=FALSE,D46,D46+((RANDBETWEEN(0,$W$9)-($W$9/2))/1000))</f>
        <v>1</v>
      </c>
      <c r="U46" s="120" t="str">
        <f t="shared" si="1"/>
        <v/>
      </c>
    </row>
    <row r="47" spans="2:21" x14ac:dyDescent="0.3">
      <c r="B47" s="59">
        <v>44</v>
      </c>
      <c r="C47" s="118">
        <v>4.92</v>
      </c>
      <c r="D47" s="61">
        <v>0</v>
      </c>
      <c r="E47" s="117">
        <f>1/(1+EXP(-($W$4+($W$5*C47))))</f>
        <v>6.8865938173942137E-5</v>
      </c>
      <c r="F47" s="117">
        <f>(E47^D47)*((1-E47)^(1-D47))</f>
        <v>0.9999311340618261</v>
      </c>
      <c r="Q47" s="56">
        <v>3.86</v>
      </c>
      <c r="R47" s="56">
        <v>0</v>
      </c>
      <c r="S47" s="119" t="e">
        <f t="shared" si="0"/>
        <v>#N/A</v>
      </c>
      <c r="T47" s="120">
        <f ca="1">IF($W$8=FALSE,D47,D47+((RANDBETWEEN(0,$W$9)-($W$9/2))/1000))</f>
        <v>0</v>
      </c>
      <c r="U47" s="120" t="str">
        <f t="shared" si="1"/>
        <v/>
      </c>
    </row>
    <row r="48" spans="2:21" x14ac:dyDescent="0.3">
      <c r="B48" s="59">
        <v>45</v>
      </c>
      <c r="C48" s="118">
        <v>11.03</v>
      </c>
      <c r="D48" s="61">
        <v>1</v>
      </c>
      <c r="E48" s="117">
        <f>1/(1+EXP(-($W$4+($W$5*C48))))</f>
        <v>0.99694975969143462</v>
      </c>
      <c r="F48" s="117">
        <f>(E48^D48)*((1-E48)^(1-D48))</f>
        <v>0.99694975969143462</v>
      </c>
      <c r="Q48" s="56">
        <v>3.86</v>
      </c>
      <c r="R48" s="56">
        <v>0</v>
      </c>
      <c r="S48" s="119" t="e">
        <f t="shared" si="0"/>
        <v>#N/A</v>
      </c>
      <c r="T48" s="120">
        <f ca="1">IF($W$8=FALSE,D48,D48+((RANDBETWEEN(0,$W$9)-($W$9/2))/1000))</f>
        <v>1</v>
      </c>
      <c r="U48" s="120" t="str">
        <f t="shared" si="1"/>
        <v/>
      </c>
    </row>
    <row r="49" spans="2:21" x14ac:dyDescent="0.3">
      <c r="B49" s="59">
        <v>46</v>
      </c>
      <c r="C49" s="118">
        <v>12.63</v>
      </c>
      <c r="D49" s="61">
        <v>1</v>
      </c>
      <c r="E49" s="117">
        <f>1/(1+EXP(-($W$4+($W$5*C49))))</f>
        <v>0.99994538132060029</v>
      </c>
      <c r="F49" s="117">
        <f>(E49^D49)*((1-E49)^(1-D49))</f>
        <v>0.99994538132060029</v>
      </c>
      <c r="Q49" s="56">
        <v>3.87</v>
      </c>
      <c r="R49" s="56">
        <v>0</v>
      </c>
      <c r="S49" s="119" t="e">
        <f t="shared" si="0"/>
        <v>#N/A</v>
      </c>
      <c r="T49" s="120">
        <f ca="1">IF($W$8=FALSE,D49,D49+((RANDBETWEEN(0,$W$9)-($W$9/2))/1000))</f>
        <v>1</v>
      </c>
      <c r="U49" s="120" t="str">
        <f t="shared" si="1"/>
        <v/>
      </c>
    </row>
    <row r="50" spans="2:21" x14ac:dyDescent="0.3">
      <c r="B50" s="59">
        <v>47</v>
      </c>
      <c r="C50" s="118">
        <v>5.81</v>
      </c>
      <c r="D50" s="61">
        <v>0</v>
      </c>
      <c r="E50" s="117">
        <f>1/(1+EXP(-($W$4+($W$5*C50))))</f>
        <v>6.4601603998081707E-4</v>
      </c>
      <c r="F50" s="117">
        <f>(E50^D50)*((1-E50)^(1-D50))</f>
        <v>0.99935398396001918</v>
      </c>
      <c r="Q50" s="56">
        <v>3.9</v>
      </c>
      <c r="R50" s="56">
        <v>0</v>
      </c>
      <c r="S50" s="119" t="e">
        <f t="shared" si="0"/>
        <v>#N/A</v>
      </c>
      <c r="T50" s="120">
        <f ca="1">IF($W$8=FALSE,D50,D50+((RANDBETWEEN(0,$W$9)-($W$9/2))/1000))</f>
        <v>0</v>
      </c>
      <c r="U50" s="120" t="str">
        <f t="shared" si="1"/>
        <v/>
      </c>
    </row>
    <row r="51" spans="2:21" x14ac:dyDescent="0.3">
      <c r="B51" s="59">
        <v>48</v>
      </c>
      <c r="C51" s="118">
        <v>11.59</v>
      </c>
      <c r="D51" s="61">
        <v>1</v>
      </c>
      <c r="E51" s="117">
        <f>1/(1+EXP(-($W$4+($W$5*C51))))</f>
        <v>0.99925280732320754</v>
      </c>
      <c r="F51" s="117">
        <f>(E51^D51)*((1-E51)^(1-D51))</f>
        <v>0.99925280732320754</v>
      </c>
      <c r="Q51" s="56">
        <v>3.91</v>
      </c>
      <c r="R51" s="56">
        <v>0</v>
      </c>
      <c r="S51" s="119" t="e">
        <f t="shared" si="0"/>
        <v>#N/A</v>
      </c>
      <c r="T51" s="120">
        <f ca="1">IF($W$8=FALSE,D51,D51+((RANDBETWEEN(0,$W$9)-($W$9/2))/1000))</f>
        <v>1</v>
      </c>
      <c r="U51" s="120" t="str">
        <f t="shared" si="1"/>
        <v/>
      </c>
    </row>
    <row r="52" spans="2:21" x14ac:dyDescent="0.3">
      <c r="B52" s="59">
        <v>49</v>
      </c>
      <c r="C52" s="118">
        <v>11.2</v>
      </c>
      <c r="D52" s="61">
        <v>1</v>
      </c>
      <c r="E52" s="117">
        <f>1/(1+EXP(-($W$4+($W$5*C52))))</f>
        <v>0.99800914848720823</v>
      </c>
      <c r="F52" s="117">
        <f>(E52^D52)*((1-E52)^(1-D52))</f>
        <v>0.99800914848720823</v>
      </c>
      <c r="Q52" s="56">
        <v>3.91</v>
      </c>
      <c r="R52" s="56">
        <v>0</v>
      </c>
      <c r="S52" s="119" t="e">
        <f t="shared" si="0"/>
        <v>#N/A</v>
      </c>
      <c r="T52" s="120">
        <f ca="1">IF($W$8=FALSE,D52,D52+((RANDBETWEEN(0,$W$9)-($W$9/2))/1000))</f>
        <v>1</v>
      </c>
      <c r="U52" s="120" t="str">
        <f t="shared" si="1"/>
        <v/>
      </c>
    </row>
    <row r="53" spans="2:21" x14ac:dyDescent="0.3">
      <c r="B53" s="59">
        <v>50</v>
      </c>
      <c r="C53" s="118">
        <v>9.5</v>
      </c>
      <c r="D53" s="61">
        <v>1</v>
      </c>
      <c r="E53" s="117">
        <f>1/(1+EXP(-($W$4+($W$5*C53))))</f>
        <v>0.87435214348465451</v>
      </c>
      <c r="F53" s="117">
        <f>(E53^D53)*((1-E53)^(1-D53))</f>
        <v>0.87435214348465451</v>
      </c>
      <c r="Q53" s="56">
        <v>3.91</v>
      </c>
      <c r="R53" s="56">
        <v>0</v>
      </c>
      <c r="S53" s="119" t="e">
        <f t="shared" si="0"/>
        <v>#N/A</v>
      </c>
      <c r="T53" s="120">
        <f ca="1">IF($W$8=FALSE,D53,D53+((RANDBETWEEN(0,$W$9)-($W$9/2))/1000))</f>
        <v>1</v>
      </c>
      <c r="U53" s="120" t="str">
        <f t="shared" si="1"/>
        <v/>
      </c>
    </row>
    <row r="54" spans="2:21" x14ac:dyDescent="0.3">
      <c r="B54" s="59">
        <v>51</v>
      </c>
      <c r="C54" s="118">
        <v>3.9</v>
      </c>
      <c r="D54" s="61">
        <v>0</v>
      </c>
      <c r="E54" s="117">
        <f>1/(1+EXP(-($W$4+($W$5*C54))))</f>
        <v>5.290460364398791E-6</v>
      </c>
      <c r="F54" s="117">
        <f>(E54^D54)*((1-E54)^(1-D54))</f>
        <v>0.99999470953963565</v>
      </c>
      <c r="Q54" s="56">
        <v>3.98</v>
      </c>
      <c r="R54" s="56">
        <v>0</v>
      </c>
      <c r="S54" s="119" t="e">
        <f t="shared" si="0"/>
        <v>#N/A</v>
      </c>
      <c r="T54" s="120">
        <f ca="1">IF($W$8=FALSE,D54,D54+((RANDBETWEEN(0,$W$9)-($W$9/2))/1000))</f>
        <v>0</v>
      </c>
      <c r="U54" s="120" t="str">
        <f t="shared" si="1"/>
        <v/>
      </c>
    </row>
    <row r="55" spans="2:21" x14ac:dyDescent="0.3">
      <c r="B55" s="59">
        <v>52</v>
      </c>
      <c r="C55" s="118">
        <v>10.95</v>
      </c>
      <c r="D55" s="61">
        <v>1</v>
      </c>
      <c r="E55" s="117">
        <f>1/(1+EXP(-($W$4+($W$5*C55))))</f>
        <v>0.99627219158389912</v>
      </c>
      <c r="F55" s="117">
        <f>(E55^D55)*((1-E55)^(1-D55))</f>
        <v>0.99627219158389912</v>
      </c>
      <c r="Q55" s="56">
        <v>4.0199999999999996</v>
      </c>
      <c r="R55" s="56">
        <v>0</v>
      </c>
      <c r="S55" s="119" t="e">
        <f t="shared" si="0"/>
        <v>#N/A</v>
      </c>
      <c r="T55" s="120">
        <f ca="1">IF($W$8=FALSE,D55,D55+((RANDBETWEEN(0,$W$9)-($W$9/2))/1000))</f>
        <v>1</v>
      </c>
      <c r="U55" s="120" t="str">
        <f t="shared" si="1"/>
        <v/>
      </c>
    </row>
    <row r="56" spans="2:21" x14ac:dyDescent="0.3">
      <c r="B56" s="59">
        <v>53</v>
      </c>
      <c r="C56" s="118">
        <v>9.6300000000000008</v>
      </c>
      <c r="D56" s="61">
        <v>1</v>
      </c>
      <c r="E56" s="117">
        <f>1/(1+EXP(-($W$4+($W$5*C56))))</f>
        <v>0.90611367284670596</v>
      </c>
      <c r="F56" s="117">
        <f>(E56^D56)*((1-E56)^(1-D56))</f>
        <v>0.90611367284670596</v>
      </c>
      <c r="Q56" s="56">
        <v>4.05</v>
      </c>
      <c r="R56" s="56">
        <v>0</v>
      </c>
      <c r="S56" s="119" t="e">
        <f t="shared" si="0"/>
        <v>#N/A</v>
      </c>
      <c r="T56" s="120">
        <f ca="1">IF($W$8=FALSE,D56,D56+((RANDBETWEEN(0,$W$9)-($W$9/2))/1000))</f>
        <v>1</v>
      </c>
      <c r="U56" s="120" t="str">
        <f t="shared" si="1"/>
        <v/>
      </c>
    </row>
    <row r="57" spans="2:21" x14ac:dyDescent="0.3">
      <c r="B57" s="59">
        <v>54</v>
      </c>
      <c r="C57" s="118">
        <v>9.8699999999999992</v>
      </c>
      <c r="D57" s="61">
        <v>1</v>
      </c>
      <c r="E57" s="117">
        <f>1/(1+EXP(-($W$4+($W$5*C57))))</f>
        <v>0.94639004422083406</v>
      </c>
      <c r="F57" s="117">
        <f>(E57^D57)*((1-E57)^(1-D57))</f>
        <v>0.94639004422083406</v>
      </c>
      <c r="Q57" s="56">
        <v>4.07</v>
      </c>
      <c r="R57" s="56">
        <v>0</v>
      </c>
      <c r="S57" s="119" t="e">
        <f t="shared" si="0"/>
        <v>#N/A</v>
      </c>
      <c r="T57" s="120">
        <f ca="1">IF($W$8=FALSE,D57,D57+((RANDBETWEEN(0,$W$9)-($W$9/2))/1000))</f>
        <v>1</v>
      </c>
      <c r="U57" s="120" t="str">
        <f t="shared" si="1"/>
        <v/>
      </c>
    </row>
    <row r="58" spans="2:21" x14ac:dyDescent="0.3">
      <c r="B58" s="59">
        <v>55</v>
      </c>
      <c r="C58" s="118">
        <v>10.15</v>
      </c>
      <c r="D58" s="61">
        <v>1</v>
      </c>
      <c r="E58" s="117">
        <f>1/(1+EXP(-($W$4+($W$5*C58))))</f>
        <v>0.97275865093764768</v>
      </c>
      <c r="F58" s="117">
        <f>(E58^D58)*((1-E58)^(1-D58))</f>
        <v>0.97275865093764768</v>
      </c>
      <c r="Q58" s="56">
        <v>4.07</v>
      </c>
      <c r="R58" s="56">
        <v>0</v>
      </c>
      <c r="S58" s="119" t="e">
        <f t="shared" si="0"/>
        <v>#N/A</v>
      </c>
      <c r="T58" s="120">
        <f ca="1">IF($W$8=FALSE,D58,D58+((RANDBETWEEN(0,$W$9)-($W$9/2))/1000))</f>
        <v>1</v>
      </c>
      <c r="U58" s="120" t="str">
        <f t="shared" si="1"/>
        <v/>
      </c>
    </row>
    <row r="59" spans="2:21" x14ac:dyDescent="0.3">
      <c r="B59" s="59">
        <v>56</v>
      </c>
      <c r="C59" s="118">
        <v>12.99</v>
      </c>
      <c r="D59" s="61">
        <v>1</v>
      </c>
      <c r="E59" s="117">
        <f>1/(1+EXP(-($W$4+($W$5*C59))))</f>
        <v>0.99997792052424295</v>
      </c>
      <c r="F59" s="117">
        <f>(E59^D59)*((1-E59)^(1-D59))</f>
        <v>0.99997792052424295</v>
      </c>
      <c r="Q59" s="56">
        <v>4.0999999999999996</v>
      </c>
      <c r="R59" s="56">
        <v>0</v>
      </c>
      <c r="S59" s="119" t="e">
        <f t="shared" si="0"/>
        <v>#N/A</v>
      </c>
      <c r="T59" s="120">
        <f ca="1">IF($W$8=FALSE,D59,D59+((RANDBETWEEN(0,$W$9)-($W$9/2))/1000))</f>
        <v>1</v>
      </c>
      <c r="U59" s="120" t="str">
        <f t="shared" si="1"/>
        <v/>
      </c>
    </row>
    <row r="60" spans="2:21" x14ac:dyDescent="0.3">
      <c r="B60" s="59">
        <v>57</v>
      </c>
      <c r="C60" s="118">
        <v>3.26</v>
      </c>
      <c r="D60" s="61">
        <v>0</v>
      </c>
      <c r="E60" s="117">
        <f>1/(1+EXP(-($W$4+($W$5*C60))))</f>
        <v>1.0572482062130732E-6</v>
      </c>
      <c r="F60" s="117">
        <f>(E60^D60)*((1-E60)^(1-D60))</f>
        <v>0.9999989427517938</v>
      </c>
      <c r="Q60" s="56">
        <v>4.1100000000000003</v>
      </c>
      <c r="R60" s="56">
        <v>0</v>
      </c>
      <c r="S60" s="119" t="e">
        <f t="shared" si="0"/>
        <v>#N/A</v>
      </c>
      <c r="T60" s="120">
        <f ca="1">IF($W$8=FALSE,D60,D60+((RANDBETWEEN(0,$W$9)-($W$9/2))/1000))</f>
        <v>0</v>
      </c>
      <c r="U60" s="120" t="str">
        <f t="shared" si="1"/>
        <v/>
      </c>
    </row>
    <row r="61" spans="2:21" x14ac:dyDescent="0.3">
      <c r="B61" s="59">
        <v>58</v>
      </c>
      <c r="C61" s="118">
        <v>10.16</v>
      </c>
      <c r="D61" s="61">
        <v>1</v>
      </c>
      <c r="E61" s="117">
        <f>1/(1+EXP(-($W$4+($W$5*C61))))</f>
        <v>0.97341750075259159</v>
      </c>
      <c r="F61" s="117">
        <f>(E61^D61)*((1-E61)^(1-D61))</f>
        <v>0.97341750075259159</v>
      </c>
      <c r="Q61" s="56">
        <v>4.13</v>
      </c>
      <c r="R61" s="56">
        <v>0</v>
      </c>
      <c r="S61" s="119" t="e">
        <f t="shared" si="0"/>
        <v>#N/A</v>
      </c>
      <c r="T61" s="120">
        <f ca="1">IF($W$8=FALSE,D61,D61+((RANDBETWEEN(0,$W$9)-($W$9/2))/1000))</f>
        <v>1</v>
      </c>
      <c r="U61" s="120" t="str">
        <f t="shared" si="1"/>
        <v/>
      </c>
    </row>
    <row r="62" spans="2:21" x14ac:dyDescent="0.3">
      <c r="B62" s="59">
        <v>59</v>
      </c>
      <c r="C62" s="118">
        <v>14.57</v>
      </c>
      <c r="D62" s="61">
        <v>1</v>
      </c>
      <c r="E62" s="117">
        <f>1/(1+EXP(-($W$4+($W$5*C62))))</f>
        <v>0.99999958546996925</v>
      </c>
      <c r="F62" s="117">
        <f>(E62^D62)*((1-E62)^(1-D62))</f>
        <v>0.99999958546996925</v>
      </c>
      <c r="Q62" s="56">
        <v>4.1399999999999997</v>
      </c>
      <c r="R62" s="56">
        <v>0</v>
      </c>
      <c r="S62" s="119" t="e">
        <f t="shared" si="0"/>
        <v>#N/A</v>
      </c>
      <c r="T62" s="120">
        <f ca="1">IF($W$8=FALSE,D62,D62+((RANDBETWEEN(0,$W$9)-($W$9/2))/1000))</f>
        <v>1</v>
      </c>
      <c r="U62" s="120" t="str">
        <f t="shared" si="1"/>
        <v/>
      </c>
    </row>
    <row r="63" spans="2:21" x14ac:dyDescent="0.3">
      <c r="B63" s="59">
        <v>60</v>
      </c>
      <c r="C63" s="118">
        <v>12.36</v>
      </c>
      <c r="D63" s="61">
        <v>1</v>
      </c>
      <c r="E63" s="117">
        <f>1/(1+EXP(-($W$4+($W$5*C63))))</f>
        <v>0.99989226841380752</v>
      </c>
      <c r="F63" s="117">
        <f>(E63^D63)*((1-E63)^(1-D63))</f>
        <v>0.99989226841380752</v>
      </c>
      <c r="Q63" s="56">
        <v>4.1500000000000004</v>
      </c>
      <c r="R63" s="56">
        <v>0</v>
      </c>
      <c r="S63" s="119" t="e">
        <f t="shared" si="0"/>
        <v>#N/A</v>
      </c>
      <c r="T63" s="120">
        <f ca="1">IF($W$8=FALSE,D63,D63+((RANDBETWEEN(0,$W$9)-($W$9/2))/1000))</f>
        <v>1</v>
      </c>
      <c r="U63" s="120" t="str">
        <f t="shared" si="1"/>
        <v/>
      </c>
    </row>
    <row r="64" spans="2:21" x14ac:dyDescent="0.3">
      <c r="B64" s="59">
        <v>61</v>
      </c>
      <c r="C64" s="118">
        <v>6.08</v>
      </c>
      <c r="D64" s="61">
        <v>0</v>
      </c>
      <c r="E64" s="117">
        <f>1/(1+EXP(-($W$4+($W$5*C64))))</f>
        <v>1.2734897639075113E-3</v>
      </c>
      <c r="F64" s="117">
        <f>(E64^D64)*((1-E64)^(1-D64))</f>
        <v>0.99872651023609249</v>
      </c>
      <c r="Q64" s="56">
        <v>4.17</v>
      </c>
      <c r="R64" s="56">
        <v>0</v>
      </c>
      <c r="S64" s="119" t="e">
        <f t="shared" si="0"/>
        <v>#N/A</v>
      </c>
      <c r="T64" s="120">
        <f ca="1">IF($W$8=FALSE,D64,D64+((RANDBETWEEN(0,$W$9)-($W$9/2))/1000))</f>
        <v>0</v>
      </c>
      <c r="U64" s="120" t="str">
        <f t="shared" si="1"/>
        <v/>
      </c>
    </row>
    <row r="65" spans="2:21" x14ac:dyDescent="0.3">
      <c r="B65" s="59">
        <v>62</v>
      </c>
      <c r="C65" s="118">
        <v>12.61</v>
      </c>
      <c r="D65" s="61">
        <v>1</v>
      </c>
      <c r="E65" s="117">
        <f>1/(1+EXP(-($W$4+($W$5*C65))))</f>
        <v>0.99994256274589255</v>
      </c>
      <c r="F65" s="117">
        <f>(E65^D65)*((1-E65)^(1-D65))</f>
        <v>0.99994256274589255</v>
      </c>
      <c r="Q65" s="56">
        <v>4.18</v>
      </c>
      <c r="R65" s="56">
        <v>0</v>
      </c>
      <c r="S65" s="119" t="e">
        <f t="shared" si="0"/>
        <v>#N/A</v>
      </c>
      <c r="T65" s="120">
        <f ca="1">IF($W$8=FALSE,D65,D65+((RANDBETWEEN(0,$W$9)-($W$9/2))/1000))</f>
        <v>1</v>
      </c>
      <c r="U65" s="120" t="str">
        <f t="shared" si="1"/>
        <v/>
      </c>
    </row>
    <row r="66" spans="2:21" x14ac:dyDescent="0.3">
      <c r="B66" s="59">
        <v>63</v>
      </c>
      <c r="C66" s="118">
        <v>7.22</v>
      </c>
      <c r="D66" s="61">
        <v>0</v>
      </c>
      <c r="E66" s="117">
        <f>1/(1+EXP(-($W$4+($W$5*C66))))</f>
        <v>2.1956734594716001E-2</v>
      </c>
      <c r="F66" s="117">
        <f>(E66^D66)*((1-E66)^(1-D66))</f>
        <v>0.97804326540528397</v>
      </c>
      <c r="Q66" s="56">
        <v>4.2</v>
      </c>
      <c r="R66" s="56">
        <v>0</v>
      </c>
      <c r="S66" s="119" t="e">
        <f t="shared" si="0"/>
        <v>#N/A</v>
      </c>
      <c r="T66" s="120">
        <f ca="1">IF($W$8=FALSE,D66,D66+((RANDBETWEEN(0,$W$9)-($W$9/2))/1000))</f>
        <v>0</v>
      </c>
      <c r="U66" s="120" t="str">
        <f t="shared" si="1"/>
        <v/>
      </c>
    </row>
    <row r="67" spans="2:21" x14ac:dyDescent="0.3">
      <c r="B67" s="59">
        <v>64</v>
      </c>
      <c r="C67" s="118">
        <v>11.99</v>
      </c>
      <c r="D67" s="61">
        <v>1</v>
      </c>
      <c r="E67" s="117">
        <f>1/(1+EXP(-($W$4+($W$5*C67))))</f>
        <v>0.99972674722901333</v>
      </c>
      <c r="F67" s="117">
        <f>(E67^D67)*((1-E67)^(1-D67))</f>
        <v>0.99972674722901333</v>
      </c>
      <c r="Q67" s="56">
        <v>4.26</v>
      </c>
      <c r="R67" s="56">
        <v>0</v>
      </c>
      <c r="S67" s="119" t="e">
        <f t="shared" si="0"/>
        <v>#N/A</v>
      </c>
      <c r="T67" s="120">
        <f ca="1">IF($W$8=FALSE,D67,D67+((RANDBETWEEN(0,$W$9)-($W$9/2))/1000))</f>
        <v>1</v>
      </c>
      <c r="U67" s="120" t="str">
        <f t="shared" si="1"/>
        <v/>
      </c>
    </row>
    <row r="68" spans="2:21" x14ac:dyDescent="0.3">
      <c r="B68" s="59">
        <v>65</v>
      </c>
      <c r="C68" s="118">
        <v>8.74</v>
      </c>
      <c r="D68" s="61">
        <v>1</v>
      </c>
      <c r="E68" s="117">
        <f>1/(1+EXP(-($W$4+($W$5*C68))))</f>
        <v>0.50695955049679176</v>
      </c>
      <c r="F68" s="117">
        <f>(E68^D68)*((1-E68)^(1-D68))</f>
        <v>0.50695955049679176</v>
      </c>
      <c r="Q68" s="56">
        <v>4.32</v>
      </c>
      <c r="R68" s="56">
        <v>0</v>
      </c>
      <c r="S68" s="119" t="e">
        <f t="shared" si="0"/>
        <v>#N/A</v>
      </c>
      <c r="T68" s="120">
        <f ca="1">IF($W$8=FALSE,D68,D68+((RANDBETWEEN(0,$W$9)-($W$9/2))/1000))</f>
        <v>1</v>
      </c>
      <c r="U68" s="120" t="str">
        <f t="shared" si="1"/>
        <v/>
      </c>
    </row>
    <row r="69" spans="2:21" x14ac:dyDescent="0.3">
      <c r="B69" s="59">
        <v>66</v>
      </c>
      <c r="C69" s="118">
        <v>11.73</v>
      </c>
      <c r="D69" s="61">
        <v>1</v>
      </c>
      <c r="E69" s="117">
        <f>1/(1+EXP(-($W$4+($W$5*C69))))</f>
        <v>0.99947452377659618</v>
      </c>
      <c r="F69" s="117">
        <f>(E69^D69)*((1-E69)^(1-D69))</f>
        <v>0.99947452377659618</v>
      </c>
      <c r="Q69" s="56">
        <v>4.3499999999999996</v>
      </c>
      <c r="R69" s="56">
        <v>0</v>
      </c>
      <c r="S69" s="119" t="e">
        <f t="shared" ref="S69:S132" si="2">IF($W$11=FALSE,#N/A,1/(1+EXP(-($I$4+($I$6*Q69)))))</f>
        <v>#N/A</v>
      </c>
      <c r="T69" s="120">
        <f ca="1">IF($W$8=FALSE,D69,D69+((RANDBETWEEN(0,$W$9)-($W$9/2))/1000))</f>
        <v>1</v>
      </c>
      <c r="U69" s="120" t="str">
        <f t="shared" ref="U69:U132" si="3">IFERROR((S69^R69)*((1-S69)^(1-R69)),"")</f>
        <v/>
      </c>
    </row>
    <row r="70" spans="2:21" x14ac:dyDescent="0.3">
      <c r="B70" s="59">
        <v>67</v>
      </c>
      <c r="C70" s="118">
        <v>6.93</v>
      </c>
      <c r="D70" s="61">
        <v>0</v>
      </c>
      <c r="E70" s="117">
        <f>1/(1+EXP(-($W$4+($W$5*C70))))</f>
        <v>1.0706712033761875E-2</v>
      </c>
      <c r="F70" s="117">
        <f>(E70^D70)*((1-E70)^(1-D70))</f>
        <v>0.98929328796623817</v>
      </c>
      <c r="Q70" s="56">
        <v>4.37</v>
      </c>
      <c r="R70" s="56">
        <v>0</v>
      </c>
      <c r="S70" s="119" t="e">
        <f t="shared" si="2"/>
        <v>#N/A</v>
      </c>
      <c r="T70" s="120">
        <f ca="1">IF($W$8=FALSE,D70,D70+((RANDBETWEEN(0,$W$9)-($W$9/2))/1000))</f>
        <v>0</v>
      </c>
      <c r="U70" s="120" t="str">
        <f t="shared" si="3"/>
        <v/>
      </c>
    </row>
    <row r="71" spans="2:21" x14ac:dyDescent="0.3">
      <c r="B71" s="59">
        <v>68</v>
      </c>
      <c r="C71" s="118">
        <v>14.35</v>
      </c>
      <c r="D71" s="61">
        <v>1</v>
      </c>
      <c r="E71" s="117">
        <f>1/(1+EXP(-($W$4+($W$5*C71))))</f>
        <v>0.99999927898126917</v>
      </c>
      <c r="F71" s="117">
        <f>(E71^D71)*((1-E71)^(1-D71))</f>
        <v>0.99999927898126917</v>
      </c>
      <c r="Q71" s="56">
        <v>4.3899999999999997</v>
      </c>
      <c r="R71" s="56">
        <v>0</v>
      </c>
      <c r="S71" s="119" t="e">
        <f t="shared" si="2"/>
        <v>#N/A</v>
      </c>
      <c r="T71" s="120">
        <f ca="1">IF($W$8=FALSE,D71,D71+((RANDBETWEEN(0,$W$9)-($W$9/2))/1000))</f>
        <v>1</v>
      </c>
      <c r="U71" s="120" t="str">
        <f t="shared" si="3"/>
        <v/>
      </c>
    </row>
    <row r="72" spans="2:21" x14ac:dyDescent="0.3">
      <c r="B72" s="59">
        <v>69</v>
      </c>
      <c r="C72" s="118">
        <v>4.67</v>
      </c>
      <c r="D72" s="61">
        <v>0</v>
      </c>
      <c r="E72" s="117">
        <f>1/(1+EXP(-($W$4+($W$5*C72))))</f>
        <v>3.671531028258093E-5</v>
      </c>
      <c r="F72" s="117">
        <f>(E72^D72)*((1-E72)^(1-D72))</f>
        <v>0.9999632846897174</v>
      </c>
      <c r="Q72" s="56">
        <v>4.4000000000000004</v>
      </c>
      <c r="R72" s="56">
        <v>0</v>
      </c>
      <c r="S72" s="119" t="e">
        <f t="shared" si="2"/>
        <v>#N/A</v>
      </c>
      <c r="T72" s="120">
        <f ca="1">IF($W$8=FALSE,D72,D72+((RANDBETWEEN(0,$W$9)-($W$9/2))/1000))</f>
        <v>0</v>
      </c>
      <c r="U72" s="120" t="str">
        <f t="shared" si="3"/>
        <v/>
      </c>
    </row>
    <row r="73" spans="2:21" x14ac:dyDescent="0.3">
      <c r="B73" s="59">
        <v>70</v>
      </c>
      <c r="C73" s="118">
        <v>11.57</v>
      </c>
      <c r="D73" s="61">
        <v>1</v>
      </c>
      <c r="E73" s="117">
        <f>1/(1+EXP(-($W$4+($W$5*C73))))</f>
        <v>0.9992142768326866</v>
      </c>
      <c r="F73" s="117">
        <f>(E73^D73)*((1-E73)^(1-D73))</f>
        <v>0.9992142768326866</v>
      </c>
      <c r="Q73" s="56">
        <v>4.43</v>
      </c>
      <c r="R73" s="56">
        <v>0</v>
      </c>
      <c r="S73" s="119" t="e">
        <f t="shared" si="2"/>
        <v>#N/A</v>
      </c>
      <c r="T73" s="120">
        <f ca="1">IF($W$8=FALSE,D73,D73+((RANDBETWEEN(0,$W$9)-($W$9/2))/1000))</f>
        <v>1</v>
      </c>
      <c r="U73" s="120" t="str">
        <f t="shared" si="3"/>
        <v/>
      </c>
    </row>
    <row r="74" spans="2:21" x14ac:dyDescent="0.3">
      <c r="B74" s="59">
        <v>71</v>
      </c>
      <c r="C74" s="118">
        <v>3.87</v>
      </c>
      <c r="D74" s="61">
        <v>0</v>
      </c>
      <c r="E74" s="117">
        <f>1/(1+EXP(-($W$4+($W$5*C74))))</f>
        <v>4.9058366637251934E-6</v>
      </c>
      <c r="F74" s="117">
        <f>(E74^D74)*((1-E74)^(1-D74))</f>
        <v>0.99999509416333632</v>
      </c>
      <c r="Q74" s="56">
        <v>4.46</v>
      </c>
      <c r="R74" s="56">
        <v>0</v>
      </c>
      <c r="S74" s="119" t="e">
        <f t="shared" si="2"/>
        <v>#N/A</v>
      </c>
      <c r="T74" s="120">
        <f ca="1">IF($W$8=FALSE,D74,D74+((RANDBETWEEN(0,$W$9)-($W$9/2))/1000))</f>
        <v>0</v>
      </c>
      <c r="U74" s="120" t="str">
        <f t="shared" si="3"/>
        <v/>
      </c>
    </row>
    <row r="75" spans="2:21" x14ac:dyDescent="0.3">
      <c r="B75" s="59">
        <v>72</v>
      </c>
      <c r="C75" s="118">
        <v>8.19</v>
      </c>
      <c r="D75" s="61">
        <v>1</v>
      </c>
      <c r="E75" s="117">
        <f>1/(1+EXP(-($W$4+($W$5*C75))))</f>
        <v>0.20489769273842195</v>
      </c>
      <c r="F75" s="117">
        <f>(E75^D75)*((1-E75)^(1-D75))</f>
        <v>0.20489769273842195</v>
      </c>
      <c r="Q75" s="56">
        <v>4.5</v>
      </c>
      <c r="R75" s="56">
        <v>0</v>
      </c>
      <c r="S75" s="119" t="e">
        <f t="shared" si="2"/>
        <v>#N/A</v>
      </c>
      <c r="T75" s="120">
        <f ca="1">IF($W$8=FALSE,D75,D75+((RANDBETWEEN(0,$W$9)-($W$9/2))/1000))</f>
        <v>1</v>
      </c>
      <c r="U75" s="120" t="str">
        <f t="shared" si="3"/>
        <v/>
      </c>
    </row>
    <row r="76" spans="2:21" x14ac:dyDescent="0.3">
      <c r="B76" s="59">
        <v>73</v>
      </c>
      <c r="C76" s="118">
        <v>11.35</v>
      </c>
      <c r="D76" s="61">
        <v>1</v>
      </c>
      <c r="E76" s="117">
        <f>1/(1+EXP(-($W$4+($W$5*C76))))</f>
        <v>0.99863413424602121</v>
      </c>
      <c r="F76" s="117">
        <f>(E76^D76)*((1-E76)^(1-D76))</f>
        <v>0.99863413424602121</v>
      </c>
      <c r="Q76" s="56">
        <v>4.51</v>
      </c>
      <c r="R76" s="56">
        <v>0</v>
      </c>
      <c r="S76" s="119" t="e">
        <f t="shared" si="2"/>
        <v>#N/A</v>
      </c>
      <c r="T76" s="120">
        <f ca="1">IF($W$8=FALSE,D76,D76+((RANDBETWEEN(0,$W$9)-($W$9/2))/1000))</f>
        <v>1</v>
      </c>
      <c r="U76" s="120" t="str">
        <f t="shared" si="3"/>
        <v/>
      </c>
    </row>
    <row r="77" spans="2:21" x14ac:dyDescent="0.3">
      <c r="B77" s="59">
        <v>74</v>
      </c>
      <c r="C77" s="118">
        <v>14.63</v>
      </c>
      <c r="D77" s="61">
        <v>1</v>
      </c>
      <c r="E77" s="117">
        <f>1/(1+EXP(-($W$4+($W$5*C77))))</f>
        <v>0.99999964355302873</v>
      </c>
      <c r="F77" s="117">
        <f>(E77^D77)*((1-E77)^(1-D77))</f>
        <v>0.99999964355302873</v>
      </c>
      <c r="Q77" s="56">
        <v>4.51</v>
      </c>
      <c r="R77" s="56">
        <v>0</v>
      </c>
      <c r="S77" s="119" t="e">
        <f t="shared" si="2"/>
        <v>#N/A</v>
      </c>
      <c r="T77" s="120">
        <f ca="1">IF($W$8=FALSE,D77,D77+((RANDBETWEEN(0,$W$9)-($W$9/2))/1000))</f>
        <v>1</v>
      </c>
      <c r="U77" s="120" t="str">
        <f t="shared" si="3"/>
        <v/>
      </c>
    </row>
    <row r="78" spans="2:21" x14ac:dyDescent="0.3">
      <c r="B78" s="59">
        <v>75</v>
      </c>
      <c r="C78" s="118">
        <v>6.37</v>
      </c>
      <c r="D78" s="61">
        <v>0</v>
      </c>
      <c r="E78" s="117">
        <f>1/(1+EXP(-($W$4+($W$5*C78))))</f>
        <v>2.6380335171314051E-3</v>
      </c>
      <c r="F78" s="117">
        <f>(E78^D78)*((1-E78)^(1-D78))</f>
        <v>0.99736196648286857</v>
      </c>
      <c r="Q78" s="56">
        <v>4.53</v>
      </c>
      <c r="R78" s="56">
        <v>0</v>
      </c>
      <c r="S78" s="119" t="e">
        <f t="shared" si="2"/>
        <v>#N/A</v>
      </c>
      <c r="T78" s="120">
        <f ca="1">IF($W$8=FALSE,D78,D78+((RANDBETWEEN(0,$W$9)-($W$9/2))/1000))</f>
        <v>0</v>
      </c>
      <c r="U78" s="120" t="str">
        <f t="shared" si="3"/>
        <v/>
      </c>
    </row>
    <row r="79" spans="2:21" x14ac:dyDescent="0.3">
      <c r="B79" s="59">
        <v>76</v>
      </c>
      <c r="C79" s="118">
        <v>14.2</v>
      </c>
      <c r="D79" s="61">
        <v>1</v>
      </c>
      <c r="E79" s="117">
        <f>1/(1+EXP(-($W$4+($W$5*C79))))</f>
        <v>0.99999894840347825</v>
      </c>
      <c r="F79" s="117">
        <f>(E79^D79)*((1-E79)^(1-D79))</f>
        <v>0.99999894840347825</v>
      </c>
      <c r="Q79" s="56">
        <v>4.54</v>
      </c>
      <c r="R79" s="56">
        <v>0</v>
      </c>
      <c r="S79" s="119" t="e">
        <f t="shared" si="2"/>
        <v>#N/A</v>
      </c>
      <c r="T79" s="120">
        <f ca="1">IF($W$8=FALSE,D79,D79+((RANDBETWEEN(0,$W$9)-($W$9/2))/1000))</f>
        <v>1</v>
      </c>
      <c r="U79" s="120" t="str">
        <f t="shared" si="3"/>
        <v/>
      </c>
    </row>
    <row r="80" spans="2:21" x14ac:dyDescent="0.3">
      <c r="B80" s="59">
        <v>77</v>
      </c>
      <c r="C80" s="118">
        <v>13.26</v>
      </c>
      <c r="D80" s="61">
        <v>1</v>
      </c>
      <c r="E80" s="117">
        <f>1/(1+EXP(-($W$4+($W$5*C80))))</f>
        <v>0.99998880643158894</v>
      </c>
      <c r="F80" s="117">
        <f>(E80^D80)*((1-E80)^(1-D80))</f>
        <v>0.99998880643158894</v>
      </c>
      <c r="Q80" s="56">
        <v>4.58</v>
      </c>
      <c r="R80" s="56">
        <v>0</v>
      </c>
      <c r="S80" s="119" t="e">
        <f t="shared" si="2"/>
        <v>#N/A</v>
      </c>
      <c r="T80" s="120">
        <f ca="1">IF($W$8=FALSE,D80,D80+((RANDBETWEEN(0,$W$9)-($W$9/2))/1000))</f>
        <v>1</v>
      </c>
      <c r="U80" s="120" t="str">
        <f t="shared" si="3"/>
        <v/>
      </c>
    </row>
    <row r="81" spans="2:21" x14ac:dyDescent="0.3">
      <c r="B81" s="59">
        <v>78</v>
      </c>
      <c r="C81" s="118">
        <v>12.04</v>
      </c>
      <c r="D81" s="61">
        <v>1</v>
      </c>
      <c r="E81" s="117">
        <f>1/(1+EXP(-($W$4+($W$5*C81))))</f>
        <v>0.99975904033140439</v>
      </c>
      <c r="F81" s="117">
        <f>(E81^D81)*((1-E81)^(1-D81))</f>
        <v>0.99975904033140439</v>
      </c>
      <c r="Q81" s="56">
        <v>4.63</v>
      </c>
      <c r="R81" s="56">
        <v>0</v>
      </c>
      <c r="S81" s="119" t="e">
        <f t="shared" si="2"/>
        <v>#N/A</v>
      </c>
      <c r="T81" s="120">
        <f ca="1">IF($W$8=FALSE,D81,D81+((RANDBETWEEN(0,$W$9)-($W$9/2))/1000))</f>
        <v>1</v>
      </c>
      <c r="U81" s="120" t="str">
        <f t="shared" si="3"/>
        <v/>
      </c>
    </row>
    <row r="82" spans="2:21" x14ac:dyDescent="0.3">
      <c r="B82" s="59">
        <v>79</v>
      </c>
      <c r="C82" s="118">
        <v>14.57</v>
      </c>
      <c r="D82" s="61">
        <v>1</v>
      </c>
      <c r="E82" s="117">
        <f>1/(1+EXP(-($W$4+($W$5*C82))))</f>
        <v>0.99999958546996925</v>
      </c>
      <c r="F82" s="117">
        <f>(E82^D82)*((1-E82)^(1-D82))</f>
        <v>0.99999958546996925</v>
      </c>
      <c r="Q82" s="56">
        <v>4.6399999999999997</v>
      </c>
      <c r="R82" s="56">
        <v>0</v>
      </c>
      <c r="S82" s="119" t="e">
        <f t="shared" si="2"/>
        <v>#N/A</v>
      </c>
      <c r="T82" s="120">
        <f ca="1">IF($W$8=FALSE,D82,D82+((RANDBETWEEN(0,$W$9)-($W$9/2))/1000))</f>
        <v>1</v>
      </c>
      <c r="U82" s="120" t="str">
        <f t="shared" si="3"/>
        <v/>
      </c>
    </row>
    <row r="83" spans="2:21" x14ac:dyDescent="0.3">
      <c r="B83" s="59">
        <v>80</v>
      </c>
      <c r="C83" s="118">
        <v>4.92</v>
      </c>
      <c r="D83" s="61">
        <v>0</v>
      </c>
      <c r="E83" s="117">
        <f>1/(1+EXP(-($W$4+($W$5*C83))))</f>
        <v>6.8865938173942137E-5</v>
      </c>
      <c r="F83" s="117">
        <f>(E83^D83)*((1-E83)^(1-D83))</f>
        <v>0.9999311340618261</v>
      </c>
      <c r="Q83" s="56">
        <v>4.6399999999999997</v>
      </c>
      <c r="R83" s="56">
        <v>0</v>
      </c>
      <c r="S83" s="119" t="e">
        <f t="shared" si="2"/>
        <v>#N/A</v>
      </c>
      <c r="T83" s="120">
        <f ca="1">IF($W$8=FALSE,D83,D83+((RANDBETWEEN(0,$W$9)-($W$9/2))/1000))</f>
        <v>0</v>
      </c>
      <c r="U83" s="120" t="str">
        <f t="shared" si="3"/>
        <v/>
      </c>
    </row>
    <row r="84" spans="2:21" x14ac:dyDescent="0.3">
      <c r="B84" s="59">
        <v>81</v>
      </c>
      <c r="C84" s="118">
        <v>7.18</v>
      </c>
      <c r="D84" s="61">
        <v>1</v>
      </c>
      <c r="E84" s="117">
        <f>1/(1+EXP(-($W$4+($W$5*C84))))</f>
        <v>1.9896389655366237E-2</v>
      </c>
      <c r="F84" s="117">
        <f>(E84^D84)*((1-E84)^(1-D84))</f>
        <v>1.9896389655366237E-2</v>
      </c>
      <c r="Q84" s="56">
        <v>4.67</v>
      </c>
      <c r="R84" s="56">
        <v>0</v>
      </c>
      <c r="S84" s="119" t="e">
        <f t="shared" si="2"/>
        <v>#N/A</v>
      </c>
      <c r="T84" s="120">
        <f ca="1">IF($W$8=FALSE,D84,D84+((RANDBETWEEN(0,$W$9)-($W$9/2))/1000))</f>
        <v>1</v>
      </c>
      <c r="U84" s="120" t="str">
        <f t="shared" si="3"/>
        <v/>
      </c>
    </row>
    <row r="85" spans="2:21" x14ac:dyDescent="0.3">
      <c r="B85" s="59">
        <v>82</v>
      </c>
      <c r="C85" s="118">
        <v>10.14</v>
      </c>
      <c r="D85" s="61">
        <v>1</v>
      </c>
      <c r="E85" s="117">
        <f>1/(1+EXP(-($W$4+($W$5*C85))))</f>
        <v>0.97208393977479657</v>
      </c>
      <c r="F85" s="117">
        <f>(E85^D85)*((1-E85)^(1-D85))</f>
        <v>0.97208393977479657</v>
      </c>
      <c r="Q85" s="56">
        <v>4.67</v>
      </c>
      <c r="R85" s="56">
        <v>0</v>
      </c>
      <c r="S85" s="119" t="e">
        <f t="shared" si="2"/>
        <v>#N/A</v>
      </c>
      <c r="T85" s="120">
        <f ca="1">IF($W$8=FALSE,D85,D85+((RANDBETWEEN(0,$W$9)-($W$9/2))/1000))</f>
        <v>1</v>
      </c>
      <c r="U85" s="120" t="str">
        <f t="shared" si="3"/>
        <v/>
      </c>
    </row>
    <row r="86" spans="2:21" x14ac:dyDescent="0.3">
      <c r="B86" s="59">
        <v>83</v>
      </c>
      <c r="C86" s="118">
        <v>11.84</v>
      </c>
      <c r="D86" s="61">
        <v>1</v>
      </c>
      <c r="E86" s="117">
        <f>1/(1+EXP(-($W$4+($W$5*C86))))</f>
        <v>0.99960151414870402</v>
      </c>
      <c r="F86" s="117">
        <f>(E86^D86)*((1-E86)^(1-D86))</f>
        <v>0.99960151414870402</v>
      </c>
      <c r="Q86" s="56">
        <v>4.6900000000000004</v>
      </c>
      <c r="R86" s="56">
        <v>0</v>
      </c>
      <c r="S86" s="119" t="e">
        <f t="shared" si="2"/>
        <v>#N/A</v>
      </c>
      <c r="T86" s="120">
        <f ca="1">IF($W$8=FALSE,D86,D86+((RANDBETWEEN(0,$W$9)-($W$9/2))/1000))</f>
        <v>1</v>
      </c>
      <c r="U86" s="120" t="str">
        <f t="shared" si="3"/>
        <v/>
      </c>
    </row>
    <row r="87" spans="2:21" x14ac:dyDescent="0.3">
      <c r="B87" s="59">
        <v>84</v>
      </c>
      <c r="C87" s="118">
        <v>10.28</v>
      </c>
      <c r="D87" s="61">
        <v>1</v>
      </c>
      <c r="E87" s="117">
        <f>1/(1+EXP(-($W$4+($W$5*C87))))</f>
        <v>0.98020786461681642</v>
      </c>
      <c r="F87" s="117">
        <f>(E87^D87)*((1-E87)^(1-D87))</f>
        <v>0.98020786461681642</v>
      </c>
      <c r="Q87" s="56">
        <v>4.7</v>
      </c>
      <c r="R87" s="56">
        <v>0</v>
      </c>
      <c r="S87" s="119" t="e">
        <f t="shared" si="2"/>
        <v>#N/A</v>
      </c>
      <c r="T87" s="120">
        <f ca="1">IF($W$8=FALSE,D87,D87+((RANDBETWEEN(0,$W$9)-($W$9/2))/1000))</f>
        <v>1</v>
      </c>
      <c r="U87" s="120" t="str">
        <f t="shared" si="3"/>
        <v/>
      </c>
    </row>
    <row r="88" spans="2:21" x14ac:dyDescent="0.3">
      <c r="B88" s="59">
        <v>85</v>
      </c>
      <c r="C88" s="118">
        <v>10.95</v>
      </c>
      <c r="D88" s="61">
        <v>1</v>
      </c>
      <c r="E88" s="117">
        <f>1/(1+EXP(-($W$4+($W$5*C88))))</f>
        <v>0.99627219158389912</v>
      </c>
      <c r="F88" s="117">
        <f>(E88^D88)*((1-E88)^(1-D88))</f>
        <v>0.99627219158389912</v>
      </c>
      <c r="Q88" s="56">
        <v>4.71</v>
      </c>
      <c r="R88" s="56">
        <v>0</v>
      </c>
      <c r="S88" s="119" t="e">
        <f t="shared" si="2"/>
        <v>#N/A</v>
      </c>
      <c r="T88" s="120">
        <f ca="1">IF($W$8=FALSE,D88,D88+((RANDBETWEEN(0,$W$9)-($W$9/2))/1000))</f>
        <v>1</v>
      </c>
      <c r="U88" s="120" t="str">
        <f t="shared" si="3"/>
        <v/>
      </c>
    </row>
    <row r="89" spans="2:21" x14ac:dyDescent="0.3">
      <c r="B89" s="59">
        <v>86</v>
      </c>
      <c r="C89" s="118">
        <v>4.6900000000000004</v>
      </c>
      <c r="D89" s="61">
        <v>0</v>
      </c>
      <c r="E89" s="117">
        <f>1/(1+EXP(-($W$4+($W$5*C89))))</f>
        <v>3.8610024591417706E-5</v>
      </c>
      <c r="F89" s="117">
        <f>(E89^D89)*((1-E89)^(1-D89))</f>
        <v>0.99996138997540862</v>
      </c>
      <c r="Q89" s="56">
        <v>4.72</v>
      </c>
      <c r="R89" s="56">
        <v>0</v>
      </c>
      <c r="S89" s="119" t="e">
        <f t="shared" si="2"/>
        <v>#N/A</v>
      </c>
      <c r="T89" s="120">
        <f ca="1">IF($W$8=FALSE,D89,D89+((RANDBETWEEN(0,$W$9)-($W$9/2))/1000))</f>
        <v>0</v>
      </c>
      <c r="U89" s="120" t="str">
        <f t="shared" si="3"/>
        <v/>
      </c>
    </row>
    <row r="90" spans="2:21" x14ac:dyDescent="0.3">
      <c r="B90" s="59">
        <v>87</v>
      </c>
      <c r="C90" s="118">
        <v>5.59</v>
      </c>
      <c r="D90" s="61">
        <v>0</v>
      </c>
      <c r="E90" s="117">
        <f>1/(1+EXP(-($W$4+($W$5*C90))))</f>
        <v>3.7151118736776685E-4</v>
      </c>
      <c r="F90" s="117">
        <f>(E90^D90)*((1-E90)^(1-D90))</f>
        <v>0.99962848881263222</v>
      </c>
      <c r="Q90" s="56">
        <v>4.72</v>
      </c>
      <c r="R90" s="56">
        <v>0</v>
      </c>
      <c r="S90" s="119" t="e">
        <f t="shared" si="2"/>
        <v>#N/A</v>
      </c>
      <c r="T90" s="120">
        <f ca="1">IF($W$8=FALSE,D90,D90+((RANDBETWEEN(0,$W$9)-($W$9/2))/1000))</f>
        <v>0</v>
      </c>
      <c r="U90" s="120" t="str">
        <f t="shared" si="3"/>
        <v/>
      </c>
    </row>
    <row r="91" spans="2:21" x14ac:dyDescent="0.3">
      <c r="B91" s="59">
        <v>88</v>
      </c>
      <c r="C91" s="118">
        <v>9.66</v>
      </c>
      <c r="D91" s="61">
        <v>1</v>
      </c>
      <c r="E91" s="117">
        <f>1/(1+EXP(-($W$4+($W$5*C91))))</f>
        <v>0.9123410370695888</v>
      </c>
      <c r="F91" s="117">
        <f>(E91^D91)*((1-E91)^(1-D91))</f>
        <v>0.9123410370695888</v>
      </c>
      <c r="Q91" s="56">
        <v>4.7300000000000004</v>
      </c>
      <c r="R91" s="56">
        <v>0</v>
      </c>
      <c r="S91" s="119" t="e">
        <f t="shared" si="2"/>
        <v>#N/A</v>
      </c>
      <c r="T91" s="120">
        <f ca="1">IF($W$8=FALSE,D91,D91+((RANDBETWEEN(0,$W$9)-($W$9/2))/1000))</f>
        <v>1</v>
      </c>
      <c r="U91" s="120" t="str">
        <f t="shared" si="3"/>
        <v/>
      </c>
    </row>
    <row r="92" spans="2:21" x14ac:dyDescent="0.3">
      <c r="B92" s="59">
        <v>89</v>
      </c>
      <c r="C92" s="118">
        <v>5.77</v>
      </c>
      <c r="D92" s="61">
        <v>0</v>
      </c>
      <c r="E92" s="117">
        <f>1/(1+EXP(-($W$4+($W$5*C92))))</f>
        <v>5.8420163322985745E-4</v>
      </c>
      <c r="F92" s="117">
        <f>(E92^D92)*((1-E92)^(1-D92))</f>
        <v>0.99941579836677019</v>
      </c>
      <c r="Q92" s="56">
        <v>4.8</v>
      </c>
      <c r="R92" s="56">
        <v>0</v>
      </c>
      <c r="S92" s="119" t="e">
        <f t="shared" si="2"/>
        <v>#N/A</v>
      </c>
      <c r="T92" s="120">
        <f ca="1">IF($W$8=FALSE,D92,D92+((RANDBETWEEN(0,$W$9)-($W$9/2))/1000))</f>
        <v>0</v>
      </c>
      <c r="U92" s="120" t="str">
        <f t="shared" si="3"/>
        <v/>
      </c>
    </row>
    <row r="93" spans="2:21" x14ac:dyDescent="0.3">
      <c r="B93" s="59">
        <v>90</v>
      </c>
      <c r="C93" s="118">
        <v>4.63</v>
      </c>
      <c r="D93" s="61">
        <v>0</v>
      </c>
      <c r="E93" s="117">
        <f>1/(1+EXP(-($W$4+($W$5*C93))))</f>
        <v>3.3200248378173864E-5</v>
      </c>
      <c r="F93" s="117">
        <f>(E93^D93)*((1-E93)^(1-D93))</f>
        <v>0.99996679975162184</v>
      </c>
      <c r="Q93" s="56">
        <v>4.8099999999999996</v>
      </c>
      <c r="R93" s="56">
        <v>0</v>
      </c>
      <c r="S93" s="119" t="e">
        <f t="shared" si="2"/>
        <v>#N/A</v>
      </c>
      <c r="T93" s="120">
        <f ca="1">IF($W$8=FALSE,D93,D93+((RANDBETWEEN(0,$W$9)-($W$9/2))/1000))</f>
        <v>0</v>
      </c>
      <c r="U93" s="120" t="str">
        <f t="shared" si="3"/>
        <v/>
      </c>
    </row>
    <row r="94" spans="2:21" x14ac:dyDescent="0.3">
      <c r="B94" s="59">
        <v>91</v>
      </c>
      <c r="C94" s="118">
        <v>5.85</v>
      </c>
      <c r="D94" s="61">
        <v>0</v>
      </c>
      <c r="E94" s="117">
        <f>1/(1+EXP(-($W$4+($W$5*C94))))</f>
        <v>7.1436635738392749E-4</v>
      </c>
      <c r="F94" s="117">
        <f>(E94^D94)*((1-E94)^(1-D94))</f>
        <v>0.99928563364261602</v>
      </c>
      <c r="Q94" s="56">
        <v>4.84</v>
      </c>
      <c r="R94" s="56">
        <v>0</v>
      </c>
      <c r="S94" s="119" t="e">
        <f t="shared" si="2"/>
        <v>#N/A</v>
      </c>
      <c r="T94" s="120">
        <f ca="1">IF($W$8=FALSE,D94,D94+((RANDBETWEEN(0,$W$9)-($W$9/2))/1000))</f>
        <v>0</v>
      </c>
      <c r="U94" s="120" t="str">
        <f t="shared" si="3"/>
        <v/>
      </c>
    </row>
    <row r="95" spans="2:21" x14ac:dyDescent="0.3">
      <c r="B95" s="59">
        <v>92</v>
      </c>
      <c r="C95" s="118">
        <v>9.67</v>
      </c>
      <c r="D95" s="61">
        <v>1</v>
      </c>
      <c r="E95" s="117">
        <f>1/(1+EXP(-($W$4+($W$5*C95))))</f>
        <v>0.91433243991789059</v>
      </c>
      <c r="F95" s="117">
        <f>(E95^D95)*((1-E95)^(1-D95))</f>
        <v>0.91433243991789059</v>
      </c>
      <c r="Q95" s="56">
        <v>4.8499999999999996</v>
      </c>
      <c r="R95" s="56">
        <v>0</v>
      </c>
      <c r="S95" s="119" t="e">
        <f t="shared" si="2"/>
        <v>#N/A</v>
      </c>
      <c r="T95" s="120">
        <f ca="1">IF($W$8=FALSE,D95,D95+((RANDBETWEEN(0,$W$9)-($W$9/2))/1000))</f>
        <v>1</v>
      </c>
      <c r="U95" s="120" t="str">
        <f t="shared" si="3"/>
        <v/>
      </c>
    </row>
    <row r="96" spans="2:21" x14ac:dyDescent="0.3">
      <c r="B96" s="59">
        <v>93</v>
      </c>
      <c r="C96" s="118">
        <v>10.28</v>
      </c>
      <c r="D96" s="61">
        <v>1</v>
      </c>
      <c r="E96" s="117">
        <f>1/(1+EXP(-($W$4+($W$5*C96))))</f>
        <v>0.98020786461681642</v>
      </c>
      <c r="F96" s="117">
        <f>(E96^D96)*((1-E96)^(1-D96))</f>
        <v>0.98020786461681642</v>
      </c>
      <c r="Q96" s="56">
        <v>4.87</v>
      </c>
      <c r="R96" s="56">
        <v>0</v>
      </c>
      <c r="S96" s="119" t="e">
        <f t="shared" si="2"/>
        <v>#N/A</v>
      </c>
      <c r="T96" s="120">
        <f ca="1">IF($W$8=FALSE,D96,D96+((RANDBETWEEN(0,$W$9)-($W$9/2))/1000))</f>
        <v>1</v>
      </c>
      <c r="U96" s="120" t="str">
        <f t="shared" si="3"/>
        <v/>
      </c>
    </row>
    <row r="97" spans="2:21" x14ac:dyDescent="0.3">
      <c r="B97" s="59">
        <v>94</v>
      </c>
      <c r="C97" s="118">
        <v>11.66</v>
      </c>
      <c r="D97" s="61">
        <v>1</v>
      </c>
      <c r="E97" s="117">
        <f>1/(1+EXP(-($W$4+($W$5*C97))))</f>
        <v>0.99937339036694661</v>
      </c>
      <c r="F97" s="117">
        <f>(E97^D97)*((1-E97)^(1-D97))</f>
        <v>0.99937339036694661</v>
      </c>
      <c r="Q97" s="56">
        <v>4.87</v>
      </c>
      <c r="R97" s="56">
        <v>0</v>
      </c>
      <c r="S97" s="119" t="e">
        <f t="shared" si="2"/>
        <v>#N/A</v>
      </c>
      <c r="T97" s="120">
        <f ca="1">IF($W$8=FALSE,D97,D97+((RANDBETWEEN(0,$W$9)-($W$9/2))/1000))</f>
        <v>1</v>
      </c>
      <c r="U97" s="120" t="str">
        <f t="shared" si="3"/>
        <v/>
      </c>
    </row>
    <row r="98" spans="2:21" x14ac:dyDescent="0.3">
      <c r="B98" s="59">
        <v>95</v>
      </c>
      <c r="C98" s="118">
        <v>12.43</v>
      </c>
      <c r="D98" s="61">
        <v>1</v>
      </c>
      <c r="E98" s="117">
        <f>1/(1+EXP(-($W$4+($W$5*C98))))</f>
        <v>0.99990966362371025</v>
      </c>
      <c r="F98" s="117">
        <f>(E98^D98)*((1-E98)^(1-D98))</f>
        <v>0.99990966362371025</v>
      </c>
      <c r="Q98" s="56">
        <v>4.87</v>
      </c>
      <c r="R98" s="56">
        <v>0</v>
      </c>
      <c r="S98" s="119" t="e">
        <f t="shared" si="2"/>
        <v>#N/A</v>
      </c>
      <c r="T98" s="120">
        <f ca="1">IF($W$8=FALSE,D98,D98+((RANDBETWEEN(0,$W$9)-($W$9/2))/1000))</f>
        <v>1</v>
      </c>
      <c r="U98" s="120" t="str">
        <f t="shared" si="3"/>
        <v/>
      </c>
    </row>
    <row r="99" spans="2:21" x14ac:dyDescent="0.3">
      <c r="B99" s="59">
        <v>96</v>
      </c>
      <c r="C99" s="118">
        <v>4.05</v>
      </c>
      <c r="D99" s="61">
        <v>0</v>
      </c>
      <c r="E99" s="117">
        <f>1/(1+EXP(-($W$4+($W$5*C99))))</f>
        <v>7.7160520587850615E-6</v>
      </c>
      <c r="F99" s="117">
        <f>(E99^D99)*((1-E99)^(1-D99))</f>
        <v>0.99999228394794126</v>
      </c>
      <c r="Q99" s="56">
        <v>4.91</v>
      </c>
      <c r="R99" s="56">
        <v>0</v>
      </c>
      <c r="S99" s="119" t="e">
        <f t="shared" si="2"/>
        <v>#N/A</v>
      </c>
      <c r="T99" s="120">
        <f ca="1">IF($W$8=FALSE,D99,D99+((RANDBETWEEN(0,$W$9)-($W$9/2))/1000))</f>
        <v>0</v>
      </c>
      <c r="U99" s="120" t="str">
        <f t="shared" si="3"/>
        <v/>
      </c>
    </row>
    <row r="100" spans="2:21" x14ac:dyDescent="0.3">
      <c r="B100" s="59">
        <v>97</v>
      </c>
      <c r="C100" s="118">
        <v>11.63</v>
      </c>
      <c r="D100" s="61">
        <v>1</v>
      </c>
      <c r="E100" s="117">
        <f>1/(1+EXP(-($W$4+($W$5*C100))))</f>
        <v>0.99932429632732878</v>
      </c>
      <c r="F100" s="117">
        <f>(E100^D100)*((1-E100)^(1-D100))</f>
        <v>0.99932429632732878</v>
      </c>
      <c r="Q100" s="56">
        <v>4.91</v>
      </c>
      <c r="R100" s="56">
        <v>0</v>
      </c>
      <c r="S100" s="119" t="e">
        <f t="shared" si="2"/>
        <v>#N/A</v>
      </c>
      <c r="T100" s="120">
        <f ca="1">IF($W$8=FALSE,D100,D100+((RANDBETWEEN(0,$W$9)-($W$9/2))/1000))</f>
        <v>1</v>
      </c>
      <c r="U100" s="120" t="str">
        <f t="shared" si="3"/>
        <v/>
      </c>
    </row>
    <row r="101" spans="2:21" x14ac:dyDescent="0.3">
      <c r="B101" s="59">
        <v>98</v>
      </c>
      <c r="C101" s="118">
        <v>10.47</v>
      </c>
      <c r="D101" s="61">
        <v>1</v>
      </c>
      <c r="E101" s="117">
        <f>1/(1+EXP(-($W$4+($W$5*C101))))</f>
        <v>0.98763593669071992</v>
      </c>
      <c r="F101" s="117">
        <f>(E101^D101)*((1-E101)^(1-D101))</f>
        <v>0.98763593669071992</v>
      </c>
      <c r="Q101" s="56">
        <v>4.92</v>
      </c>
      <c r="R101" s="56">
        <v>0</v>
      </c>
      <c r="S101" s="119" t="e">
        <f t="shared" si="2"/>
        <v>#N/A</v>
      </c>
      <c r="T101" s="120">
        <f ca="1">IF($W$8=FALSE,D101,D101+((RANDBETWEEN(0,$W$9)-($W$9/2))/1000))</f>
        <v>1</v>
      </c>
      <c r="U101" s="120" t="str">
        <f t="shared" si="3"/>
        <v/>
      </c>
    </row>
    <row r="102" spans="2:21" x14ac:dyDescent="0.3">
      <c r="B102" s="59">
        <v>99</v>
      </c>
      <c r="C102" s="118">
        <v>11.45</v>
      </c>
      <c r="D102" s="61">
        <v>1</v>
      </c>
      <c r="E102" s="117">
        <f>1/(1+EXP(-($W$4+($W$5*C102))))</f>
        <v>0.99893764052440848</v>
      </c>
      <c r="F102" s="117">
        <f>(E102^D102)*((1-E102)^(1-D102))</f>
        <v>0.99893764052440848</v>
      </c>
      <c r="Q102" s="56">
        <v>4.92</v>
      </c>
      <c r="R102" s="56">
        <v>0</v>
      </c>
      <c r="S102" s="119" t="e">
        <f t="shared" si="2"/>
        <v>#N/A</v>
      </c>
      <c r="T102" s="120">
        <f ca="1">IF($W$8=FALSE,D102,D102+((RANDBETWEEN(0,$W$9)-($W$9/2))/1000))</f>
        <v>1</v>
      </c>
      <c r="U102" s="120" t="str">
        <f t="shared" si="3"/>
        <v/>
      </c>
    </row>
    <row r="103" spans="2:21" x14ac:dyDescent="0.3">
      <c r="B103" s="59">
        <v>100</v>
      </c>
      <c r="C103" s="118">
        <v>3.59</v>
      </c>
      <c r="D103" s="61">
        <v>0</v>
      </c>
      <c r="E103" s="117">
        <f>1/(1+EXP(-($W$4+($W$5*C103))))</f>
        <v>2.4252827915886555E-6</v>
      </c>
      <c r="F103" s="117">
        <f>(E103^D103)*((1-E103)^(1-D103))</f>
        <v>0.9999975747172084</v>
      </c>
      <c r="Q103" s="56">
        <v>4.92</v>
      </c>
      <c r="R103" s="56">
        <v>0</v>
      </c>
      <c r="S103" s="119" t="e">
        <f t="shared" si="2"/>
        <v>#N/A</v>
      </c>
      <c r="T103" s="120">
        <f ca="1">IF($W$8=FALSE,D103,D103+((RANDBETWEEN(0,$W$9)-($W$9/2))/1000))</f>
        <v>0</v>
      </c>
      <c r="U103" s="120" t="str">
        <f t="shared" si="3"/>
        <v/>
      </c>
    </row>
    <row r="104" spans="2:21" x14ac:dyDescent="0.3">
      <c r="B104" s="59">
        <v>101</v>
      </c>
      <c r="C104" s="118">
        <v>3.86</v>
      </c>
      <c r="D104" s="61">
        <v>0</v>
      </c>
      <c r="E104" s="117">
        <f>1/(1+EXP(-($W$4+($W$5*C104))))</f>
        <v>4.7839462155043764E-6</v>
      </c>
      <c r="F104" s="117">
        <f>(E104^D104)*((1-E104)^(1-D104))</f>
        <v>0.9999952160537845</v>
      </c>
      <c r="Q104" s="56">
        <v>4.96</v>
      </c>
      <c r="R104" s="56">
        <v>0</v>
      </c>
      <c r="S104" s="119" t="e">
        <f t="shared" si="2"/>
        <v>#N/A</v>
      </c>
      <c r="T104" s="120">
        <f ca="1">IF($W$8=FALSE,D104,D104+((RANDBETWEEN(0,$W$9)-($W$9/2))/1000))</f>
        <v>0</v>
      </c>
      <c r="U104" s="120" t="str">
        <f t="shared" si="3"/>
        <v/>
      </c>
    </row>
    <row r="105" spans="2:21" x14ac:dyDescent="0.3">
      <c r="B105" s="59">
        <v>102</v>
      </c>
      <c r="C105" s="118">
        <v>8.7899999999999991</v>
      </c>
      <c r="D105" s="61">
        <v>0</v>
      </c>
      <c r="E105" s="117">
        <f>1/(1+EXP(-($W$4+($W$5*C105))))</f>
        <v>0.53833462145816902</v>
      </c>
      <c r="F105" s="117">
        <f>(E105^D105)*((1-E105)^(1-D105))</f>
        <v>0.46166537854183098</v>
      </c>
      <c r="Q105" s="56">
        <v>4.9800000000000004</v>
      </c>
      <c r="R105" s="56">
        <v>0</v>
      </c>
      <c r="S105" s="119" t="e">
        <f t="shared" si="2"/>
        <v>#N/A</v>
      </c>
      <c r="T105" s="120">
        <f ca="1">IF($W$8=FALSE,D105,D105+((RANDBETWEEN(0,$W$9)-($W$9/2))/1000))</f>
        <v>0</v>
      </c>
      <c r="U105" s="120" t="str">
        <f t="shared" si="3"/>
        <v/>
      </c>
    </row>
    <row r="106" spans="2:21" x14ac:dyDescent="0.3">
      <c r="B106" s="59">
        <v>103</v>
      </c>
      <c r="C106" s="118">
        <v>3.86</v>
      </c>
      <c r="D106" s="61">
        <v>0</v>
      </c>
      <c r="E106" s="117">
        <f>1/(1+EXP(-($W$4+($W$5*C106))))</f>
        <v>4.7839462155043764E-6</v>
      </c>
      <c r="F106" s="117">
        <f>(E106^D106)*((1-E106)^(1-D106))</f>
        <v>0.9999952160537845</v>
      </c>
      <c r="Q106" s="56">
        <v>5.0199999999999996</v>
      </c>
      <c r="R106" s="56">
        <v>0</v>
      </c>
      <c r="S106" s="119" t="e">
        <f t="shared" si="2"/>
        <v>#N/A</v>
      </c>
      <c r="T106" s="120">
        <f ca="1">IF($W$8=FALSE,D106,D106+((RANDBETWEEN(0,$W$9)-($W$9/2))/1000))</f>
        <v>0</v>
      </c>
      <c r="U106" s="120" t="str">
        <f t="shared" si="3"/>
        <v/>
      </c>
    </row>
    <row r="107" spans="2:21" x14ac:dyDescent="0.3">
      <c r="B107" s="59">
        <v>104</v>
      </c>
      <c r="C107" s="118">
        <v>2.79</v>
      </c>
      <c r="D107" s="61">
        <v>0</v>
      </c>
      <c r="E107" s="117">
        <f>1/(1+EXP(-($W$4+($W$5*C107))))</f>
        <v>3.2405249131250352E-7</v>
      </c>
      <c r="F107" s="117">
        <f>(E107^D107)*((1-E107)^(1-D107))</f>
        <v>0.99999967594750871</v>
      </c>
      <c r="Q107" s="56">
        <v>5.03</v>
      </c>
      <c r="R107" s="56">
        <v>0</v>
      </c>
      <c r="S107" s="119" t="e">
        <f t="shared" si="2"/>
        <v>#N/A</v>
      </c>
      <c r="T107" s="120">
        <f ca="1">IF($W$8=FALSE,D107,D107+((RANDBETWEEN(0,$W$9)-($W$9/2))/1000))</f>
        <v>0</v>
      </c>
      <c r="U107" s="120" t="str">
        <f t="shared" si="3"/>
        <v/>
      </c>
    </row>
    <row r="108" spans="2:21" x14ac:dyDescent="0.3">
      <c r="B108" s="59">
        <v>105</v>
      </c>
      <c r="C108" s="118">
        <v>15.94</v>
      </c>
      <c r="D108" s="61">
        <v>1</v>
      </c>
      <c r="E108" s="117">
        <f>1/(1+EXP(-($W$4+($W$5*C108))))</f>
        <v>0.99999998679988122</v>
      </c>
      <c r="F108" s="117">
        <f>(E108^D108)*((1-E108)^(1-D108))</f>
        <v>0.99999998679988122</v>
      </c>
      <c r="Q108" s="56">
        <v>5.09</v>
      </c>
      <c r="R108" s="56">
        <v>0</v>
      </c>
      <c r="S108" s="119" t="e">
        <f t="shared" si="2"/>
        <v>#N/A</v>
      </c>
      <c r="T108" s="120">
        <f ca="1">IF($W$8=FALSE,D108,D108+((RANDBETWEEN(0,$W$9)-($W$9/2))/1000))</f>
        <v>1</v>
      </c>
      <c r="U108" s="120" t="str">
        <f t="shared" si="3"/>
        <v/>
      </c>
    </row>
    <row r="109" spans="2:21" x14ac:dyDescent="0.3">
      <c r="B109" s="59">
        <v>106</v>
      </c>
      <c r="C109" s="118">
        <v>9.7899999999999991</v>
      </c>
      <c r="D109" s="61">
        <v>1</v>
      </c>
      <c r="E109" s="117">
        <f>1/(1+EXP(-($W$4+($W$5*C109))))</f>
        <v>0.93521122198124795</v>
      </c>
      <c r="F109" s="117">
        <f>(E109^D109)*((1-E109)^(1-D109))</f>
        <v>0.93521122198124795</v>
      </c>
      <c r="Q109" s="56">
        <v>5.13</v>
      </c>
      <c r="R109" s="56">
        <v>0</v>
      </c>
      <c r="S109" s="119" t="e">
        <f t="shared" si="2"/>
        <v>#N/A</v>
      </c>
      <c r="T109" s="120">
        <f ca="1">IF($W$8=FALSE,D109,D109+((RANDBETWEEN(0,$W$9)-($W$9/2))/1000))</f>
        <v>1</v>
      </c>
      <c r="U109" s="120" t="str">
        <f t="shared" si="3"/>
        <v/>
      </c>
    </row>
    <row r="110" spans="2:21" x14ac:dyDescent="0.3">
      <c r="B110" s="59">
        <v>107</v>
      </c>
      <c r="C110" s="118">
        <v>7.59</v>
      </c>
      <c r="D110" s="61">
        <v>0</v>
      </c>
      <c r="E110" s="117">
        <f>1/(1+EXP(-($W$4+($W$5*C110))))</f>
        <v>5.3882551930223184E-2</v>
      </c>
      <c r="F110" s="117">
        <f>(E110^D110)*((1-E110)^(1-D110))</f>
        <v>0.94611744806977682</v>
      </c>
      <c r="Q110" s="56">
        <v>5.15</v>
      </c>
      <c r="R110" s="56">
        <v>0</v>
      </c>
      <c r="S110" s="119" t="e">
        <f t="shared" si="2"/>
        <v>#N/A</v>
      </c>
      <c r="T110" s="120">
        <f ca="1">IF($W$8=FALSE,D110,D110+((RANDBETWEEN(0,$W$9)-($W$9/2))/1000))</f>
        <v>0</v>
      </c>
      <c r="U110" s="120" t="str">
        <f t="shared" si="3"/>
        <v/>
      </c>
    </row>
    <row r="111" spans="2:21" x14ac:dyDescent="0.3">
      <c r="B111" s="59">
        <v>108</v>
      </c>
      <c r="C111" s="118">
        <v>11.61</v>
      </c>
      <c r="D111" s="61">
        <v>1</v>
      </c>
      <c r="E111" s="117">
        <f>1/(1+EXP(-($W$4+($W$5*C111))))</f>
        <v>0.99928944968945022</v>
      </c>
      <c r="F111" s="117">
        <f>(E111^D111)*((1-E111)^(1-D111))</f>
        <v>0.99928944968945022</v>
      </c>
      <c r="Q111" s="56">
        <v>5.16</v>
      </c>
      <c r="R111" s="56">
        <v>0</v>
      </c>
      <c r="S111" s="119" t="e">
        <f t="shared" si="2"/>
        <v>#N/A</v>
      </c>
      <c r="T111" s="120">
        <f ca="1">IF($W$8=FALSE,D111,D111+((RANDBETWEEN(0,$W$9)-($W$9/2))/1000))</f>
        <v>1</v>
      </c>
      <c r="U111" s="120" t="str">
        <f t="shared" si="3"/>
        <v/>
      </c>
    </row>
    <row r="112" spans="2:21" x14ac:dyDescent="0.3">
      <c r="B112" s="59">
        <v>109</v>
      </c>
      <c r="C112" s="118">
        <v>11.04</v>
      </c>
      <c r="D112" s="61">
        <v>1</v>
      </c>
      <c r="E112" s="117">
        <f>1/(1+EXP(-($W$4+($W$5*C112))))</f>
        <v>0.99702532090267781</v>
      </c>
      <c r="F112" s="117">
        <f>(E112^D112)*((1-E112)^(1-D112))</f>
        <v>0.99702532090267781</v>
      </c>
      <c r="Q112" s="56">
        <v>5.17</v>
      </c>
      <c r="R112" s="56">
        <v>0</v>
      </c>
      <c r="S112" s="119" t="e">
        <f t="shared" si="2"/>
        <v>#N/A</v>
      </c>
      <c r="T112" s="120">
        <f ca="1">IF($W$8=FALSE,D112,D112+((RANDBETWEEN(0,$W$9)-($W$9/2))/1000))</f>
        <v>1</v>
      </c>
      <c r="U112" s="120" t="str">
        <f t="shared" si="3"/>
        <v/>
      </c>
    </row>
    <row r="113" spans="2:21" x14ac:dyDescent="0.3">
      <c r="B113" s="59">
        <v>110</v>
      </c>
      <c r="C113" s="118">
        <v>8.81</v>
      </c>
      <c r="D113" s="61">
        <v>1</v>
      </c>
      <c r="E113" s="117">
        <f>1/(1+EXP(-($W$4+($W$5*C113))))</f>
        <v>0.55081396826974627</v>
      </c>
      <c r="F113" s="117">
        <f>(E113^D113)*((1-E113)^(1-D113))</f>
        <v>0.55081396826974627</v>
      </c>
      <c r="Q113" s="56">
        <v>5.19</v>
      </c>
      <c r="R113" s="56">
        <v>0</v>
      </c>
      <c r="S113" s="119" t="e">
        <f t="shared" si="2"/>
        <v>#N/A</v>
      </c>
      <c r="T113" s="120">
        <f ca="1">IF($W$8=FALSE,D113,D113+((RANDBETWEEN(0,$W$9)-($W$9/2))/1000))</f>
        <v>1</v>
      </c>
      <c r="U113" s="120" t="str">
        <f t="shared" si="3"/>
        <v/>
      </c>
    </row>
    <row r="114" spans="2:21" x14ac:dyDescent="0.3">
      <c r="B114" s="59">
        <v>111</v>
      </c>
      <c r="C114" s="118">
        <v>5.83</v>
      </c>
      <c r="D114" s="61">
        <v>0</v>
      </c>
      <c r="E114" s="117">
        <f>1/(1+EXP(-($W$4+($W$5*C114))))</f>
        <v>6.793327010764798E-4</v>
      </c>
      <c r="F114" s="117">
        <f>(E114^D114)*((1-E114)^(1-D114))</f>
        <v>0.99932066729892355</v>
      </c>
      <c r="Q114" s="56">
        <v>5.22</v>
      </c>
      <c r="R114" s="56">
        <v>0</v>
      </c>
      <c r="S114" s="119" t="e">
        <f t="shared" si="2"/>
        <v>#N/A</v>
      </c>
      <c r="T114" s="120">
        <f ca="1">IF($W$8=FALSE,D114,D114+((RANDBETWEEN(0,$W$9)-($W$9/2))/1000))</f>
        <v>0</v>
      </c>
      <c r="U114" s="120" t="str">
        <f t="shared" si="3"/>
        <v/>
      </c>
    </row>
    <row r="115" spans="2:21" x14ac:dyDescent="0.3">
      <c r="B115" s="59">
        <v>112</v>
      </c>
      <c r="C115" s="118">
        <v>6.57</v>
      </c>
      <c r="D115" s="61">
        <v>0</v>
      </c>
      <c r="E115" s="117">
        <f>1/(1+EXP(-($W$4+($W$5*C115))))</f>
        <v>4.3558072620797309E-3</v>
      </c>
      <c r="F115" s="117">
        <f>(E115^D115)*((1-E115)^(1-D115))</f>
        <v>0.99564419273792026</v>
      </c>
      <c r="Q115" s="56">
        <v>5.24</v>
      </c>
      <c r="R115" s="56">
        <v>0</v>
      </c>
      <c r="S115" s="119" t="e">
        <f t="shared" si="2"/>
        <v>#N/A</v>
      </c>
      <c r="T115" s="120">
        <f ca="1">IF($W$8=FALSE,D115,D115+((RANDBETWEEN(0,$W$9)-($W$9/2))/1000))</f>
        <v>0</v>
      </c>
      <c r="U115" s="120" t="str">
        <f t="shared" si="3"/>
        <v/>
      </c>
    </row>
    <row r="116" spans="2:21" x14ac:dyDescent="0.3">
      <c r="B116" s="59">
        <v>113</v>
      </c>
      <c r="C116" s="118">
        <v>9.91</v>
      </c>
      <c r="D116" s="61">
        <v>1</v>
      </c>
      <c r="E116" s="117">
        <f>1/(1+EXP(-($W$4+($W$5*C116))))</f>
        <v>0.95127263861683187</v>
      </c>
      <c r="F116" s="117">
        <f>(E116^D116)*((1-E116)^(1-D116))</f>
        <v>0.95127263861683187</v>
      </c>
      <c r="Q116" s="56">
        <v>5.24</v>
      </c>
      <c r="R116" s="56">
        <v>0</v>
      </c>
      <c r="S116" s="119" t="e">
        <f t="shared" si="2"/>
        <v>#N/A</v>
      </c>
      <c r="T116" s="120">
        <f ca="1">IF($W$8=FALSE,D116,D116+((RANDBETWEEN(0,$W$9)-($W$9/2))/1000))</f>
        <v>1</v>
      </c>
      <c r="U116" s="120" t="str">
        <f t="shared" si="3"/>
        <v/>
      </c>
    </row>
    <row r="117" spans="2:21" x14ac:dyDescent="0.3">
      <c r="B117" s="59">
        <v>114</v>
      </c>
      <c r="C117" s="118">
        <v>7.66</v>
      </c>
      <c r="D117" s="61">
        <v>0</v>
      </c>
      <c r="E117" s="117">
        <f>1/(1+EXP(-($W$4+($W$5*C117))))</f>
        <v>6.359936069576097E-2</v>
      </c>
      <c r="F117" s="117">
        <f>(E117^D117)*((1-E117)^(1-D117))</f>
        <v>0.936400639304239</v>
      </c>
      <c r="Q117" s="56">
        <v>5.27</v>
      </c>
      <c r="R117" s="56">
        <v>0</v>
      </c>
      <c r="S117" s="119" t="e">
        <f t="shared" si="2"/>
        <v>#N/A</v>
      </c>
      <c r="T117" s="120">
        <f ca="1">IF($W$8=FALSE,D117,D117+((RANDBETWEEN(0,$W$9)-($W$9/2))/1000))</f>
        <v>0</v>
      </c>
      <c r="U117" s="120" t="str">
        <f t="shared" si="3"/>
        <v/>
      </c>
    </row>
    <row r="118" spans="2:21" x14ac:dyDescent="0.3">
      <c r="B118" s="59">
        <v>115</v>
      </c>
      <c r="C118" s="118">
        <v>8.6300000000000008</v>
      </c>
      <c r="D118" s="61">
        <v>0</v>
      </c>
      <c r="E118" s="117">
        <f>1/(1+EXP(-($W$4+($W$5*C118))))</f>
        <v>0.4380893417492171</v>
      </c>
      <c r="F118" s="117">
        <f>(E118^D118)*((1-E118)^(1-D118))</f>
        <v>0.5619106582507829</v>
      </c>
      <c r="Q118" s="56">
        <v>5.27</v>
      </c>
      <c r="R118" s="56">
        <v>0</v>
      </c>
      <c r="S118" s="119" t="e">
        <f t="shared" si="2"/>
        <v>#N/A</v>
      </c>
      <c r="T118" s="120">
        <f ca="1">IF($W$8=FALSE,D118,D118+((RANDBETWEEN(0,$W$9)-($W$9/2))/1000))</f>
        <v>0</v>
      </c>
      <c r="U118" s="120" t="str">
        <f t="shared" si="3"/>
        <v/>
      </c>
    </row>
    <row r="119" spans="2:21" x14ac:dyDescent="0.3">
      <c r="B119" s="59">
        <v>116</v>
      </c>
      <c r="C119" s="118">
        <v>7.92</v>
      </c>
      <c r="D119" s="61">
        <v>0</v>
      </c>
      <c r="E119" s="117">
        <f>1/(1+EXP(-($W$4+($W$5*C119))))</f>
        <v>0.11554822648159742</v>
      </c>
      <c r="F119" s="117">
        <f>(E119^D119)*((1-E119)^(1-D119))</f>
        <v>0.88445177351840254</v>
      </c>
      <c r="Q119" s="56">
        <v>5.28</v>
      </c>
      <c r="R119" s="56">
        <v>0</v>
      </c>
      <c r="S119" s="119" t="e">
        <f t="shared" si="2"/>
        <v>#N/A</v>
      </c>
      <c r="T119" s="120">
        <f ca="1">IF($W$8=FALSE,D119,D119+((RANDBETWEEN(0,$W$9)-($W$9/2))/1000))</f>
        <v>0</v>
      </c>
      <c r="U119" s="120" t="str">
        <f t="shared" si="3"/>
        <v/>
      </c>
    </row>
    <row r="120" spans="2:21" x14ac:dyDescent="0.3">
      <c r="B120" s="59">
        <v>117</v>
      </c>
      <c r="C120" s="118">
        <v>6.96</v>
      </c>
      <c r="D120" s="61">
        <v>0</v>
      </c>
      <c r="E120" s="117">
        <f>1/(1+EXP(-($W$4+($W$5*C120))))</f>
        <v>1.1536452050046693E-2</v>
      </c>
      <c r="F120" s="117">
        <f>(E120^D120)*((1-E120)^(1-D120))</f>
        <v>0.98846354794995328</v>
      </c>
      <c r="Q120" s="56">
        <v>5.29</v>
      </c>
      <c r="R120" s="56">
        <v>0</v>
      </c>
      <c r="S120" s="119" t="e">
        <f t="shared" si="2"/>
        <v>#N/A</v>
      </c>
      <c r="T120" s="120">
        <f ca="1">IF($W$8=FALSE,D120,D120+((RANDBETWEEN(0,$W$9)-($W$9/2))/1000))</f>
        <v>0</v>
      </c>
      <c r="U120" s="120" t="str">
        <f t="shared" si="3"/>
        <v/>
      </c>
    </row>
    <row r="121" spans="2:21" x14ac:dyDescent="0.3">
      <c r="B121" s="59">
        <v>118</v>
      </c>
      <c r="C121" s="118">
        <v>5.0199999999999996</v>
      </c>
      <c r="D121" s="61">
        <v>0</v>
      </c>
      <c r="E121" s="117">
        <f>1/(1+EXP(-($W$4+($W$5*C121))))</f>
        <v>8.8565464336284392E-5</v>
      </c>
      <c r="F121" s="117">
        <f>(E121^D121)*((1-E121)^(1-D121))</f>
        <v>0.99991143453566367</v>
      </c>
      <c r="Q121" s="56">
        <v>5.32</v>
      </c>
      <c r="R121" s="56">
        <v>0</v>
      </c>
      <c r="S121" s="119" t="e">
        <f t="shared" si="2"/>
        <v>#N/A</v>
      </c>
      <c r="T121" s="120">
        <f ca="1">IF($W$8=FALSE,D121,D121+((RANDBETWEEN(0,$W$9)-($W$9/2))/1000))</f>
        <v>0</v>
      </c>
      <c r="U121" s="120" t="str">
        <f t="shared" si="3"/>
        <v/>
      </c>
    </row>
    <row r="122" spans="2:21" x14ac:dyDescent="0.3">
      <c r="B122" s="59">
        <v>119</v>
      </c>
      <c r="C122" s="118">
        <v>13.06</v>
      </c>
      <c r="D122" s="61">
        <v>1</v>
      </c>
      <c r="E122" s="117">
        <f>1/(1+EXP(-($W$4+($W$5*C122))))</f>
        <v>0.99998148591037239</v>
      </c>
      <c r="F122" s="117">
        <f>(E122^D122)*((1-E122)^(1-D122))</f>
        <v>0.99998148591037239</v>
      </c>
      <c r="Q122" s="56">
        <v>5.35</v>
      </c>
      <c r="R122" s="56">
        <v>0</v>
      </c>
      <c r="S122" s="119" t="e">
        <f t="shared" si="2"/>
        <v>#N/A</v>
      </c>
      <c r="T122" s="120">
        <f ca="1">IF($W$8=FALSE,D122,D122+((RANDBETWEEN(0,$W$9)-($W$9/2))/1000))</f>
        <v>1</v>
      </c>
      <c r="U122" s="120" t="str">
        <f t="shared" si="3"/>
        <v/>
      </c>
    </row>
    <row r="123" spans="2:21" x14ac:dyDescent="0.3">
      <c r="B123" s="59">
        <v>120</v>
      </c>
      <c r="C123" s="118">
        <v>9.82</v>
      </c>
      <c r="D123" s="61">
        <v>1</v>
      </c>
      <c r="E123" s="117">
        <f>1/(1+EXP(-($W$4+($W$5*C123))))</f>
        <v>0.93963715336800213</v>
      </c>
      <c r="F123" s="117">
        <f>(E123^D123)*((1-E123)^(1-D123))</f>
        <v>0.93963715336800213</v>
      </c>
      <c r="Q123" s="56">
        <v>5.35</v>
      </c>
      <c r="R123" s="56">
        <v>0</v>
      </c>
      <c r="S123" s="119" t="e">
        <f t="shared" si="2"/>
        <v>#N/A</v>
      </c>
      <c r="T123" s="120">
        <f ca="1">IF($W$8=FALSE,D123,D123+((RANDBETWEEN(0,$W$9)-($W$9/2))/1000))</f>
        <v>1</v>
      </c>
      <c r="U123" s="120" t="str">
        <f t="shared" si="3"/>
        <v/>
      </c>
    </row>
    <row r="124" spans="2:21" x14ac:dyDescent="0.3">
      <c r="B124" s="59">
        <v>121</v>
      </c>
      <c r="C124" s="118">
        <v>13.27</v>
      </c>
      <c r="D124" s="61">
        <v>1</v>
      </c>
      <c r="E124" s="117">
        <f>1/(1+EXP(-($W$4+($W$5*C124))))</f>
        <v>0.99998908454535407</v>
      </c>
      <c r="F124" s="117">
        <f>(E124^D124)*((1-E124)^(1-D124))</f>
        <v>0.99998908454535407</v>
      </c>
      <c r="Q124" s="56">
        <v>5.4</v>
      </c>
      <c r="R124" s="56">
        <v>0</v>
      </c>
      <c r="S124" s="119" t="e">
        <f t="shared" si="2"/>
        <v>#N/A</v>
      </c>
      <c r="T124" s="120">
        <f ca="1">IF($W$8=FALSE,D124,D124+((RANDBETWEEN(0,$W$9)-($W$9/2))/1000))</f>
        <v>1</v>
      </c>
      <c r="U124" s="120" t="str">
        <f t="shared" si="3"/>
        <v/>
      </c>
    </row>
    <row r="125" spans="2:21" x14ac:dyDescent="0.3">
      <c r="B125" s="59">
        <v>122</v>
      </c>
      <c r="C125" s="118">
        <v>6.13</v>
      </c>
      <c r="D125" s="61">
        <v>0</v>
      </c>
      <c r="E125" s="117">
        <f>1/(1+EXP(-($W$4+($W$5*C125))))</f>
        <v>1.4439613499002972E-3</v>
      </c>
      <c r="F125" s="117">
        <f>(E125^D125)*((1-E125)^(1-D125))</f>
        <v>0.99855603865009968</v>
      </c>
      <c r="Q125" s="56">
        <v>5.4</v>
      </c>
      <c r="R125" s="56">
        <v>0</v>
      </c>
      <c r="S125" s="119" t="e">
        <f t="shared" si="2"/>
        <v>#N/A</v>
      </c>
      <c r="T125" s="120">
        <f ca="1">IF($W$8=FALSE,D125,D125+((RANDBETWEEN(0,$W$9)-($W$9/2))/1000))</f>
        <v>0</v>
      </c>
      <c r="U125" s="120" t="str">
        <f t="shared" si="3"/>
        <v/>
      </c>
    </row>
    <row r="126" spans="2:21" x14ac:dyDescent="0.3">
      <c r="B126" s="59">
        <v>123</v>
      </c>
      <c r="C126" s="118">
        <v>4.3499999999999996</v>
      </c>
      <c r="D126" s="61">
        <v>0</v>
      </c>
      <c r="E126" s="117">
        <f>1/(1+EXP(-($W$4+($W$5*C126))))</f>
        <v>1.6413335497364726E-5</v>
      </c>
      <c r="F126" s="117">
        <f>(E126^D126)*((1-E126)^(1-D126))</f>
        <v>0.9999835866645026</v>
      </c>
      <c r="Q126" s="56">
        <v>5.42</v>
      </c>
      <c r="R126" s="56">
        <v>0</v>
      </c>
      <c r="S126" s="119" t="e">
        <f t="shared" si="2"/>
        <v>#N/A</v>
      </c>
      <c r="T126" s="120">
        <f ca="1">IF($W$8=FALSE,D126,D126+((RANDBETWEEN(0,$W$9)-($W$9/2))/1000))</f>
        <v>0</v>
      </c>
      <c r="U126" s="120" t="str">
        <f t="shared" si="3"/>
        <v/>
      </c>
    </row>
    <row r="127" spans="2:21" x14ac:dyDescent="0.3">
      <c r="B127" s="59">
        <v>124</v>
      </c>
      <c r="C127" s="118">
        <v>10.94</v>
      </c>
      <c r="D127" s="61">
        <v>1</v>
      </c>
      <c r="E127" s="117">
        <f>1/(1+EXP(-($W$4+($W$5*C127))))</f>
        <v>0.99617757312699562</v>
      </c>
      <c r="F127" s="117">
        <f>(E127^D127)*((1-E127)^(1-D127))</f>
        <v>0.99617757312699562</v>
      </c>
      <c r="Q127" s="56">
        <v>5.43</v>
      </c>
      <c r="R127" s="56">
        <v>0</v>
      </c>
      <c r="S127" s="119" t="e">
        <f t="shared" si="2"/>
        <v>#N/A</v>
      </c>
      <c r="T127" s="120">
        <f ca="1">IF($W$8=FALSE,D127,D127+((RANDBETWEEN(0,$W$9)-($W$9/2))/1000))</f>
        <v>1</v>
      </c>
      <c r="U127" s="120" t="str">
        <f t="shared" si="3"/>
        <v/>
      </c>
    </row>
    <row r="128" spans="2:21" x14ac:dyDescent="0.3">
      <c r="B128" s="59">
        <v>125</v>
      </c>
      <c r="C128" s="118">
        <v>7.03</v>
      </c>
      <c r="D128" s="61">
        <v>0</v>
      </c>
      <c r="E128" s="117">
        <f>1/(1+EXP(-($W$4+($W$5*C128))))</f>
        <v>1.3727656585708514E-2</v>
      </c>
      <c r="F128" s="117">
        <f>(E128^D128)*((1-E128)^(1-D128))</f>
        <v>0.98627234341429149</v>
      </c>
      <c r="Q128" s="56">
        <v>5.45</v>
      </c>
      <c r="R128" s="56">
        <v>0</v>
      </c>
      <c r="S128" s="119" t="e">
        <f t="shared" si="2"/>
        <v>#N/A</v>
      </c>
      <c r="T128" s="120">
        <f ca="1">IF($W$8=FALSE,D128,D128+((RANDBETWEEN(0,$W$9)-($W$9/2))/1000))</f>
        <v>0</v>
      </c>
      <c r="U128" s="120" t="str">
        <f t="shared" si="3"/>
        <v/>
      </c>
    </row>
    <row r="129" spans="2:21" x14ac:dyDescent="0.3">
      <c r="B129" s="59">
        <v>126</v>
      </c>
      <c r="C129" s="118">
        <v>8.52</v>
      </c>
      <c r="D129" s="61">
        <v>0</v>
      </c>
      <c r="E129" s="117">
        <f>1/(1+EXP(-($W$4+($W$5*C129))))</f>
        <v>0.37152502179600844</v>
      </c>
      <c r="F129" s="117">
        <f>(E129^D129)*((1-E129)^(1-D129))</f>
        <v>0.62847497820399156</v>
      </c>
      <c r="Q129" s="56">
        <v>5.47</v>
      </c>
      <c r="R129" s="56">
        <v>0</v>
      </c>
      <c r="S129" s="119" t="e">
        <f t="shared" si="2"/>
        <v>#N/A</v>
      </c>
      <c r="T129" s="120">
        <f ca="1">IF($W$8=FALSE,D129,D129+((RANDBETWEEN(0,$W$9)-($W$9/2))/1000))</f>
        <v>0</v>
      </c>
      <c r="U129" s="120" t="str">
        <f t="shared" si="3"/>
        <v/>
      </c>
    </row>
    <row r="130" spans="2:21" x14ac:dyDescent="0.3">
      <c r="B130" s="59">
        <v>127</v>
      </c>
      <c r="C130" s="118">
        <v>12.73</v>
      </c>
      <c r="D130" s="61">
        <v>1</v>
      </c>
      <c r="E130" s="117">
        <f>1/(1+EXP(-($W$4+($W$5*C130))))</f>
        <v>0.99995753041861801</v>
      </c>
      <c r="F130" s="117">
        <f>(E130^D130)*((1-E130)^(1-D130))</f>
        <v>0.99995753041861801</v>
      </c>
      <c r="Q130" s="56">
        <v>5.47</v>
      </c>
      <c r="R130" s="56">
        <v>0</v>
      </c>
      <c r="S130" s="119" t="e">
        <f t="shared" si="2"/>
        <v>#N/A</v>
      </c>
      <c r="T130" s="120">
        <f ca="1">IF($W$8=FALSE,D130,D130+((RANDBETWEEN(0,$W$9)-($W$9/2))/1000))</f>
        <v>1</v>
      </c>
      <c r="U130" s="120" t="str">
        <f t="shared" si="3"/>
        <v/>
      </c>
    </row>
    <row r="131" spans="2:21" x14ac:dyDescent="0.3">
      <c r="B131" s="59">
        <v>128</v>
      </c>
      <c r="C131" s="118">
        <v>4.07</v>
      </c>
      <c r="D131" s="61">
        <v>0</v>
      </c>
      <c r="E131" s="117">
        <f>1/(1+EXP(-($W$4+($W$5*C131))))</f>
        <v>8.1142554237472611E-6</v>
      </c>
      <c r="F131" s="117">
        <f>(E131^D131)*((1-E131)^(1-D131))</f>
        <v>0.9999918857445762</v>
      </c>
      <c r="Q131" s="56">
        <v>5.48</v>
      </c>
      <c r="R131" s="56">
        <v>0</v>
      </c>
      <c r="S131" s="119" t="e">
        <f t="shared" si="2"/>
        <v>#N/A</v>
      </c>
      <c r="T131" s="120">
        <f ca="1">IF($W$8=FALSE,D131,D131+((RANDBETWEEN(0,$W$9)-($W$9/2))/1000))</f>
        <v>0</v>
      </c>
      <c r="U131" s="120" t="str">
        <f t="shared" si="3"/>
        <v/>
      </c>
    </row>
    <row r="132" spans="2:21" x14ac:dyDescent="0.3">
      <c r="B132" s="59">
        <v>129</v>
      </c>
      <c r="C132" s="118">
        <v>10.6</v>
      </c>
      <c r="D132" s="61">
        <v>1</v>
      </c>
      <c r="E132" s="117">
        <f>1/(1+EXP(-($W$4+($W$5*C132))))</f>
        <v>0.99105433230593354</v>
      </c>
      <c r="F132" s="117">
        <f>(E132^D132)*((1-E132)^(1-D132))</f>
        <v>0.99105433230593354</v>
      </c>
      <c r="Q132" s="56">
        <v>5.48</v>
      </c>
      <c r="R132" s="56">
        <v>0</v>
      </c>
      <c r="S132" s="119" t="e">
        <f t="shared" si="2"/>
        <v>#N/A</v>
      </c>
      <c r="T132" s="120">
        <f ca="1">IF($W$8=FALSE,D132,D132+((RANDBETWEEN(0,$W$9)-($W$9/2))/1000))</f>
        <v>1</v>
      </c>
      <c r="U132" s="120" t="str">
        <f t="shared" si="3"/>
        <v/>
      </c>
    </row>
    <row r="133" spans="2:21" x14ac:dyDescent="0.3">
      <c r="B133" s="59">
        <v>130</v>
      </c>
      <c r="C133" s="118">
        <v>4.67</v>
      </c>
      <c r="D133" s="61">
        <v>0</v>
      </c>
      <c r="E133" s="117">
        <f>1/(1+EXP(-($W$4+($W$5*C133))))</f>
        <v>3.671531028258093E-5</v>
      </c>
      <c r="F133" s="117">
        <f>(E133^D133)*((1-E133)^(1-D133))</f>
        <v>0.9999632846897174</v>
      </c>
      <c r="Q133" s="56">
        <v>5.49</v>
      </c>
      <c r="R133" s="56">
        <v>0</v>
      </c>
      <c r="S133" s="119" t="e">
        <f t="shared" ref="S133:S196" si="4">IF($W$11=FALSE,#N/A,1/(1+EXP(-($I$4+($I$6*Q133)))))</f>
        <v>#N/A</v>
      </c>
      <c r="T133" s="120">
        <f ca="1">IF($W$8=FALSE,D133,D133+((RANDBETWEEN(0,$W$9)-($W$9/2))/1000))</f>
        <v>0</v>
      </c>
      <c r="U133" s="120" t="str">
        <f t="shared" ref="U133:U196" si="5">IFERROR((S133^R133)*((1-S133)^(1-R133)),"")</f>
        <v/>
      </c>
    </row>
    <row r="134" spans="2:21" x14ac:dyDescent="0.3">
      <c r="B134" s="59">
        <v>131</v>
      </c>
      <c r="C134" s="118">
        <v>7.91</v>
      </c>
      <c r="D134" s="61">
        <v>0</v>
      </c>
      <c r="E134" s="117">
        <f>1/(1+EXP(-($W$4+($W$5*C134))))</f>
        <v>0.11300172033594184</v>
      </c>
      <c r="F134" s="117">
        <f>(E134^D134)*((1-E134)^(1-D134))</f>
        <v>0.8869982796640582</v>
      </c>
      <c r="Q134" s="56">
        <v>5.5</v>
      </c>
      <c r="R134" s="56">
        <v>0</v>
      </c>
      <c r="S134" s="119" t="e">
        <f t="shared" si="4"/>
        <v>#N/A</v>
      </c>
      <c r="T134" s="120">
        <f ca="1">IF($W$8=FALSE,D134,D134+((RANDBETWEEN(0,$W$9)-($W$9/2))/1000))</f>
        <v>0</v>
      </c>
      <c r="U134" s="120" t="str">
        <f t="shared" si="5"/>
        <v/>
      </c>
    </row>
    <row r="135" spans="2:21" x14ac:dyDescent="0.3">
      <c r="B135" s="59">
        <v>132</v>
      </c>
      <c r="C135" s="118">
        <v>12.88</v>
      </c>
      <c r="D135" s="61">
        <v>1</v>
      </c>
      <c r="E135" s="117">
        <f>1/(1+EXP(-($W$4+($W$5*C135))))</f>
        <v>0.99997088069261364</v>
      </c>
      <c r="F135" s="117">
        <f>(E135^D135)*((1-E135)^(1-D135))</f>
        <v>0.99997088069261364</v>
      </c>
      <c r="Q135" s="56">
        <v>5.5</v>
      </c>
      <c r="R135" s="56">
        <v>0</v>
      </c>
      <c r="S135" s="119" t="e">
        <f t="shared" si="4"/>
        <v>#N/A</v>
      </c>
      <c r="T135" s="120">
        <f ca="1">IF($W$8=FALSE,D135,D135+((RANDBETWEEN(0,$W$9)-($W$9/2))/1000))</f>
        <v>1</v>
      </c>
      <c r="U135" s="120" t="str">
        <f t="shared" si="5"/>
        <v/>
      </c>
    </row>
    <row r="136" spans="2:21" x14ac:dyDescent="0.3">
      <c r="B136" s="59">
        <v>133</v>
      </c>
      <c r="C136" s="118">
        <v>7.61</v>
      </c>
      <c r="D136" s="61">
        <v>0</v>
      </c>
      <c r="E136" s="117">
        <f>1/(1+EXP(-($W$4+($W$5*C136))))</f>
        <v>5.6506169444296032E-2</v>
      </c>
      <c r="F136" s="117">
        <f>(E136^D136)*((1-E136)^(1-D136))</f>
        <v>0.94349383055570402</v>
      </c>
      <c r="Q136" s="56">
        <v>5.5</v>
      </c>
      <c r="R136" s="56">
        <v>0</v>
      </c>
      <c r="S136" s="119" t="e">
        <f t="shared" si="4"/>
        <v>#N/A</v>
      </c>
      <c r="T136" s="120">
        <f ca="1">IF($W$8=FALSE,D136,D136+((RANDBETWEEN(0,$W$9)-($W$9/2))/1000))</f>
        <v>0</v>
      </c>
      <c r="U136" s="120" t="str">
        <f t="shared" si="5"/>
        <v/>
      </c>
    </row>
    <row r="137" spans="2:21" x14ac:dyDescent="0.3">
      <c r="B137" s="59">
        <v>134</v>
      </c>
      <c r="C137" s="118">
        <v>9.84</v>
      </c>
      <c r="D137" s="61">
        <v>1</v>
      </c>
      <c r="E137" s="117">
        <f>1/(1+EXP(-($W$4+($W$5*C137))))</f>
        <v>0.94242891230911319</v>
      </c>
      <c r="F137" s="117">
        <f>(E137^D137)*((1-E137)^(1-D137))</f>
        <v>0.94242891230911319</v>
      </c>
      <c r="Q137" s="56">
        <v>5.5</v>
      </c>
      <c r="R137" s="56">
        <v>0</v>
      </c>
      <c r="S137" s="119" t="e">
        <f t="shared" si="4"/>
        <v>#N/A</v>
      </c>
      <c r="T137" s="120">
        <f ca="1">IF($W$8=FALSE,D137,D137+((RANDBETWEEN(0,$W$9)-($W$9/2))/1000))</f>
        <v>1</v>
      </c>
      <c r="U137" s="120" t="str">
        <f t="shared" si="5"/>
        <v/>
      </c>
    </row>
    <row r="138" spans="2:21" x14ac:dyDescent="0.3">
      <c r="B138" s="59">
        <v>135</v>
      </c>
      <c r="C138" s="118">
        <v>5.79</v>
      </c>
      <c r="D138" s="61">
        <v>0</v>
      </c>
      <c r="E138" s="117">
        <f>1/(1+EXP(-($W$4+($W$5*C138))))</f>
        <v>6.1433233065152784E-4</v>
      </c>
      <c r="F138" s="117">
        <f>(E138^D138)*((1-E138)^(1-D138))</f>
        <v>0.99938566766934844</v>
      </c>
      <c r="Q138" s="56">
        <v>5.54</v>
      </c>
      <c r="R138" s="56">
        <v>0</v>
      </c>
      <c r="S138" s="119" t="e">
        <f t="shared" si="4"/>
        <v>#N/A</v>
      </c>
      <c r="T138" s="120">
        <f ca="1">IF($W$8=FALSE,D138,D138+((RANDBETWEEN(0,$W$9)-($W$9/2))/1000))</f>
        <v>0</v>
      </c>
      <c r="U138" s="120" t="str">
        <f t="shared" si="5"/>
        <v/>
      </c>
    </row>
    <row r="139" spans="2:21" x14ac:dyDescent="0.3">
      <c r="B139" s="59">
        <v>136</v>
      </c>
      <c r="C139" s="118">
        <v>3.71</v>
      </c>
      <c r="D139" s="61">
        <v>0</v>
      </c>
      <c r="E139" s="117">
        <f>1/(1+EXP(-($W$4+($W$5*C139))))</f>
        <v>3.2800782469227799E-6</v>
      </c>
      <c r="F139" s="117">
        <f>(E139^D139)*((1-E139)^(1-D139))</f>
        <v>0.9999967199217531</v>
      </c>
      <c r="Q139" s="56">
        <v>5.55</v>
      </c>
      <c r="R139" s="56">
        <v>0</v>
      </c>
      <c r="S139" s="119" t="e">
        <f t="shared" si="4"/>
        <v>#N/A</v>
      </c>
      <c r="T139" s="120">
        <f ca="1">IF($W$8=FALSE,D139,D139+((RANDBETWEEN(0,$W$9)-($W$9/2))/1000))</f>
        <v>0</v>
      </c>
      <c r="U139" s="120" t="str">
        <f t="shared" si="5"/>
        <v/>
      </c>
    </row>
    <row r="140" spans="2:21" x14ac:dyDescent="0.3">
      <c r="B140" s="59">
        <v>137</v>
      </c>
      <c r="C140" s="118">
        <v>9.67</v>
      </c>
      <c r="D140" s="61">
        <v>1</v>
      </c>
      <c r="E140" s="117">
        <f>1/(1+EXP(-($W$4+($W$5*C140))))</f>
        <v>0.91433243991789059</v>
      </c>
      <c r="F140" s="117">
        <f>(E140^D140)*((1-E140)^(1-D140))</f>
        <v>0.91433243991789059</v>
      </c>
      <c r="Q140" s="56">
        <v>5.57</v>
      </c>
      <c r="R140" s="56">
        <v>0</v>
      </c>
      <c r="S140" s="119" t="e">
        <f t="shared" si="4"/>
        <v>#N/A</v>
      </c>
      <c r="T140" s="120">
        <f ca="1">IF($W$8=FALSE,D140,D140+((RANDBETWEEN(0,$W$9)-($W$9/2))/1000))</f>
        <v>1</v>
      </c>
      <c r="U140" s="120" t="str">
        <f t="shared" si="5"/>
        <v/>
      </c>
    </row>
    <row r="141" spans="2:21" x14ac:dyDescent="0.3">
      <c r="B141" s="59">
        <v>138</v>
      </c>
      <c r="C141" s="118">
        <v>5.42</v>
      </c>
      <c r="D141" s="61">
        <v>0</v>
      </c>
      <c r="E141" s="117">
        <f>1/(1+EXP(-($W$4+($W$5*C141))))</f>
        <v>2.4225436622709692E-4</v>
      </c>
      <c r="F141" s="117">
        <f>(E141^D141)*((1-E141)^(1-D141))</f>
        <v>0.99975774563377295</v>
      </c>
      <c r="Q141" s="56">
        <v>5.59</v>
      </c>
      <c r="R141" s="56">
        <v>0</v>
      </c>
      <c r="S141" s="119" t="e">
        <f t="shared" si="4"/>
        <v>#N/A</v>
      </c>
      <c r="T141" s="120">
        <f ca="1">IF($W$8=FALSE,D141,D141+((RANDBETWEEN(0,$W$9)-($W$9/2))/1000))</f>
        <v>0</v>
      </c>
      <c r="U141" s="120" t="str">
        <f t="shared" si="5"/>
        <v/>
      </c>
    </row>
    <row r="142" spans="2:21" x14ac:dyDescent="0.3">
      <c r="B142" s="59">
        <v>139</v>
      </c>
      <c r="C142" s="118">
        <v>11.02</v>
      </c>
      <c r="D142" s="61">
        <v>1</v>
      </c>
      <c r="E142" s="117">
        <f>1/(1+EXP(-($W$4+($W$5*C142))))</f>
        <v>0.99687228513575965</v>
      </c>
      <c r="F142" s="117">
        <f>(E142^D142)*((1-E142)^(1-D142))</f>
        <v>0.99687228513575965</v>
      </c>
      <c r="Q142" s="56">
        <v>5.59</v>
      </c>
      <c r="R142" s="56">
        <v>0</v>
      </c>
      <c r="S142" s="119" t="e">
        <f t="shared" si="4"/>
        <v>#N/A</v>
      </c>
      <c r="T142" s="120">
        <f ca="1">IF($W$8=FALSE,D142,D142+((RANDBETWEEN(0,$W$9)-($W$9/2))/1000))</f>
        <v>1</v>
      </c>
      <c r="U142" s="120" t="str">
        <f t="shared" si="5"/>
        <v/>
      </c>
    </row>
    <row r="143" spans="2:21" x14ac:dyDescent="0.3">
      <c r="B143" s="59">
        <v>140</v>
      </c>
      <c r="C143" s="118">
        <v>5.03</v>
      </c>
      <c r="D143" s="61">
        <v>0</v>
      </c>
      <c r="E143" s="117">
        <f>1/(1+EXP(-($W$4+($W$5*C143))))</f>
        <v>9.0821835157863713E-5</v>
      </c>
      <c r="F143" s="117">
        <f>(E143^D143)*((1-E143)^(1-D143))</f>
        <v>0.99990917816484215</v>
      </c>
      <c r="Q143" s="56">
        <v>5.64</v>
      </c>
      <c r="R143" s="56">
        <v>0</v>
      </c>
      <c r="S143" s="119" t="e">
        <f t="shared" si="4"/>
        <v>#N/A</v>
      </c>
      <c r="T143" s="120">
        <f ca="1">IF($W$8=FALSE,D143,D143+((RANDBETWEEN(0,$W$9)-($W$9/2))/1000))</f>
        <v>0</v>
      </c>
      <c r="U143" s="120" t="str">
        <f t="shared" si="5"/>
        <v/>
      </c>
    </row>
    <row r="144" spans="2:21" x14ac:dyDescent="0.3">
      <c r="B144" s="59">
        <v>141</v>
      </c>
      <c r="C144" s="118">
        <v>3.66</v>
      </c>
      <c r="D144" s="61">
        <v>0</v>
      </c>
      <c r="E144" s="117">
        <f>1/(1+EXP(-($W$4+($W$5*C144))))</f>
        <v>2.8923452135348588E-6</v>
      </c>
      <c r="F144" s="117">
        <f>(E144^D144)*((1-E144)^(1-D144))</f>
        <v>0.99999710765478644</v>
      </c>
      <c r="Q144" s="56">
        <v>5.65</v>
      </c>
      <c r="R144" s="56">
        <v>0</v>
      </c>
      <c r="S144" s="119" t="e">
        <f t="shared" si="4"/>
        <v>#N/A</v>
      </c>
      <c r="T144" s="120">
        <f ca="1">IF($W$8=FALSE,D144,D144+((RANDBETWEEN(0,$W$9)-($W$9/2))/1000))</f>
        <v>0</v>
      </c>
      <c r="U144" s="120" t="str">
        <f t="shared" si="5"/>
        <v/>
      </c>
    </row>
    <row r="145" spans="2:21" x14ac:dyDescent="0.3">
      <c r="B145" s="59">
        <v>142</v>
      </c>
      <c r="C145" s="118">
        <v>10.61</v>
      </c>
      <c r="D145" s="61">
        <v>1</v>
      </c>
      <c r="E145" s="117">
        <f>1/(1+EXP(-($W$4+($W$5*C145))))</f>
        <v>0.99127465814466942</v>
      </c>
      <c r="F145" s="117">
        <f>(E145^D145)*((1-E145)^(1-D145))</f>
        <v>0.99127465814466942</v>
      </c>
      <c r="Q145" s="56">
        <v>5.65</v>
      </c>
      <c r="R145" s="56">
        <v>0</v>
      </c>
      <c r="S145" s="119" t="e">
        <f t="shared" si="4"/>
        <v>#N/A</v>
      </c>
      <c r="T145" s="120">
        <f ca="1">IF($W$8=FALSE,D145,D145+((RANDBETWEEN(0,$W$9)-($W$9/2))/1000))</f>
        <v>1</v>
      </c>
      <c r="U145" s="120" t="str">
        <f t="shared" si="5"/>
        <v/>
      </c>
    </row>
    <row r="146" spans="2:21" x14ac:dyDescent="0.3">
      <c r="B146" s="59">
        <v>143</v>
      </c>
      <c r="C146" s="118">
        <v>5.32</v>
      </c>
      <c r="D146" s="61">
        <v>0</v>
      </c>
      <c r="E146" s="117">
        <f>1/(1+EXP(-($W$4+($W$5*C146))))</f>
        <v>1.8837641410976644E-4</v>
      </c>
      <c r="F146" s="117">
        <f>(E146^D146)*((1-E146)^(1-D146))</f>
        <v>0.99981162358589026</v>
      </c>
      <c r="Q146" s="56">
        <v>5.66</v>
      </c>
      <c r="R146" s="56">
        <v>0</v>
      </c>
      <c r="S146" s="119" t="e">
        <f t="shared" si="4"/>
        <v>#N/A</v>
      </c>
      <c r="T146" s="120">
        <f ca="1">IF($W$8=FALSE,D146,D146+((RANDBETWEEN(0,$W$9)-($W$9/2))/1000))</f>
        <v>0</v>
      </c>
      <c r="U146" s="120" t="str">
        <f t="shared" si="5"/>
        <v/>
      </c>
    </row>
    <row r="147" spans="2:21" x14ac:dyDescent="0.3">
      <c r="B147" s="59">
        <v>144</v>
      </c>
      <c r="C147" s="118">
        <v>11.47</v>
      </c>
      <c r="D147" s="61">
        <v>1</v>
      </c>
      <c r="E147" s="117">
        <f>1/(1+EXP(-($W$4+($W$5*C147))))</f>
        <v>0.99898972305991851</v>
      </c>
      <c r="F147" s="117">
        <f>(E147^D147)*((1-E147)^(1-D147))</f>
        <v>0.99898972305991851</v>
      </c>
      <c r="Q147" s="56">
        <v>5.66</v>
      </c>
      <c r="R147" s="56">
        <v>0</v>
      </c>
      <c r="S147" s="119" t="e">
        <f t="shared" si="4"/>
        <v>#N/A</v>
      </c>
      <c r="T147" s="120">
        <f ca="1">IF($W$8=FALSE,D147,D147+((RANDBETWEEN(0,$W$9)-($W$9/2))/1000))</f>
        <v>1</v>
      </c>
      <c r="U147" s="120" t="str">
        <f t="shared" si="5"/>
        <v/>
      </c>
    </row>
    <row r="148" spans="2:21" x14ac:dyDescent="0.3">
      <c r="B148" s="59">
        <v>145</v>
      </c>
      <c r="C148" s="118">
        <v>7.79</v>
      </c>
      <c r="D148" s="61">
        <v>0</v>
      </c>
      <c r="E148" s="117">
        <f>1/(1+EXP(-($W$4+($W$5*C148))))</f>
        <v>8.6088334993529469E-2</v>
      </c>
      <c r="F148" s="117">
        <f>(E148^D148)*((1-E148)^(1-D148))</f>
        <v>0.91391166500647047</v>
      </c>
      <c r="Q148" s="56">
        <v>5.66</v>
      </c>
      <c r="R148" s="56">
        <v>0</v>
      </c>
      <c r="S148" s="119" t="e">
        <f t="shared" si="4"/>
        <v>#N/A</v>
      </c>
      <c r="T148" s="120">
        <f ca="1">IF($W$8=FALSE,D148,D148+((RANDBETWEEN(0,$W$9)-($W$9/2))/1000))</f>
        <v>0</v>
      </c>
      <c r="U148" s="120" t="str">
        <f t="shared" si="5"/>
        <v/>
      </c>
    </row>
    <row r="149" spans="2:21" x14ac:dyDescent="0.3">
      <c r="B149" s="59">
        <v>146</v>
      </c>
      <c r="C149" s="118">
        <v>11.33</v>
      </c>
      <c r="D149" s="61">
        <v>1</v>
      </c>
      <c r="E149" s="117">
        <f>1/(1+EXP(-($W$4+($W$5*C149))))</f>
        <v>0.99856374649139212</v>
      </c>
      <c r="F149" s="117">
        <f>(E149^D149)*((1-E149)^(1-D149))</f>
        <v>0.99856374649139212</v>
      </c>
      <c r="Q149" s="56">
        <v>5.66</v>
      </c>
      <c r="R149" s="56">
        <v>0</v>
      </c>
      <c r="S149" s="119" t="e">
        <f t="shared" si="4"/>
        <v>#N/A</v>
      </c>
      <c r="T149" s="120">
        <f ca="1">IF($W$8=FALSE,D149,D149+((RANDBETWEEN(0,$W$9)-($W$9/2))/1000))</f>
        <v>1</v>
      </c>
      <c r="U149" s="120" t="str">
        <f t="shared" si="5"/>
        <v/>
      </c>
    </row>
    <row r="150" spans="2:21" x14ac:dyDescent="0.3">
      <c r="B150" s="59">
        <v>147</v>
      </c>
      <c r="C150" s="118">
        <v>3.08</v>
      </c>
      <c r="D150" s="61">
        <v>0</v>
      </c>
      <c r="E150" s="117">
        <f>1/(1+EXP(-($W$4+($W$5*C150))))</f>
        <v>6.7219277352747445E-7</v>
      </c>
      <c r="F150" s="117">
        <f>(E150^D150)*((1-E150)^(1-D150))</f>
        <v>0.99999932780722645</v>
      </c>
      <c r="Q150" s="56">
        <v>5.66</v>
      </c>
      <c r="R150" s="56">
        <v>0</v>
      </c>
      <c r="S150" s="119" t="e">
        <f t="shared" si="4"/>
        <v>#N/A</v>
      </c>
      <c r="T150" s="120">
        <f ca="1">IF($W$8=FALSE,D150,D150+((RANDBETWEEN(0,$W$9)-($W$9/2))/1000))</f>
        <v>0</v>
      </c>
      <c r="U150" s="120" t="str">
        <f t="shared" si="5"/>
        <v/>
      </c>
    </row>
    <row r="151" spans="2:21" x14ac:dyDescent="0.3">
      <c r="B151" s="59">
        <v>148</v>
      </c>
      <c r="C151" s="118">
        <v>11.86</v>
      </c>
      <c r="D151" s="61">
        <v>0</v>
      </c>
      <c r="E151" s="117">
        <f>1/(1+EXP(-($W$4+($W$5*C151))))</f>
        <v>0.99962106239968873</v>
      </c>
      <c r="F151" s="117">
        <f>(E151^D151)*((1-E151)^(1-D151))</f>
        <v>3.7893760031126877E-4</v>
      </c>
      <c r="Q151" s="56">
        <v>5.68</v>
      </c>
      <c r="R151" s="56">
        <v>0</v>
      </c>
      <c r="S151" s="119" t="e">
        <f t="shared" si="4"/>
        <v>#N/A</v>
      </c>
      <c r="T151" s="120">
        <f ca="1">IF($W$8=FALSE,D151,D151+((RANDBETWEEN(0,$W$9)-($W$9/2))/1000))</f>
        <v>0</v>
      </c>
      <c r="U151" s="120" t="str">
        <f t="shared" si="5"/>
        <v/>
      </c>
    </row>
    <row r="152" spans="2:21" x14ac:dyDescent="0.3">
      <c r="B152" s="59">
        <v>149</v>
      </c>
      <c r="C152" s="118">
        <v>11.24</v>
      </c>
      <c r="D152" s="61">
        <v>1</v>
      </c>
      <c r="E152" s="117">
        <f>1/(1+EXP(-($W$4+($W$5*C152))))</f>
        <v>0.99819941237789156</v>
      </c>
      <c r="F152" s="117">
        <f>(E152^D152)*((1-E152)^(1-D152))</f>
        <v>0.99819941237789156</v>
      </c>
      <c r="Q152" s="56">
        <v>5.69</v>
      </c>
      <c r="R152" s="56">
        <v>0</v>
      </c>
      <c r="S152" s="119" t="e">
        <f t="shared" si="4"/>
        <v>#N/A</v>
      </c>
      <c r="T152" s="120">
        <f ca="1">IF($W$8=FALSE,D152,D152+((RANDBETWEEN(0,$W$9)-($W$9/2))/1000))</f>
        <v>1</v>
      </c>
      <c r="U152" s="120" t="str">
        <f t="shared" si="5"/>
        <v/>
      </c>
    </row>
    <row r="153" spans="2:21" x14ac:dyDescent="0.3">
      <c r="B153" s="59">
        <v>150</v>
      </c>
      <c r="C153" s="118">
        <v>11.38</v>
      </c>
      <c r="D153" s="61">
        <v>1</v>
      </c>
      <c r="E153" s="117">
        <f>1/(1+EXP(-($W$4+($W$5*C153))))</f>
        <v>0.99873330925726167</v>
      </c>
      <c r="F153" s="117">
        <f>(E153^D153)*((1-E153)^(1-D153))</f>
        <v>0.99873330925726167</v>
      </c>
      <c r="Q153" s="56">
        <v>5.7</v>
      </c>
      <c r="R153" s="56">
        <v>0</v>
      </c>
      <c r="S153" s="119" t="e">
        <f t="shared" si="4"/>
        <v>#N/A</v>
      </c>
      <c r="T153" s="120">
        <f ca="1">IF($W$8=FALSE,D153,D153+((RANDBETWEEN(0,$W$9)-($W$9/2))/1000))</f>
        <v>1</v>
      </c>
      <c r="U153" s="120" t="str">
        <f t="shared" si="5"/>
        <v/>
      </c>
    </row>
    <row r="154" spans="2:21" x14ac:dyDescent="0.3">
      <c r="B154" s="59">
        <v>151</v>
      </c>
      <c r="C154" s="118">
        <v>7.36</v>
      </c>
      <c r="D154" s="61">
        <v>0</v>
      </c>
      <c r="E154" s="117">
        <f>1/(1+EXP(-($W$4+($W$5*C154))))</f>
        <v>3.0941099914895721E-2</v>
      </c>
      <c r="F154" s="117">
        <f>(E154^D154)*((1-E154)^(1-D154))</f>
        <v>0.96905890008510431</v>
      </c>
      <c r="Q154" s="56">
        <v>5.71</v>
      </c>
      <c r="R154" s="56">
        <v>0</v>
      </c>
      <c r="S154" s="119" t="e">
        <f t="shared" si="4"/>
        <v>#N/A</v>
      </c>
      <c r="T154" s="120">
        <f ca="1">IF($W$8=FALSE,D154,D154+((RANDBETWEEN(0,$W$9)-($W$9/2))/1000))</f>
        <v>0</v>
      </c>
      <c r="U154" s="120" t="str">
        <f t="shared" si="5"/>
        <v/>
      </c>
    </row>
    <row r="155" spans="2:21" x14ac:dyDescent="0.3">
      <c r="B155" s="59">
        <v>152</v>
      </c>
      <c r="C155" s="118">
        <v>6.32</v>
      </c>
      <c r="D155" s="61">
        <v>0</v>
      </c>
      <c r="E155" s="117">
        <f>1/(1+EXP(-($W$4+($W$5*C155))))</f>
        <v>2.3269203315024463E-3</v>
      </c>
      <c r="F155" s="117">
        <f>(E155^D155)*((1-E155)^(1-D155))</f>
        <v>0.99767307966849761</v>
      </c>
      <c r="Q155" s="56">
        <v>5.73</v>
      </c>
      <c r="R155" s="56">
        <v>0</v>
      </c>
      <c r="S155" s="119" t="e">
        <f t="shared" si="4"/>
        <v>#N/A</v>
      </c>
      <c r="T155" s="120">
        <f ca="1">IF($W$8=FALSE,D155,D155+((RANDBETWEEN(0,$W$9)-($W$9/2))/1000))</f>
        <v>0</v>
      </c>
      <c r="U155" s="120" t="str">
        <f t="shared" si="5"/>
        <v/>
      </c>
    </row>
    <row r="156" spans="2:21" x14ac:dyDescent="0.3">
      <c r="B156" s="59">
        <v>153</v>
      </c>
      <c r="C156" s="118">
        <v>6.9</v>
      </c>
      <c r="D156" s="61">
        <v>0</v>
      </c>
      <c r="E156" s="117">
        <f>1/(1+EXP(-($W$4+($W$5*C156))))</f>
        <v>9.93604979948998E-3</v>
      </c>
      <c r="F156" s="117">
        <f>(E156^D156)*((1-E156)^(1-D156))</f>
        <v>0.99006395020050997</v>
      </c>
      <c r="Q156" s="56">
        <v>5.73</v>
      </c>
      <c r="R156" s="56">
        <v>0</v>
      </c>
      <c r="S156" s="119" t="e">
        <f t="shared" si="4"/>
        <v>#N/A</v>
      </c>
      <c r="T156" s="120">
        <f ca="1">IF($W$8=FALSE,D156,D156+((RANDBETWEEN(0,$W$9)-($W$9/2))/1000))</f>
        <v>0</v>
      </c>
      <c r="U156" s="120" t="str">
        <f t="shared" si="5"/>
        <v/>
      </c>
    </row>
    <row r="157" spans="2:21" x14ac:dyDescent="0.3">
      <c r="B157" s="59">
        <v>154</v>
      </c>
      <c r="C157" s="118">
        <v>5.73</v>
      </c>
      <c r="D157" s="61">
        <v>0</v>
      </c>
      <c r="E157" s="117">
        <f>1/(1+EXP(-($W$4+($W$5*C157))))</f>
        <v>5.282988458502173E-4</v>
      </c>
      <c r="F157" s="117">
        <f>(E157^D157)*((1-E157)^(1-D157))</f>
        <v>0.99947170115414974</v>
      </c>
      <c r="Q157" s="56">
        <v>5.74</v>
      </c>
      <c r="R157" s="56">
        <v>0</v>
      </c>
      <c r="S157" s="119" t="e">
        <f t="shared" si="4"/>
        <v>#N/A</v>
      </c>
      <c r="T157" s="120">
        <f ca="1">IF($W$8=FALSE,D157,D157+((RANDBETWEEN(0,$W$9)-($W$9/2))/1000))</f>
        <v>0</v>
      </c>
      <c r="U157" s="120" t="str">
        <f t="shared" si="5"/>
        <v/>
      </c>
    </row>
    <row r="158" spans="2:21" x14ac:dyDescent="0.3">
      <c r="B158" s="59">
        <v>155</v>
      </c>
      <c r="C158" s="118">
        <v>2.02</v>
      </c>
      <c r="D158" s="61">
        <v>0</v>
      </c>
      <c r="E158" s="117">
        <f>1/(1+EXP(-($W$4+($W$5*C158))))</f>
        <v>4.6692604500181591E-8</v>
      </c>
      <c r="F158" s="117">
        <f>(E158^D158)*((1-E158)^(1-D158))</f>
        <v>0.99999995330739555</v>
      </c>
      <c r="Q158" s="56">
        <v>5.75</v>
      </c>
      <c r="R158" s="56">
        <v>0</v>
      </c>
      <c r="S158" s="119" t="e">
        <f t="shared" si="4"/>
        <v>#N/A</v>
      </c>
      <c r="T158" s="120">
        <f ca="1">IF($W$8=FALSE,D158,D158+((RANDBETWEEN(0,$W$9)-($W$9/2))/1000))</f>
        <v>0</v>
      </c>
      <c r="U158" s="120" t="str">
        <f t="shared" si="5"/>
        <v/>
      </c>
    </row>
    <row r="159" spans="2:21" x14ac:dyDescent="0.3">
      <c r="B159" s="59">
        <v>156</v>
      </c>
      <c r="C159" s="118">
        <v>4.87</v>
      </c>
      <c r="D159" s="61">
        <v>0</v>
      </c>
      <c r="E159" s="117">
        <f>1/(1+EXP(-($W$4+($W$5*C159))))</f>
        <v>6.0725871735518032E-5</v>
      </c>
      <c r="F159" s="117">
        <f>(E159^D159)*((1-E159)^(1-D159))</f>
        <v>0.99993927412826444</v>
      </c>
      <c r="Q159" s="56">
        <v>5.76</v>
      </c>
      <c r="R159" s="56">
        <v>0</v>
      </c>
      <c r="S159" s="119" t="e">
        <f t="shared" si="4"/>
        <v>#N/A</v>
      </c>
      <c r="T159" s="120">
        <f ca="1">IF($W$8=FALSE,D159,D159+((RANDBETWEEN(0,$W$9)-($W$9/2))/1000))</f>
        <v>0</v>
      </c>
      <c r="U159" s="120" t="str">
        <f t="shared" si="5"/>
        <v/>
      </c>
    </row>
    <row r="160" spans="2:21" x14ac:dyDescent="0.3">
      <c r="B160" s="59">
        <v>157</v>
      </c>
      <c r="C160" s="118">
        <v>10.39</v>
      </c>
      <c r="D160" s="61">
        <v>1</v>
      </c>
      <c r="E160" s="117">
        <f>1/(1+EXP(-($W$4+($W$5*C160))))</f>
        <v>0.98492072691294252</v>
      </c>
      <c r="F160" s="117">
        <f>(E160^D160)*((1-E160)^(1-D160))</f>
        <v>0.98492072691294252</v>
      </c>
      <c r="Q160" s="56">
        <v>5.77</v>
      </c>
      <c r="R160" s="56">
        <v>0</v>
      </c>
      <c r="S160" s="119" t="e">
        <f t="shared" si="4"/>
        <v>#N/A</v>
      </c>
      <c r="T160" s="120">
        <f ca="1">IF($W$8=FALSE,D160,D160+((RANDBETWEEN(0,$W$9)-($W$9/2))/1000))</f>
        <v>1</v>
      </c>
      <c r="U160" s="120" t="str">
        <f t="shared" si="5"/>
        <v/>
      </c>
    </row>
    <row r="161" spans="2:21" x14ac:dyDescent="0.3">
      <c r="B161" s="59">
        <v>158</v>
      </c>
      <c r="C161" s="118">
        <v>13.05</v>
      </c>
      <c r="D161" s="61">
        <v>1</v>
      </c>
      <c r="E161" s="117">
        <f>1/(1+EXP(-($W$4+($W$5*C161))))</f>
        <v>0.99998101419543106</v>
      </c>
      <c r="F161" s="117">
        <f>(E161^D161)*((1-E161)^(1-D161))</f>
        <v>0.99998101419543106</v>
      </c>
      <c r="Q161" s="56">
        <v>5.79</v>
      </c>
      <c r="R161" s="56">
        <v>0</v>
      </c>
      <c r="S161" s="119" t="e">
        <f t="shared" si="4"/>
        <v>#N/A</v>
      </c>
      <c r="T161" s="120">
        <f ca="1">IF($W$8=FALSE,D161,D161+((RANDBETWEEN(0,$W$9)-($W$9/2))/1000))</f>
        <v>1</v>
      </c>
      <c r="U161" s="120" t="str">
        <f t="shared" si="5"/>
        <v/>
      </c>
    </row>
    <row r="162" spans="2:21" x14ac:dyDescent="0.3">
      <c r="B162" s="59">
        <v>159</v>
      </c>
      <c r="C162" s="118">
        <v>5.35</v>
      </c>
      <c r="D162" s="61">
        <v>0</v>
      </c>
      <c r="E162" s="117">
        <f>1/(1+EXP(-($W$4+($W$5*C162))))</f>
        <v>2.0314243736540001E-4</v>
      </c>
      <c r="F162" s="117">
        <f>(E162^D162)*((1-E162)^(1-D162))</f>
        <v>0.99979685756263459</v>
      </c>
      <c r="Q162" s="56">
        <v>5.81</v>
      </c>
      <c r="R162" s="56">
        <v>0</v>
      </c>
      <c r="S162" s="119" t="e">
        <f t="shared" si="4"/>
        <v>#N/A</v>
      </c>
      <c r="T162" s="120">
        <f ca="1">IF($W$8=FALSE,D162,D162+((RANDBETWEEN(0,$W$9)-($W$9/2))/1000))</f>
        <v>0</v>
      </c>
      <c r="U162" s="120" t="str">
        <f t="shared" si="5"/>
        <v/>
      </c>
    </row>
    <row r="163" spans="2:21" x14ac:dyDescent="0.3">
      <c r="B163" s="59">
        <v>160</v>
      </c>
      <c r="C163" s="118">
        <v>5.5</v>
      </c>
      <c r="D163" s="61">
        <v>0</v>
      </c>
      <c r="E163" s="117">
        <f>1/(1+EXP(-($W$4+($W$5*C163))))</f>
        <v>2.9625313093241043E-4</v>
      </c>
      <c r="F163" s="117">
        <f>(E163^D163)*((1-E163)^(1-D163))</f>
        <v>0.9997037468690676</v>
      </c>
      <c r="Q163" s="56">
        <v>5.83</v>
      </c>
      <c r="R163" s="56">
        <v>0</v>
      </c>
      <c r="S163" s="119" t="e">
        <f t="shared" si="4"/>
        <v>#N/A</v>
      </c>
      <c r="T163" s="120">
        <f ca="1">IF($W$8=FALSE,D163,D163+((RANDBETWEEN(0,$W$9)-($W$9/2))/1000))</f>
        <v>0</v>
      </c>
      <c r="U163" s="120" t="str">
        <f t="shared" si="5"/>
        <v/>
      </c>
    </row>
    <row r="164" spans="2:21" x14ac:dyDescent="0.3">
      <c r="B164" s="59">
        <v>161</v>
      </c>
      <c r="C164" s="118">
        <v>10.43</v>
      </c>
      <c r="D164" s="61">
        <v>1</v>
      </c>
      <c r="E164" s="117">
        <f>1/(1+EXP(-($W$4+($W$5*C164))))</f>
        <v>0.98634472473992629</v>
      </c>
      <c r="F164" s="117">
        <f>(E164^D164)*((1-E164)^(1-D164))</f>
        <v>0.98634472473992629</v>
      </c>
      <c r="Q164" s="56">
        <v>5.83</v>
      </c>
      <c r="R164" s="56">
        <v>0</v>
      </c>
      <c r="S164" s="119" t="e">
        <f t="shared" si="4"/>
        <v>#N/A</v>
      </c>
      <c r="T164" s="120">
        <f ca="1">IF($W$8=FALSE,D164,D164+((RANDBETWEEN(0,$W$9)-($W$9/2))/1000))</f>
        <v>1</v>
      </c>
      <c r="U164" s="120" t="str">
        <f t="shared" si="5"/>
        <v/>
      </c>
    </row>
    <row r="165" spans="2:21" x14ac:dyDescent="0.3">
      <c r="B165" s="59">
        <v>162</v>
      </c>
      <c r="C165" s="118">
        <v>6.63</v>
      </c>
      <c r="D165" s="61">
        <v>0</v>
      </c>
      <c r="E165" s="117">
        <f>1/(1+EXP(-($W$4+($W$5*C165))))</f>
        <v>5.0619937626354165E-3</v>
      </c>
      <c r="F165" s="117">
        <f>(E165^D165)*((1-E165)^(1-D165))</f>
        <v>0.99493800623736461</v>
      </c>
      <c r="Q165" s="56">
        <v>5.84</v>
      </c>
      <c r="R165" s="56">
        <v>0</v>
      </c>
      <c r="S165" s="119" t="e">
        <f t="shared" si="4"/>
        <v>#N/A</v>
      </c>
      <c r="T165" s="120">
        <f ca="1">IF($W$8=FALSE,D165,D165+((RANDBETWEEN(0,$W$9)-($W$9/2))/1000))</f>
        <v>0</v>
      </c>
      <c r="U165" s="120" t="str">
        <f t="shared" si="5"/>
        <v/>
      </c>
    </row>
    <row r="166" spans="2:21" x14ac:dyDescent="0.3">
      <c r="B166" s="59">
        <v>163</v>
      </c>
      <c r="C166" s="118">
        <v>4.0199999999999996</v>
      </c>
      <c r="D166" s="61">
        <v>0</v>
      </c>
      <c r="E166" s="117">
        <f>1/(1+EXP(-($W$4+($W$5*C166))))</f>
        <v>7.1550857878515007E-6</v>
      </c>
      <c r="F166" s="117">
        <f>(E166^D166)*((1-E166)^(1-D166))</f>
        <v>0.99999284491421214</v>
      </c>
      <c r="Q166" s="56">
        <v>5.84</v>
      </c>
      <c r="R166" s="56">
        <v>0</v>
      </c>
      <c r="S166" s="119" t="e">
        <f t="shared" si="4"/>
        <v>#N/A</v>
      </c>
      <c r="T166" s="120">
        <f ca="1">IF($W$8=FALSE,D166,D166+((RANDBETWEEN(0,$W$9)-($W$9/2))/1000))</f>
        <v>0</v>
      </c>
      <c r="U166" s="120" t="str">
        <f t="shared" si="5"/>
        <v/>
      </c>
    </row>
    <row r="167" spans="2:21" x14ac:dyDescent="0.3">
      <c r="B167" s="59">
        <v>164</v>
      </c>
      <c r="C167" s="118">
        <v>11.93</v>
      </c>
      <c r="D167" s="61">
        <v>1</v>
      </c>
      <c r="E167" s="117">
        <f>1/(1+EXP(-($W$4+($W$5*C167))))</f>
        <v>0.99968223480095564</v>
      </c>
      <c r="F167" s="117">
        <f>(E167^D167)*((1-E167)^(1-D167))</f>
        <v>0.99968223480095564</v>
      </c>
      <c r="Q167" s="56">
        <v>5.85</v>
      </c>
      <c r="R167" s="56">
        <v>0</v>
      </c>
      <c r="S167" s="119" t="e">
        <f t="shared" si="4"/>
        <v>#N/A</v>
      </c>
      <c r="T167" s="120">
        <f ca="1">IF($W$8=FALSE,D167,D167+((RANDBETWEEN(0,$W$9)-($W$9/2))/1000))</f>
        <v>1</v>
      </c>
      <c r="U167" s="120" t="str">
        <f t="shared" si="5"/>
        <v/>
      </c>
    </row>
    <row r="168" spans="2:21" x14ac:dyDescent="0.3">
      <c r="B168" s="59">
        <v>165</v>
      </c>
      <c r="C168" s="118">
        <v>5.27</v>
      </c>
      <c r="D168" s="61">
        <v>0</v>
      </c>
      <c r="E168" s="117">
        <f>1/(1+EXP(-($W$4+($W$5*C168))))</f>
        <v>1.661123608223079E-4</v>
      </c>
      <c r="F168" s="117">
        <f>(E168^D168)*((1-E168)^(1-D168))</f>
        <v>0.99983388763917769</v>
      </c>
      <c r="Q168" s="56">
        <v>5.85</v>
      </c>
      <c r="R168" s="56">
        <v>0</v>
      </c>
      <c r="S168" s="119" t="e">
        <f t="shared" si="4"/>
        <v>#N/A</v>
      </c>
      <c r="T168" s="120">
        <f ca="1">IF($W$8=FALSE,D168,D168+((RANDBETWEEN(0,$W$9)-($W$9/2))/1000))</f>
        <v>0</v>
      </c>
      <c r="U168" s="120" t="str">
        <f t="shared" si="5"/>
        <v/>
      </c>
    </row>
    <row r="169" spans="2:21" x14ac:dyDescent="0.3">
      <c r="B169" s="59">
        <v>166</v>
      </c>
      <c r="C169" s="118">
        <v>13.89</v>
      </c>
      <c r="D169" s="61">
        <v>1</v>
      </c>
      <c r="E169" s="117">
        <f>1/(1+EXP(-($W$4+($W$5*C169))))</f>
        <v>0.99999770606596228</v>
      </c>
      <c r="F169" s="117">
        <f>(E169^D169)*((1-E169)^(1-D169))</f>
        <v>0.99999770606596228</v>
      </c>
      <c r="Q169" s="56">
        <v>5.86</v>
      </c>
      <c r="R169" s="56">
        <v>0</v>
      </c>
      <c r="S169" s="119" t="e">
        <f t="shared" si="4"/>
        <v>#N/A</v>
      </c>
      <c r="T169" s="120">
        <f ca="1">IF($W$8=FALSE,D169,D169+((RANDBETWEEN(0,$W$9)-($W$9/2))/1000))</f>
        <v>1</v>
      </c>
      <c r="U169" s="120" t="str">
        <f t="shared" si="5"/>
        <v/>
      </c>
    </row>
    <row r="170" spans="2:21" x14ac:dyDescent="0.3">
      <c r="B170" s="59">
        <v>167</v>
      </c>
      <c r="C170" s="118">
        <v>13.51</v>
      </c>
      <c r="D170" s="61">
        <v>1</v>
      </c>
      <c r="E170" s="117">
        <f>1/(1+EXP(-($W$4+($W$5*C170))))</f>
        <v>0.99999403240146911</v>
      </c>
      <c r="F170" s="117">
        <f>(E170^D170)*((1-E170)^(1-D170))</f>
        <v>0.99999403240146911</v>
      </c>
      <c r="Q170" s="56">
        <v>5.86</v>
      </c>
      <c r="R170" s="56">
        <v>0</v>
      </c>
      <c r="S170" s="119" t="e">
        <f t="shared" si="4"/>
        <v>#N/A</v>
      </c>
      <c r="T170" s="120">
        <f ca="1">IF($W$8=FALSE,D170,D170+((RANDBETWEEN(0,$W$9)-($W$9/2))/1000))</f>
        <v>1</v>
      </c>
      <c r="U170" s="120" t="str">
        <f t="shared" si="5"/>
        <v/>
      </c>
    </row>
    <row r="171" spans="2:21" x14ac:dyDescent="0.3">
      <c r="B171" s="59">
        <v>168</v>
      </c>
      <c r="C171" s="118">
        <v>6.18</v>
      </c>
      <c r="D171" s="61">
        <v>0</v>
      </c>
      <c r="E171" s="117">
        <f>1/(1+EXP(-($W$4+($W$5*C171))))</f>
        <v>1.6372151547953426E-3</v>
      </c>
      <c r="F171" s="117">
        <f>(E171^D171)*((1-E171)^(1-D171))</f>
        <v>0.99836278484520469</v>
      </c>
      <c r="Q171" s="56">
        <v>5.89</v>
      </c>
      <c r="R171" s="56">
        <v>0</v>
      </c>
      <c r="S171" s="119" t="e">
        <f t="shared" si="4"/>
        <v>#N/A</v>
      </c>
      <c r="T171" s="120">
        <f ca="1">IF($W$8=FALSE,D171,D171+((RANDBETWEEN(0,$W$9)-($W$9/2))/1000))</f>
        <v>0</v>
      </c>
      <c r="U171" s="120" t="str">
        <f t="shared" si="5"/>
        <v/>
      </c>
    </row>
    <row r="172" spans="2:21" x14ac:dyDescent="0.3">
      <c r="B172" s="59">
        <v>169</v>
      </c>
      <c r="C172" s="118">
        <v>7.54</v>
      </c>
      <c r="D172" s="61">
        <v>0</v>
      </c>
      <c r="E172" s="117">
        <f>1/(1+EXP(-($W$4+($W$5*C172))))</f>
        <v>4.7817729331773133E-2</v>
      </c>
      <c r="F172" s="117">
        <f>(E172^D172)*((1-E172)^(1-D172))</f>
        <v>0.95218227066822692</v>
      </c>
      <c r="Q172" s="56">
        <v>5.9</v>
      </c>
      <c r="R172" s="56">
        <v>0</v>
      </c>
      <c r="S172" s="119" t="e">
        <f t="shared" si="4"/>
        <v>#N/A</v>
      </c>
      <c r="T172" s="120">
        <f ca="1">IF($W$8=FALSE,D172,D172+((RANDBETWEEN(0,$W$9)-($W$9/2))/1000))</f>
        <v>0</v>
      </c>
      <c r="U172" s="120" t="str">
        <f t="shared" si="5"/>
        <v/>
      </c>
    </row>
    <row r="173" spans="2:21" x14ac:dyDescent="0.3">
      <c r="B173" s="59">
        <v>170</v>
      </c>
      <c r="C173" s="118">
        <v>11.49</v>
      </c>
      <c r="D173" s="61">
        <v>1</v>
      </c>
      <c r="E173" s="117">
        <f>1/(1+EXP(-($W$4+($W$5*C173))))</f>
        <v>0.99903925468710841</v>
      </c>
      <c r="F173" s="117">
        <f>(E173^D173)*((1-E173)^(1-D173))</f>
        <v>0.99903925468710841</v>
      </c>
      <c r="Q173" s="56">
        <v>5.9</v>
      </c>
      <c r="R173" s="56">
        <v>0</v>
      </c>
      <c r="S173" s="119" t="e">
        <f t="shared" si="4"/>
        <v>#N/A</v>
      </c>
      <c r="T173" s="120">
        <f ca="1">IF($W$8=FALSE,D173,D173+((RANDBETWEEN(0,$W$9)-($W$9/2))/1000))</f>
        <v>1</v>
      </c>
      <c r="U173" s="120" t="str">
        <f t="shared" si="5"/>
        <v/>
      </c>
    </row>
    <row r="174" spans="2:21" x14ac:dyDescent="0.3">
      <c r="B174" s="59">
        <v>171</v>
      </c>
      <c r="C174" s="118">
        <v>5.28</v>
      </c>
      <c r="D174" s="61">
        <v>0</v>
      </c>
      <c r="E174" s="117">
        <f>1/(1+EXP(-($W$4+($W$5*C174))))</f>
        <v>1.7034404727433471E-4</v>
      </c>
      <c r="F174" s="117">
        <f>(E174^D174)*((1-E174)^(1-D174))</f>
        <v>0.99982965595272566</v>
      </c>
      <c r="Q174" s="56">
        <v>5.92</v>
      </c>
      <c r="R174" s="56">
        <v>0</v>
      </c>
      <c r="S174" s="119" t="e">
        <f t="shared" si="4"/>
        <v>#N/A</v>
      </c>
      <c r="T174" s="120">
        <f ca="1">IF($W$8=FALSE,D174,D174+((RANDBETWEEN(0,$W$9)-($W$9/2))/1000))</f>
        <v>0</v>
      </c>
      <c r="U174" s="120" t="str">
        <f t="shared" si="5"/>
        <v/>
      </c>
    </row>
    <row r="175" spans="2:21" x14ac:dyDescent="0.3">
      <c r="B175" s="59">
        <v>172</v>
      </c>
      <c r="C175" s="118">
        <v>9.52</v>
      </c>
      <c r="D175" s="61">
        <v>1</v>
      </c>
      <c r="E175" s="117">
        <f>1/(1+EXP(-($W$4+($W$5*C175))))</f>
        <v>0.87977698786638114</v>
      </c>
      <c r="F175" s="117">
        <f>(E175^D175)*((1-E175)^(1-D175))</f>
        <v>0.87977698786638114</v>
      </c>
      <c r="Q175" s="56">
        <v>5.93</v>
      </c>
      <c r="R175" s="56">
        <v>0</v>
      </c>
      <c r="S175" s="119" t="e">
        <f t="shared" si="4"/>
        <v>#N/A</v>
      </c>
      <c r="T175" s="120">
        <f ca="1">IF($W$8=FALSE,D175,D175+((RANDBETWEEN(0,$W$9)-($W$9/2))/1000))</f>
        <v>1</v>
      </c>
      <c r="U175" s="120" t="str">
        <f t="shared" si="5"/>
        <v/>
      </c>
    </row>
    <row r="176" spans="2:21" x14ac:dyDescent="0.3">
      <c r="B176" s="59">
        <v>173</v>
      </c>
      <c r="C176" s="118">
        <v>6.89</v>
      </c>
      <c r="D176" s="61">
        <v>0</v>
      </c>
      <c r="E176" s="117">
        <f>1/(1+EXP(-($W$4+($W$5*C176))))</f>
        <v>9.6915700439643079E-3</v>
      </c>
      <c r="F176" s="117">
        <f>(E176^D176)*((1-E176)^(1-D176))</f>
        <v>0.99030842995603574</v>
      </c>
      <c r="Q176" s="56">
        <v>5.99</v>
      </c>
      <c r="R176" s="56">
        <v>0</v>
      </c>
      <c r="S176" s="119" t="e">
        <f t="shared" si="4"/>
        <v>#N/A</v>
      </c>
      <c r="T176" s="120">
        <f ca="1">IF($W$8=FALSE,D176,D176+((RANDBETWEEN(0,$W$9)-($W$9/2))/1000))</f>
        <v>0</v>
      </c>
      <c r="U176" s="120" t="str">
        <f t="shared" si="5"/>
        <v/>
      </c>
    </row>
    <row r="177" spans="2:21" x14ac:dyDescent="0.3">
      <c r="B177" s="59">
        <v>174</v>
      </c>
      <c r="C177" s="118">
        <v>7.56</v>
      </c>
      <c r="D177" s="61">
        <v>0</v>
      </c>
      <c r="E177" s="117">
        <f>1/(1+EXP(-($W$4+($W$5*C177))))</f>
        <v>5.0161698679428886E-2</v>
      </c>
      <c r="F177" s="117">
        <f>(E177^D177)*((1-E177)^(1-D177))</f>
        <v>0.94983830132057112</v>
      </c>
      <c r="Q177" s="56">
        <v>6.02</v>
      </c>
      <c r="R177" s="56">
        <v>0</v>
      </c>
      <c r="S177" s="119" t="e">
        <f t="shared" si="4"/>
        <v>#N/A</v>
      </c>
      <c r="T177" s="120">
        <f ca="1">IF($W$8=FALSE,D177,D177+((RANDBETWEEN(0,$W$9)-($W$9/2))/1000))</f>
        <v>0</v>
      </c>
      <c r="U177" s="120" t="str">
        <f t="shared" si="5"/>
        <v/>
      </c>
    </row>
    <row r="178" spans="2:21" x14ac:dyDescent="0.3">
      <c r="B178" s="59">
        <v>175</v>
      </c>
      <c r="C178" s="118">
        <v>6.5</v>
      </c>
      <c r="D178" s="61">
        <v>0</v>
      </c>
      <c r="E178" s="117">
        <f>1/(1+EXP(-($W$4+($W$5*C178))))</f>
        <v>3.6549908593009996E-3</v>
      </c>
      <c r="F178" s="117">
        <f>(E178^D178)*((1-E178)^(1-D178))</f>
        <v>0.99634500914069901</v>
      </c>
      <c r="Q178" s="56">
        <v>6.06</v>
      </c>
      <c r="R178" s="56">
        <v>0</v>
      </c>
      <c r="S178" s="119" t="e">
        <f t="shared" si="4"/>
        <v>#N/A</v>
      </c>
      <c r="T178" s="120">
        <f ca="1">IF($W$8=FALSE,D178,D178+((RANDBETWEEN(0,$W$9)-($W$9/2))/1000))</f>
        <v>0</v>
      </c>
      <c r="U178" s="120" t="str">
        <f t="shared" si="5"/>
        <v/>
      </c>
    </row>
    <row r="179" spans="2:21" x14ac:dyDescent="0.3">
      <c r="B179" s="59">
        <v>176</v>
      </c>
      <c r="C179" s="118">
        <v>7.6</v>
      </c>
      <c r="D179" s="61">
        <v>0</v>
      </c>
      <c r="E179" s="117">
        <f>1/(1+EXP(-($W$4+($W$5*C179))))</f>
        <v>5.5179680118838996E-2</v>
      </c>
      <c r="F179" s="117">
        <f>(E179^D179)*((1-E179)^(1-D179))</f>
        <v>0.944820319881161</v>
      </c>
      <c r="Q179" s="56">
        <v>6.07</v>
      </c>
      <c r="R179" s="56">
        <v>0</v>
      </c>
      <c r="S179" s="119" t="e">
        <f t="shared" si="4"/>
        <v>#N/A</v>
      </c>
      <c r="T179" s="120">
        <f ca="1">IF($W$8=FALSE,D179,D179+((RANDBETWEEN(0,$W$9)-($W$9/2))/1000))</f>
        <v>0</v>
      </c>
      <c r="U179" s="120" t="str">
        <f t="shared" si="5"/>
        <v/>
      </c>
    </row>
    <row r="180" spans="2:21" x14ac:dyDescent="0.3">
      <c r="B180" s="59">
        <v>177</v>
      </c>
      <c r="C180" s="118">
        <v>5.9</v>
      </c>
      <c r="D180" s="61">
        <v>0</v>
      </c>
      <c r="E180" s="117">
        <f>1/(1+EXP(-($W$4+($W$5*C180))))</f>
        <v>8.1005340394527516E-4</v>
      </c>
      <c r="F180" s="117">
        <f>(E180^D180)*((1-E180)^(1-D180))</f>
        <v>0.99918994659605476</v>
      </c>
      <c r="Q180" s="56">
        <v>6.08</v>
      </c>
      <c r="R180" s="56">
        <v>0</v>
      </c>
      <c r="S180" s="119" t="e">
        <f t="shared" si="4"/>
        <v>#N/A</v>
      </c>
      <c r="T180" s="120">
        <f ca="1">IF($W$8=FALSE,D180,D180+((RANDBETWEEN(0,$W$9)-($W$9/2))/1000))</f>
        <v>0</v>
      </c>
      <c r="U180" s="120" t="str">
        <f t="shared" si="5"/>
        <v/>
      </c>
    </row>
    <row r="181" spans="2:21" x14ac:dyDescent="0.3">
      <c r="B181" s="59">
        <v>178</v>
      </c>
      <c r="C181" s="118">
        <v>8.65</v>
      </c>
      <c r="D181" s="61">
        <v>1</v>
      </c>
      <c r="E181" s="117">
        <f>1/(1+EXP(-($W$4+($W$5*C181))))</f>
        <v>0.45051255001048995</v>
      </c>
      <c r="F181" s="117">
        <f>(E181^D181)*((1-E181)^(1-D181))</f>
        <v>0.45051255001048995</v>
      </c>
      <c r="Q181" s="56">
        <v>6.1</v>
      </c>
      <c r="R181" s="56">
        <v>0</v>
      </c>
      <c r="S181" s="119" t="e">
        <f t="shared" si="4"/>
        <v>#N/A</v>
      </c>
      <c r="T181" s="120">
        <f ca="1">IF($W$8=FALSE,D181,D181+((RANDBETWEEN(0,$W$9)-($W$9/2))/1000))</f>
        <v>1</v>
      </c>
      <c r="U181" s="120" t="str">
        <f t="shared" si="5"/>
        <v/>
      </c>
    </row>
    <row r="182" spans="2:21" x14ac:dyDescent="0.3">
      <c r="B182" s="59">
        <v>179</v>
      </c>
      <c r="C182" s="118">
        <v>5.86</v>
      </c>
      <c r="D182" s="61">
        <v>0</v>
      </c>
      <c r="E182" s="117">
        <f>1/(1+EXP(-($W$4+($W$5*C182))))</f>
        <v>7.3255449572594245E-4</v>
      </c>
      <c r="F182" s="117">
        <f>(E182^D182)*((1-E182)^(1-D182))</f>
        <v>0.99926744550427404</v>
      </c>
      <c r="Q182" s="56">
        <v>6.12</v>
      </c>
      <c r="R182" s="56">
        <v>0</v>
      </c>
      <c r="S182" s="119" t="e">
        <f t="shared" si="4"/>
        <v>#N/A</v>
      </c>
      <c r="T182" s="120">
        <f ca="1">IF($W$8=FALSE,D182,D182+((RANDBETWEEN(0,$W$9)-($W$9/2))/1000))</f>
        <v>0</v>
      </c>
      <c r="U182" s="120" t="str">
        <f t="shared" si="5"/>
        <v/>
      </c>
    </row>
    <row r="183" spans="2:21" x14ac:dyDescent="0.3">
      <c r="B183" s="59">
        <v>180</v>
      </c>
      <c r="C183" s="118">
        <v>10.65</v>
      </c>
      <c r="D183" s="61">
        <v>1</v>
      </c>
      <c r="E183" s="117">
        <f>1/(1+EXP(-($W$4+($W$5*C183))))</f>
        <v>0.99210343879008478</v>
      </c>
      <c r="F183" s="117">
        <f>(E183^D183)*((1-E183)^(1-D183))</f>
        <v>0.99210343879008478</v>
      </c>
      <c r="Q183" s="56">
        <v>6.12</v>
      </c>
      <c r="R183" s="56">
        <v>0</v>
      </c>
      <c r="S183" s="119" t="e">
        <f t="shared" si="4"/>
        <v>#N/A</v>
      </c>
      <c r="T183" s="120">
        <f ca="1">IF($W$8=FALSE,D183,D183+((RANDBETWEEN(0,$W$9)-($W$9/2))/1000))</f>
        <v>1</v>
      </c>
      <c r="U183" s="120" t="str">
        <f t="shared" si="5"/>
        <v/>
      </c>
    </row>
    <row r="184" spans="2:21" x14ac:dyDescent="0.3">
      <c r="B184" s="59">
        <v>181</v>
      </c>
      <c r="C184" s="118">
        <v>6.92</v>
      </c>
      <c r="D184" s="61">
        <v>0</v>
      </c>
      <c r="E184" s="117">
        <f>1/(1+EXP(-($W$4+($W$5*C184))))</f>
        <v>1.0443469902499178E-2</v>
      </c>
      <c r="F184" s="117">
        <f>(E184^D184)*((1-E184)^(1-D184))</f>
        <v>0.98955653009750077</v>
      </c>
      <c r="Q184" s="56">
        <v>6.13</v>
      </c>
      <c r="R184" s="56">
        <v>0</v>
      </c>
      <c r="S184" s="119" t="e">
        <f t="shared" si="4"/>
        <v>#N/A</v>
      </c>
      <c r="T184" s="120">
        <f ca="1">IF($W$8=FALSE,D184,D184+((RANDBETWEEN(0,$W$9)-($W$9/2))/1000))</f>
        <v>0</v>
      </c>
      <c r="U184" s="120" t="str">
        <f t="shared" si="5"/>
        <v/>
      </c>
    </row>
    <row r="185" spans="2:21" x14ac:dyDescent="0.3">
      <c r="B185" s="59">
        <v>182</v>
      </c>
      <c r="C185" s="118">
        <v>11.87</v>
      </c>
      <c r="D185" s="61">
        <v>1</v>
      </c>
      <c r="E185" s="117">
        <f>1/(1+EXP(-($W$4+($W$5*C185))))</f>
        <v>0.99963047405156613</v>
      </c>
      <c r="F185" s="117">
        <f>(E185^D185)*((1-E185)^(1-D185))</f>
        <v>0.99963047405156613</v>
      </c>
      <c r="Q185" s="56">
        <v>6.14</v>
      </c>
      <c r="R185" s="56">
        <v>0</v>
      </c>
      <c r="S185" s="119" t="e">
        <f t="shared" si="4"/>
        <v>#N/A</v>
      </c>
      <c r="T185" s="120">
        <f ca="1">IF($W$8=FALSE,D185,D185+((RANDBETWEEN(0,$W$9)-($W$9/2))/1000))</f>
        <v>1</v>
      </c>
      <c r="U185" s="120" t="str">
        <f t="shared" si="5"/>
        <v/>
      </c>
    </row>
    <row r="186" spans="2:21" x14ac:dyDescent="0.3">
      <c r="B186" s="59">
        <v>183</v>
      </c>
      <c r="C186" s="118">
        <v>11.87</v>
      </c>
      <c r="D186" s="61">
        <v>1</v>
      </c>
      <c r="E186" s="117">
        <f>1/(1+EXP(-($W$4+($W$5*C186))))</f>
        <v>0.99963047405156613</v>
      </c>
      <c r="F186" s="117">
        <f>(E186^D186)*((1-E186)^(1-D186))</f>
        <v>0.99963047405156613</v>
      </c>
      <c r="Q186" s="56">
        <v>6.15</v>
      </c>
      <c r="R186" s="56">
        <v>0</v>
      </c>
      <c r="S186" s="119" t="e">
        <f t="shared" si="4"/>
        <v>#N/A</v>
      </c>
      <c r="T186" s="120">
        <f ca="1">IF($W$8=FALSE,D186,D186+((RANDBETWEEN(0,$W$9)-($W$9/2))/1000))</f>
        <v>1</v>
      </c>
      <c r="U186" s="120" t="str">
        <f t="shared" si="5"/>
        <v/>
      </c>
    </row>
    <row r="187" spans="2:21" x14ac:dyDescent="0.3">
      <c r="B187" s="59">
        <v>184</v>
      </c>
      <c r="C187" s="118">
        <v>11.9</v>
      </c>
      <c r="D187" s="61">
        <v>1</v>
      </c>
      <c r="E187" s="117">
        <f>1/(1+EXP(-($W$4+($W$5*C187))))</f>
        <v>0.99965733001907564</v>
      </c>
      <c r="F187" s="117">
        <f>(E187^D187)*((1-E187)^(1-D187))</f>
        <v>0.99965733001907564</v>
      </c>
      <c r="Q187" s="56">
        <v>6.16</v>
      </c>
      <c r="R187" s="56">
        <v>0</v>
      </c>
      <c r="S187" s="119" t="e">
        <f t="shared" si="4"/>
        <v>#N/A</v>
      </c>
      <c r="T187" s="120">
        <f ca="1">IF($W$8=FALSE,D187,D187+((RANDBETWEEN(0,$W$9)-($W$9/2))/1000))</f>
        <v>1</v>
      </c>
      <c r="U187" s="120" t="str">
        <f t="shared" si="5"/>
        <v/>
      </c>
    </row>
    <row r="188" spans="2:21" x14ac:dyDescent="0.3">
      <c r="B188" s="59">
        <v>185</v>
      </c>
      <c r="C188" s="118">
        <v>3.01</v>
      </c>
      <c r="D188" s="61">
        <v>0</v>
      </c>
      <c r="E188" s="117">
        <f>1/(1+EXP(-($W$4+($W$5*C188))))</f>
        <v>5.6364536783643447E-7</v>
      </c>
      <c r="F188" s="117">
        <f>(E188^D188)*((1-E188)^(1-D188))</f>
        <v>0.99999943635463218</v>
      </c>
      <c r="Q188" s="56">
        <v>6.18</v>
      </c>
      <c r="R188" s="56">
        <v>0</v>
      </c>
      <c r="S188" s="119" t="e">
        <f t="shared" si="4"/>
        <v>#N/A</v>
      </c>
      <c r="T188" s="120">
        <f ca="1">IF($W$8=FALSE,D188,D188+((RANDBETWEEN(0,$W$9)-($W$9/2))/1000))</f>
        <v>0</v>
      </c>
      <c r="U188" s="120" t="str">
        <f t="shared" si="5"/>
        <v/>
      </c>
    </row>
    <row r="189" spans="2:21" x14ac:dyDescent="0.3">
      <c r="B189" s="59">
        <v>186</v>
      </c>
      <c r="C189" s="118">
        <v>10.31</v>
      </c>
      <c r="D189" s="61">
        <v>1</v>
      </c>
      <c r="E189" s="117">
        <f>1/(1+EXP(-($W$4+($W$5*C189))))</f>
        <v>0.98162034007099908</v>
      </c>
      <c r="F189" s="117">
        <f>(E189^D189)*((1-E189)^(1-D189))</f>
        <v>0.98162034007099908</v>
      </c>
      <c r="Q189" s="56">
        <v>6.18</v>
      </c>
      <c r="R189" s="56">
        <v>0</v>
      </c>
      <c r="S189" s="119" t="e">
        <f t="shared" si="4"/>
        <v>#N/A</v>
      </c>
      <c r="T189" s="120">
        <f ca="1">IF($W$8=FALSE,D189,D189+((RANDBETWEEN(0,$W$9)-($W$9/2))/1000))</f>
        <v>1</v>
      </c>
      <c r="U189" s="120" t="str">
        <f t="shared" si="5"/>
        <v/>
      </c>
    </row>
    <row r="190" spans="2:21" x14ac:dyDescent="0.3">
      <c r="B190" s="59">
        <v>187</v>
      </c>
      <c r="C190" s="118">
        <v>5.24</v>
      </c>
      <c r="D190" s="61">
        <v>0</v>
      </c>
      <c r="E190" s="117">
        <f>1/(1+EXP(-($W$4+($W$5*C190))))</f>
        <v>1.5403756612352316E-4</v>
      </c>
      <c r="F190" s="117">
        <f>(E190^D190)*((1-E190)^(1-D190))</f>
        <v>0.99984596243387647</v>
      </c>
      <c r="Q190" s="56">
        <v>6.21</v>
      </c>
      <c r="R190" s="56">
        <v>0</v>
      </c>
      <c r="S190" s="119" t="e">
        <f t="shared" si="4"/>
        <v>#N/A</v>
      </c>
      <c r="T190" s="120">
        <f ca="1">IF($W$8=FALSE,D190,D190+((RANDBETWEEN(0,$W$9)-($W$9/2))/1000))</f>
        <v>0</v>
      </c>
      <c r="U190" s="120" t="str">
        <f t="shared" si="5"/>
        <v/>
      </c>
    </row>
    <row r="191" spans="2:21" x14ac:dyDescent="0.3">
      <c r="B191" s="59">
        <v>188</v>
      </c>
      <c r="C191" s="118">
        <v>4.91</v>
      </c>
      <c r="D191" s="61">
        <v>0</v>
      </c>
      <c r="E191" s="117">
        <f>1/(1+EXP(-($W$4+($W$5*C191))))</f>
        <v>6.7155001366394143E-5</v>
      </c>
      <c r="F191" s="117">
        <f>(E191^D191)*((1-E191)^(1-D191))</f>
        <v>0.99993284499863355</v>
      </c>
      <c r="Q191" s="56">
        <v>6.22</v>
      </c>
      <c r="R191" s="56">
        <v>0</v>
      </c>
      <c r="S191" s="119" t="e">
        <f t="shared" si="4"/>
        <v>#N/A</v>
      </c>
      <c r="T191" s="120">
        <f ca="1">IF($W$8=FALSE,D191,D191+((RANDBETWEEN(0,$W$9)-($W$9/2))/1000))</f>
        <v>0</v>
      </c>
      <c r="U191" s="120" t="str">
        <f t="shared" si="5"/>
        <v/>
      </c>
    </row>
    <row r="192" spans="2:21" x14ac:dyDescent="0.3">
      <c r="B192" s="59">
        <v>189</v>
      </c>
      <c r="C192" s="118">
        <v>5.66</v>
      </c>
      <c r="D192" s="61">
        <v>0</v>
      </c>
      <c r="E192" s="117">
        <f>1/(1+EXP(-($W$4+($W$5*C192))))</f>
        <v>4.4302554598083497E-4</v>
      </c>
      <c r="F192" s="117">
        <f>(E192^D192)*((1-E192)^(1-D192))</f>
        <v>0.99955697445401914</v>
      </c>
      <c r="Q192" s="56">
        <v>6.22</v>
      </c>
      <c r="R192" s="56">
        <v>0</v>
      </c>
      <c r="S192" s="119" t="e">
        <f t="shared" si="4"/>
        <v>#N/A</v>
      </c>
      <c r="T192" s="120">
        <f ca="1">IF($W$8=FALSE,D192,D192+((RANDBETWEEN(0,$W$9)-($W$9/2))/1000))</f>
        <v>0</v>
      </c>
      <c r="U192" s="120" t="str">
        <f t="shared" si="5"/>
        <v/>
      </c>
    </row>
    <row r="193" spans="2:21" x14ac:dyDescent="0.3">
      <c r="B193" s="59">
        <v>190</v>
      </c>
      <c r="C193" s="118">
        <v>3.63</v>
      </c>
      <c r="D193" s="61">
        <v>0</v>
      </c>
      <c r="E193" s="117">
        <f>1/(1+EXP(-($W$4+($W$5*C193))))</f>
        <v>2.6820672949971546E-6</v>
      </c>
      <c r="F193" s="117">
        <f>(E193^D193)*((1-E193)^(1-D193))</f>
        <v>0.99999731793270497</v>
      </c>
      <c r="Q193" s="56">
        <v>6.23</v>
      </c>
      <c r="R193" s="56">
        <v>0</v>
      </c>
      <c r="S193" s="119" t="e">
        <f t="shared" si="4"/>
        <v>#N/A</v>
      </c>
      <c r="T193" s="120">
        <f ca="1">IF($W$8=FALSE,D193,D193+((RANDBETWEEN(0,$W$9)-($W$9/2))/1000))</f>
        <v>0</v>
      </c>
      <c r="U193" s="120" t="str">
        <f t="shared" si="5"/>
        <v/>
      </c>
    </row>
    <row r="194" spans="2:21" x14ac:dyDescent="0.3">
      <c r="B194" s="59">
        <v>191</v>
      </c>
      <c r="C194" s="118">
        <v>6.22</v>
      </c>
      <c r="D194" s="61">
        <v>0</v>
      </c>
      <c r="E194" s="117">
        <f>1/(1+EXP(-($W$4+($W$5*C194))))</f>
        <v>1.8102471652459728E-3</v>
      </c>
      <c r="F194" s="117">
        <f>(E194^D194)*((1-E194)^(1-D194))</f>
        <v>0.99818975283475397</v>
      </c>
      <c r="Q194" s="56">
        <v>6.24</v>
      </c>
      <c r="R194" s="56">
        <v>0</v>
      </c>
      <c r="S194" s="119" t="e">
        <f t="shared" si="4"/>
        <v>#N/A</v>
      </c>
      <c r="T194" s="120">
        <f ca="1">IF($W$8=FALSE,D194,D194+((RANDBETWEEN(0,$W$9)-($W$9/2))/1000))</f>
        <v>0</v>
      </c>
      <c r="U194" s="120" t="str">
        <f t="shared" si="5"/>
        <v/>
      </c>
    </row>
    <row r="195" spans="2:21" x14ac:dyDescent="0.3">
      <c r="B195" s="59">
        <v>192</v>
      </c>
      <c r="C195" s="118">
        <v>10.64</v>
      </c>
      <c r="D195" s="61">
        <v>1</v>
      </c>
      <c r="E195" s="117">
        <f>1/(1+EXP(-($W$4+($W$5*C195))))</f>
        <v>0.99190386977820444</v>
      </c>
      <c r="F195" s="117">
        <f>(E195^D195)*((1-E195)^(1-D195))</f>
        <v>0.99190386977820444</v>
      </c>
      <c r="Q195" s="56">
        <v>6.31</v>
      </c>
      <c r="R195" s="56">
        <v>0</v>
      </c>
      <c r="S195" s="119" t="e">
        <f t="shared" si="4"/>
        <v>#N/A</v>
      </c>
      <c r="T195" s="120">
        <f ca="1">IF($W$8=FALSE,D195,D195+((RANDBETWEEN(0,$W$9)-($W$9/2))/1000))</f>
        <v>1</v>
      </c>
      <c r="U195" s="120" t="str">
        <f t="shared" si="5"/>
        <v/>
      </c>
    </row>
    <row r="196" spans="2:21" x14ac:dyDescent="0.3">
      <c r="B196" s="59">
        <v>193</v>
      </c>
      <c r="C196" s="118">
        <v>5.66</v>
      </c>
      <c r="D196" s="61">
        <v>0</v>
      </c>
      <c r="E196" s="117">
        <f>1/(1+EXP(-($W$4+($W$5*C196))))</f>
        <v>4.4302554598083497E-4</v>
      </c>
      <c r="F196" s="117">
        <f>(E196^D196)*((1-E196)^(1-D196))</f>
        <v>0.99955697445401914</v>
      </c>
      <c r="Q196" s="56">
        <v>6.31</v>
      </c>
      <c r="R196" s="56">
        <v>0</v>
      </c>
      <c r="S196" s="119" t="e">
        <f t="shared" si="4"/>
        <v>#N/A</v>
      </c>
      <c r="T196" s="120">
        <f ca="1">IF($W$8=FALSE,D196,D196+((RANDBETWEEN(0,$W$9)-($W$9/2))/1000))</f>
        <v>0</v>
      </c>
      <c r="U196" s="120" t="str">
        <f t="shared" si="5"/>
        <v/>
      </c>
    </row>
    <row r="197" spans="2:21" x14ac:dyDescent="0.3">
      <c r="B197" s="59">
        <v>194</v>
      </c>
      <c r="C197" s="118">
        <v>11.96</v>
      </c>
      <c r="D197" s="61">
        <v>1</v>
      </c>
      <c r="E197" s="117">
        <f>1/(1+EXP(-($W$4+($W$5*C197))))</f>
        <v>0.99970533007116591</v>
      </c>
      <c r="F197" s="117">
        <f>(E197^D197)*((1-E197)^(1-D197))</f>
        <v>0.99970533007116591</v>
      </c>
      <c r="Q197" s="56">
        <v>6.31</v>
      </c>
      <c r="R197" s="56">
        <v>0</v>
      </c>
      <c r="S197" s="119" t="e">
        <f t="shared" ref="S197:S260" si="6">IF($W$11=FALSE,#N/A,1/(1+EXP(-($I$4+($I$6*Q197)))))</f>
        <v>#N/A</v>
      </c>
      <c r="T197" s="120">
        <f ca="1">IF($W$8=FALSE,D197,D197+((RANDBETWEEN(0,$W$9)-($W$9/2))/1000))</f>
        <v>1</v>
      </c>
      <c r="U197" s="120" t="str">
        <f t="shared" ref="U197:U260" si="7">IFERROR((S197^R197)*((1-S197)^(1-R197)),"")</f>
        <v/>
      </c>
    </row>
    <row r="198" spans="2:21" x14ac:dyDescent="0.3">
      <c r="B198" s="59">
        <v>195</v>
      </c>
      <c r="C198" s="118">
        <v>9.86</v>
      </c>
      <c r="D198" s="61">
        <v>1</v>
      </c>
      <c r="E198" s="117">
        <f>1/(1+EXP(-($W$4+($W$5*C198))))</f>
        <v>0.94509909751479715</v>
      </c>
      <c r="F198" s="117">
        <f>(E198^D198)*((1-E198)^(1-D198))</f>
        <v>0.94509909751479715</v>
      </c>
      <c r="Q198" s="56">
        <v>6.32</v>
      </c>
      <c r="R198" s="56">
        <v>0</v>
      </c>
      <c r="S198" s="119" t="e">
        <f t="shared" si="6"/>
        <v>#N/A</v>
      </c>
      <c r="T198" s="120">
        <f ca="1">IF($W$8=FALSE,D198,D198+((RANDBETWEEN(0,$W$9)-($W$9/2))/1000))</f>
        <v>1</v>
      </c>
      <c r="U198" s="120" t="str">
        <f t="shared" si="7"/>
        <v/>
      </c>
    </row>
    <row r="199" spans="2:21" x14ac:dyDescent="0.3">
      <c r="B199" s="59">
        <v>196</v>
      </c>
      <c r="C199" s="118">
        <v>10.96</v>
      </c>
      <c r="D199" s="61">
        <v>1</v>
      </c>
      <c r="E199" s="117">
        <f>1/(1+EXP(-($W$4+($W$5*C199))))</f>
        <v>0.99636447645007176</v>
      </c>
      <c r="F199" s="117">
        <f>(E199^D199)*((1-E199)^(1-D199))</f>
        <v>0.99636447645007176</v>
      </c>
      <c r="Q199" s="56">
        <v>6.32</v>
      </c>
      <c r="R199" s="56">
        <v>0</v>
      </c>
      <c r="S199" s="119" t="e">
        <f t="shared" si="6"/>
        <v>#N/A</v>
      </c>
      <c r="T199" s="120">
        <f ca="1">IF($W$8=FALSE,D199,D199+((RANDBETWEEN(0,$W$9)-($W$9/2))/1000))</f>
        <v>1</v>
      </c>
      <c r="U199" s="120" t="str">
        <f t="shared" si="7"/>
        <v/>
      </c>
    </row>
    <row r="200" spans="2:21" x14ac:dyDescent="0.3">
      <c r="B200" s="59">
        <v>197</v>
      </c>
      <c r="C200" s="118">
        <v>7.06</v>
      </c>
      <c r="D200" s="61">
        <v>0</v>
      </c>
      <c r="E200" s="117">
        <f>1/(1+EXP(-($W$4+($W$5*C200))))</f>
        <v>1.4788011733632431E-2</v>
      </c>
      <c r="F200" s="117">
        <f>(E200^D200)*((1-E200)^(1-D200))</f>
        <v>0.98521198826636758</v>
      </c>
      <c r="Q200" s="56">
        <v>6.32</v>
      </c>
      <c r="R200" s="56">
        <v>0</v>
      </c>
      <c r="S200" s="119" t="e">
        <f t="shared" si="6"/>
        <v>#N/A</v>
      </c>
      <c r="T200" s="120">
        <f ca="1">IF($W$8=FALSE,D200,D200+((RANDBETWEEN(0,$W$9)-($W$9/2))/1000))</f>
        <v>0</v>
      </c>
      <c r="U200" s="120" t="str">
        <f t="shared" si="7"/>
        <v/>
      </c>
    </row>
    <row r="201" spans="2:21" x14ac:dyDescent="0.3">
      <c r="B201" s="59">
        <v>198</v>
      </c>
      <c r="C201" s="118">
        <v>9.2899999999999991</v>
      </c>
      <c r="D201" s="61">
        <v>1</v>
      </c>
      <c r="E201" s="117">
        <f>1/(1+EXP(-($W$4+($W$5*C201))))</f>
        <v>0.80402448582915831</v>
      </c>
      <c r="F201" s="117">
        <f>(E201^D201)*((1-E201)^(1-D201))</f>
        <v>0.80402448582915831</v>
      </c>
      <c r="Q201" s="56">
        <v>6.34</v>
      </c>
      <c r="R201" s="56">
        <v>0</v>
      </c>
      <c r="S201" s="119" t="e">
        <f t="shared" si="6"/>
        <v>#N/A</v>
      </c>
      <c r="T201" s="120">
        <f ca="1">IF($W$8=FALSE,D201,D201+((RANDBETWEEN(0,$W$9)-($W$9/2))/1000))</f>
        <v>1</v>
      </c>
      <c r="U201" s="120" t="str">
        <f t="shared" si="7"/>
        <v/>
      </c>
    </row>
    <row r="202" spans="2:21" x14ac:dyDescent="0.3">
      <c r="B202" s="59">
        <v>199</v>
      </c>
      <c r="C202" s="118">
        <v>13.1</v>
      </c>
      <c r="D202" s="61">
        <v>1</v>
      </c>
      <c r="E202" s="117">
        <f>1/(1+EXP(-($W$4+($W$5*C202))))</f>
        <v>0.99998325844727276</v>
      </c>
      <c r="F202" s="117">
        <f>(E202^D202)*((1-E202)^(1-D202))</f>
        <v>0.99998325844727276</v>
      </c>
      <c r="Q202" s="56">
        <v>6.37</v>
      </c>
      <c r="R202" s="56">
        <v>0</v>
      </c>
      <c r="S202" s="119" t="e">
        <f t="shared" si="6"/>
        <v>#N/A</v>
      </c>
      <c r="T202" s="120">
        <f ca="1">IF($W$8=FALSE,D202,D202+((RANDBETWEEN(0,$W$9)-($W$9/2))/1000))</f>
        <v>1</v>
      </c>
      <c r="U202" s="120" t="str">
        <f t="shared" si="7"/>
        <v/>
      </c>
    </row>
    <row r="203" spans="2:21" x14ac:dyDescent="0.3">
      <c r="B203" s="59">
        <v>200</v>
      </c>
      <c r="C203" s="118">
        <v>3.79</v>
      </c>
      <c r="D203" s="61">
        <v>0</v>
      </c>
      <c r="E203" s="117">
        <f>1/(1+EXP(-($W$4+($W$5*C203))))</f>
        <v>4.0114250270478028E-6</v>
      </c>
      <c r="F203" s="117">
        <f>(E203^D203)*((1-E203)^(1-D203))</f>
        <v>0.99999598857497296</v>
      </c>
      <c r="Q203" s="56">
        <v>6.38</v>
      </c>
      <c r="R203" s="56">
        <v>0</v>
      </c>
      <c r="S203" s="119" t="e">
        <f t="shared" si="6"/>
        <v>#N/A</v>
      </c>
      <c r="T203" s="120">
        <f ca="1">IF($W$8=FALSE,D203,D203+((RANDBETWEEN(0,$W$9)-($W$9/2))/1000))</f>
        <v>0</v>
      </c>
      <c r="U203" s="120" t="str">
        <f t="shared" si="7"/>
        <v/>
      </c>
    </row>
    <row r="204" spans="2:21" x14ac:dyDescent="0.3">
      <c r="B204" s="59">
        <v>201</v>
      </c>
      <c r="C204" s="118">
        <v>7.74</v>
      </c>
      <c r="D204" s="61">
        <v>0</v>
      </c>
      <c r="E204" s="117">
        <f>1/(1+EXP(-($W$4+($W$5*C204))))</f>
        <v>7.6692387535791523E-2</v>
      </c>
      <c r="F204" s="117">
        <f>(E204^D204)*((1-E204)^(1-D204))</f>
        <v>0.92330761246420845</v>
      </c>
      <c r="Q204" s="56">
        <v>6.38</v>
      </c>
      <c r="R204" s="56">
        <v>0</v>
      </c>
      <c r="S204" s="119" t="e">
        <f t="shared" si="6"/>
        <v>#N/A</v>
      </c>
      <c r="T204" s="120">
        <f ca="1">IF($W$8=FALSE,D204,D204+((RANDBETWEEN(0,$W$9)-($W$9/2))/1000))</f>
        <v>0</v>
      </c>
      <c r="U204" s="120" t="str">
        <f t="shared" si="7"/>
        <v/>
      </c>
    </row>
    <row r="205" spans="2:21" x14ac:dyDescent="0.3">
      <c r="B205" s="59">
        <v>202</v>
      </c>
      <c r="C205" s="118">
        <v>11.58</v>
      </c>
      <c r="D205" s="61">
        <v>1</v>
      </c>
      <c r="E205" s="117">
        <f>1/(1+EXP(-($W$4+($W$5*C205))))</f>
        <v>0.99923378405057273</v>
      </c>
      <c r="F205" s="117">
        <f>(E205^D205)*((1-E205)^(1-D205))</f>
        <v>0.99923378405057273</v>
      </c>
      <c r="Q205" s="56">
        <v>6.39</v>
      </c>
      <c r="R205" s="56">
        <v>0</v>
      </c>
      <c r="S205" s="119" t="e">
        <f t="shared" si="6"/>
        <v>#N/A</v>
      </c>
      <c r="T205" s="120">
        <f ca="1">IF($W$8=FALSE,D205,D205+((RANDBETWEEN(0,$W$9)-($W$9/2))/1000))</f>
        <v>1</v>
      </c>
      <c r="U205" s="120" t="str">
        <f t="shared" si="7"/>
        <v/>
      </c>
    </row>
    <row r="206" spans="2:21" x14ac:dyDescent="0.3">
      <c r="B206" s="59">
        <v>203</v>
      </c>
      <c r="C206" s="118">
        <v>10.93</v>
      </c>
      <c r="D206" s="61">
        <v>1</v>
      </c>
      <c r="E206" s="117">
        <f>1/(1+EXP(-($W$4+($W$5*C206))))</f>
        <v>0.99608056253220989</v>
      </c>
      <c r="F206" s="117">
        <f>(E206^D206)*((1-E206)^(1-D206))</f>
        <v>0.99608056253220989</v>
      </c>
      <c r="Q206" s="56">
        <v>6.39</v>
      </c>
      <c r="R206" s="56">
        <v>0</v>
      </c>
      <c r="S206" s="119" t="e">
        <f t="shared" si="6"/>
        <v>#N/A</v>
      </c>
      <c r="T206" s="120">
        <f ca="1">IF($W$8=FALSE,D206,D206+((RANDBETWEEN(0,$W$9)-($W$9/2))/1000))</f>
        <v>1</v>
      </c>
      <c r="U206" s="120" t="str">
        <f t="shared" si="7"/>
        <v/>
      </c>
    </row>
    <row r="207" spans="2:21" x14ac:dyDescent="0.3">
      <c r="B207" s="59">
        <v>204</v>
      </c>
      <c r="C207" s="118">
        <v>12.47</v>
      </c>
      <c r="D207" s="61">
        <v>1</v>
      </c>
      <c r="E207" s="117">
        <f>1/(1+EXP(-($W$4+($W$5*C207))))</f>
        <v>0.99991831185670021</v>
      </c>
      <c r="F207" s="117">
        <f>(E207^D207)*((1-E207)^(1-D207))</f>
        <v>0.99991831185670021</v>
      </c>
      <c r="Q207" s="56">
        <v>6.41</v>
      </c>
      <c r="R207" s="56">
        <v>0</v>
      </c>
      <c r="S207" s="119" t="e">
        <f t="shared" si="6"/>
        <v>#N/A</v>
      </c>
      <c r="T207" s="120">
        <f ca="1">IF($W$8=FALSE,D207,D207+((RANDBETWEEN(0,$W$9)-($W$9/2))/1000))</f>
        <v>1</v>
      </c>
      <c r="U207" s="120" t="str">
        <f t="shared" si="7"/>
        <v/>
      </c>
    </row>
    <row r="208" spans="2:21" x14ac:dyDescent="0.3">
      <c r="B208" s="59">
        <v>205</v>
      </c>
      <c r="C208" s="118">
        <v>7.23</v>
      </c>
      <c r="D208" s="61">
        <v>0</v>
      </c>
      <c r="E208" s="117">
        <f>1/(1+EXP(-($W$4+($W$5*C208))))</f>
        <v>2.2503584878622106E-2</v>
      </c>
      <c r="F208" s="117">
        <f>(E208^D208)*((1-E208)^(1-D208))</f>
        <v>0.97749641512137786</v>
      </c>
      <c r="Q208" s="56">
        <v>6.42</v>
      </c>
      <c r="R208" s="56">
        <v>0</v>
      </c>
      <c r="S208" s="119" t="e">
        <f t="shared" si="6"/>
        <v>#N/A</v>
      </c>
      <c r="T208" s="120">
        <f ca="1">IF($W$8=FALSE,D208,D208+((RANDBETWEEN(0,$W$9)-($W$9/2))/1000))</f>
        <v>0</v>
      </c>
      <c r="U208" s="120" t="str">
        <f t="shared" si="7"/>
        <v/>
      </c>
    </row>
    <row r="209" spans="2:21" x14ac:dyDescent="0.3">
      <c r="B209" s="59">
        <v>206</v>
      </c>
      <c r="C209" s="118">
        <v>6.79</v>
      </c>
      <c r="D209" s="61">
        <v>0</v>
      </c>
      <c r="E209" s="117">
        <f>1/(1+EXP(-($W$4+($W$5*C209))))</f>
        <v>7.5520164094877249E-3</v>
      </c>
      <c r="F209" s="117">
        <f>(E209^D209)*((1-E209)^(1-D209))</f>
        <v>0.99244798359051223</v>
      </c>
      <c r="Q209" s="56">
        <v>6.49</v>
      </c>
      <c r="R209" s="56">
        <v>0</v>
      </c>
      <c r="S209" s="119" t="e">
        <f t="shared" si="6"/>
        <v>#N/A</v>
      </c>
      <c r="T209" s="120">
        <f ca="1">IF($W$8=FALSE,D209,D209+((RANDBETWEEN(0,$W$9)-($W$9/2))/1000))</f>
        <v>0</v>
      </c>
      <c r="U209" s="120" t="str">
        <f t="shared" si="7"/>
        <v/>
      </c>
    </row>
    <row r="210" spans="2:21" x14ac:dyDescent="0.3">
      <c r="B210" s="59">
        <v>207</v>
      </c>
      <c r="C210" s="118">
        <v>11.74</v>
      </c>
      <c r="D210" s="61">
        <v>1</v>
      </c>
      <c r="E210" s="117">
        <f>1/(1+EXP(-($W$4+($W$5*C210))))</f>
        <v>0.99948757313429659</v>
      </c>
      <c r="F210" s="117">
        <f>(E210^D210)*((1-E210)^(1-D210))</f>
        <v>0.99948757313429659</v>
      </c>
      <c r="Q210" s="56">
        <v>6.5</v>
      </c>
      <c r="R210" s="56">
        <v>0</v>
      </c>
      <c r="S210" s="119" t="e">
        <f t="shared" si="6"/>
        <v>#N/A</v>
      </c>
      <c r="T210" s="120">
        <f ca="1">IF($W$8=FALSE,D210,D210+((RANDBETWEEN(0,$W$9)-($W$9/2))/1000))</f>
        <v>1</v>
      </c>
      <c r="U210" s="120" t="str">
        <f t="shared" si="7"/>
        <v/>
      </c>
    </row>
    <row r="211" spans="2:21" x14ac:dyDescent="0.3">
      <c r="B211" s="59">
        <v>208</v>
      </c>
      <c r="C211" s="118">
        <v>15.35</v>
      </c>
      <c r="D211" s="61">
        <v>1</v>
      </c>
      <c r="E211" s="117">
        <f>1/(1+EXP(-($W$4+($W$5*C211))))</f>
        <v>0.99999994175456164</v>
      </c>
      <c r="F211" s="117">
        <f>(E211^D211)*((1-E211)^(1-D211))</f>
        <v>0.99999994175456164</v>
      </c>
      <c r="Q211" s="56">
        <v>6.5</v>
      </c>
      <c r="R211" s="56">
        <v>0</v>
      </c>
      <c r="S211" s="119" t="e">
        <f t="shared" si="6"/>
        <v>#N/A</v>
      </c>
      <c r="T211" s="120">
        <f ca="1">IF($W$8=FALSE,D211,D211+((RANDBETWEEN(0,$W$9)-($W$9/2))/1000))</f>
        <v>1</v>
      </c>
      <c r="U211" s="120" t="str">
        <f t="shared" si="7"/>
        <v/>
      </c>
    </row>
    <row r="212" spans="2:21" x14ac:dyDescent="0.3">
      <c r="B212" s="59">
        <v>209</v>
      </c>
      <c r="C212" s="118">
        <v>8.39</v>
      </c>
      <c r="D212" s="61">
        <v>0</v>
      </c>
      <c r="E212" s="117">
        <f>1/(1+EXP(-($W$4+($W$5*C212))))</f>
        <v>0.29885420522824285</v>
      </c>
      <c r="F212" s="117">
        <f>(E212^D212)*((1-E212)^(1-D212))</f>
        <v>0.7011457947717572</v>
      </c>
      <c r="Q212" s="56">
        <v>6.52</v>
      </c>
      <c r="R212" s="56">
        <v>0</v>
      </c>
      <c r="S212" s="119" t="e">
        <f t="shared" si="6"/>
        <v>#N/A</v>
      </c>
      <c r="T212" s="120">
        <f ca="1">IF($W$8=FALSE,D212,D212+((RANDBETWEEN(0,$W$9)-($W$9/2))/1000))</f>
        <v>0</v>
      </c>
      <c r="U212" s="120" t="str">
        <f t="shared" si="7"/>
        <v/>
      </c>
    </row>
    <row r="213" spans="2:21" x14ac:dyDescent="0.3">
      <c r="B213" s="59">
        <v>210</v>
      </c>
      <c r="C213" s="118">
        <v>6.52</v>
      </c>
      <c r="D213" s="61">
        <v>0</v>
      </c>
      <c r="E213" s="117">
        <f>1/(1+EXP(-($W$4+($W$5*C213))))</f>
        <v>3.8428911423380686E-3</v>
      </c>
      <c r="F213" s="117">
        <f>(E213^D213)*((1-E213)^(1-D213))</f>
        <v>0.99615710885766195</v>
      </c>
      <c r="Q213" s="56">
        <v>6.54</v>
      </c>
      <c r="R213" s="56">
        <v>0</v>
      </c>
      <c r="S213" s="119" t="e">
        <f t="shared" si="6"/>
        <v>#N/A</v>
      </c>
      <c r="T213" s="120">
        <f ca="1">IF($W$8=FALSE,D213,D213+((RANDBETWEEN(0,$W$9)-($W$9/2))/1000))</f>
        <v>0</v>
      </c>
      <c r="U213" s="120" t="str">
        <f t="shared" si="7"/>
        <v/>
      </c>
    </row>
    <row r="214" spans="2:21" x14ac:dyDescent="0.3">
      <c r="B214" s="59">
        <v>211</v>
      </c>
      <c r="C214" s="118">
        <v>10.06</v>
      </c>
      <c r="D214" s="61">
        <v>1</v>
      </c>
      <c r="E214" s="117">
        <f>1/(1+EXP(-($W$4+($W$5*C214))))</f>
        <v>0.96607076319392438</v>
      </c>
      <c r="F214" s="117">
        <f>(E214^D214)*((1-E214)^(1-D214))</f>
        <v>0.96607076319392438</v>
      </c>
      <c r="Q214" s="56">
        <v>6.57</v>
      </c>
      <c r="R214" s="56">
        <v>0</v>
      </c>
      <c r="S214" s="119" t="e">
        <f t="shared" si="6"/>
        <v>#N/A</v>
      </c>
      <c r="T214" s="120">
        <f ca="1">IF($W$8=FALSE,D214,D214+((RANDBETWEEN(0,$W$9)-($W$9/2))/1000))</f>
        <v>1</v>
      </c>
      <c r="U214" s="120" t="str">
        <f t="shared" si="7"/>
        <v/>
      </c>
    </row>
    <row r="215" spans="2:21" x14ac:dyDescent="0.3">
      <c r="B215" s="59">
        <v>212</v>
      </c>
      <c r="C215" s="118">
        <v>1.85</v>
      </c>
      <c r="D215" s="61">
        <v>0</v>
      </c>
      <c r="E215" s="117">
        <f>1/(1+EXP(-($W$4+($W$5*C215))))</f>
        <v>3.0443296024065918E-8</v>
      </c>
      <c r="F215" s="117">
        <f>(E215^D215)*((1-E215)^(1-D215))</f>
        <v>0.999999969556704</v>
      </c>
      <c r="Q215" s="56">
        <v>6.57</v>
      </c>
      <c r="R215" s="56">
        <v>0</v>
      </c>
      <c r="S215" s="119" t="e">
        <f t="shared" si="6"/>
        <v>#N/A</v>
      </c>
      <c r="T215" s="120">
        <f ca="1">IF($W$8=FALSE,D215,D215+((RANDBETWEEN(0,$W$9)-($W$9/2))/1000))</f>
        <v>0</v>
      </c>
      <c r="U215" s="120" t="str">
        <f t="shared" si="7"/>
        <v/>
      </c>
    </row>
    <row r="216" spans="2:21" x14ac:dyDescent="0.3">
      <c r="B216" s="59">
        <v>213</v>
      </c>
      <c r="C216" s="118">
        <v>6.81</v>
      </c>
      <c r="D216" s="61">
        <v>0</v>
      </c>
      <c r="E216" s="117">
        <f>1/(1+EXP(-($W$4+($W$5*C216))))</f>
        <v>7.9386635029046436E-3</v>
      </c>
      <c r="F216" s="117">
        <f>(E216^D216)*((1-E216)^(1-D216))</f>
        <v>0.99206133649709538</v>
      </c>
      <c r="Q216" s="56">
        <v>6.6</v>
      </c>
      <c r="R216" s="56">
        <v>0</v>
      </c>
      <c r="S216" s="119" t="e">
        <f t="shared" si="6"/>
        <v>#N/A</v>
      </c>
      <c r="T216" s="120">
        <f ca="1">IF($W$8=FALSE,D216,D216+((RANDBETWEEN(0,$W$9)-($W$9/2))/1000))</f>
        <v>0</v>
      </c>
      <c r="U216" s="120" t="str">
        <f t="shared" si="7"/>
        <v/>
      </c>
    </row>
    <row r="217" spans="2:21" x14ac:dyDescent="0.3">
      <c r="B217" s="59">
        <v>214</v>
      </c>
      <c r="C217" s="118">
        <v>11.18</v>
      </c>
      <c r="D217" s="61">
        <v>1</v>
      </c>
      <c r="E217" s="117">
        <f>1/(1+EXP(-($W$4+($W$5*C217))))</f>
        <v>0.99790662058441293</v>
      </c>
      <c r="F217" s="117">
        <f>(E217^D217)*((1-E217)^(1-D217))</f>
        <v>0.99790662058441293</v>
      </c>
      <c r="Q217" s="56">
        <v>6.62</v>
      </c>
      <c r="R217" s="56">
        <v>0</v>
      </c>
      <c r="S217" s="119" t="e">
        <f t="shared" si="6"/>
        <v>#N/A</v>
      </c>
      <c r="T217" s="120">
        <f ca="1">IF($W$8=FALSE,D217,D217+((RANDBETWEEN(0,$W$9)-($W$9/2))/1000))</f>
        <v>1</v>
      </c>
      <c r="U217" s="120" t="str">
        <f t="shared" si="7"/>
        <v/>
      </c>
    </row>
    <row r="218" spans="2:21" x14ac:dyDescent="0.3">
      <c r="B218" s="59">
        <v>215</v>
      </c>
      <c r="C218" s="118">
        <v>11.38</v>
      </c>
      <c r="D218" s="61">
        <v>1</v>
      </c>
      <c r="E218" s="117">
        <f>1/(1+EXP(-($W$4+($W$5*C218))))</f>
        <v>0.99873330925726167</v>
      </c>
      <c r="F218" s="117">
        <f>(E218^D218)*((1-E218)^(1-D218))</f>
        <v>0.99873330925726167</v>
      </c>
      <c r="Q218" s="56">
        <v>6.63</v>
      </c>
      <c r="R218" s="56">
        <v>0</v>
      </c>
      <c r="S218" s="119" t="e">
        <f t="shared" si="6"/>
        <v>#N/A</v>
      </c>
      <c r="T218" s="120">
        <f ca="1">IF($W$8=FALSE,D218,D218+((RANDBETWEEN(0,$W$9)-($W$9/2))/1000))</f>
        <v>1</v>
      </c>
      <c r="U218" s="120" t="str">
        <f t="shared" si="7"/>
        <v/>
      </c>
    </row>
    <row r="219" spans="2:21" x14ac:dyDescent="0.3">
      <c r="B219" s="59">
        <v>216</v>
      </c>
      <c r="C219" s="118">
        <v>9.19</v>
      </c>
      <c r="D219" s="61">
        <v>0</v>
      </c>
      <c r="E219" s="117">
        <f>1/(1+EXP(-($W$4+($W$5*C219))))</f>
        <v>0.76133998297541927</v>
      </c>
      <c r="F219" s="117">
        <f>(E219^D219)*((1-E219)^(1-D219))</f>
        <v>0.23866001702458073</v>
      </c>
      <c r="Q219" s="56">
        <v>6.63</v>
      </c>
      <c r="R219" s="56">
        <v>0</v>
      </c>
      <c r="S219" s="119" t="e">
        <f t="shared" si="6"/>
        <v>#N/A</v>
      </c>
      <c r="T219" s="120">
        <f ca="1">IF($W$8=FALSE,D219,D219+((RANDBETWEEN(0,$W$9)-($W$9/2))/1000))</f>
        <v>0</v>
      </c>
      <c r="U219" s="120" t="str">
        <f t="shared" si="7"/>
        <v/>
      </c>
    </row>
    <row r="220" spans="2:21" x14ac:dyDescent="0.3">
      <c r="B220" s="59">
        <v>217</v>
      </c>
      <c r="C220" s="118">
        <v>10.7</v>
      </c>
      <c r="D220" s="61">
        <v>1</v>
      </c>
      <c r="E220" s="117">
        <f>1/(1+EXP(-($W$4+($W$5*C220))))</f>
        <v>0.99303037616699419</v>
      </c>
      <c r="F220" s="117">
        <f>(E220^D220)*((1-E220)^(1-D220))</f>
        <v>0.99303037616699419</v>
      </c>
      <c r="Q220" s="56">
        <v>6.64</v>
      </c>
      <c r="R220" s="56">
        <v>0</v>
      </c>
      <c r="S220" s="119" t="e">
        <f t="shared" si="6"/>
        <v>#N/A</v>
      </c>
      <c r="T220" s="120">
        <f ca="1">IF($W$8=FALSE,D220,D220+((RANDBETWEEN(0,$W$9)-($W$9/2))/1000))</f>
        <v>1</v>
      </c>
      <c r="U220" s="120" t="str">
        <f t="shared" si="7"/>
        <v/>
      </c>
    </row>
    <row r="221" spans="2:21" x14ac:dyDescent="0.3">
      <c r="B221" s="59">
        <v>218</v>
      </c>
      <c r="C221" s="118">
        <v>1.07</v>
      </c>
      <c r="D221" s="61">
        <v>0</v>
      </c>
      <c r="E221" s="117">
        <f>1/(1+EXP(-($W$4+($W$5*C221))))</f>
        <v>4.2775731710473136E-9</v>
      </c>
      <c r="F221" s="117">
        <f>(E221^D221)*((1-E221)^(1-D221))</f>
        <v>0.99999999572242682</v>
      </c>
      <c r="Q221" s="56">
        <v>6.68</v>
      </c>
      <c r="R221" s="56">
        <v>0</v>
      </c>
      <c r="S221" s="119" t="e">
        <f t="shared" si="6"/>
        <v>#N/A</v>
      </c>
      <c r="T221" s="120">
        <f ca="1">IF($W$8=FALSE,D221,D221+((RANDBETWEEN(0,$W$9)-($W$9/2))/1000))</f>
        <v>0</v>
      </c>
      <c r="U221" s="120" t="str">
        <f t="shared" si="7"/>
        <v/>
      </c>
    </row>
    <row r="222" spans="2:21" x14ac:dyDescent="0.3">
      <c r="B222" s="59">
        <v>219</v>
      </c>
      <c r="C222" s="118">
        <v>8.4600000000000009</v>
      </c>
      <c r="D222" s="61">
        <v>0</v>
      </c>
      <c r="E222" s="117">
        <f>1/(1+EXP(-($W$4+($W$5*C222))))</f>
        <v>0.33701163187936178</v>
      </c>
      <c r="F222" s="117">
        <f>(E222^D222)*((1-E222)^(1-D222))</f>
        <v>0.66298836812063822</v>
      </c>
      <c r="Q222" s="56">
        <v>6.68</v>
      </c>
      <c r="R222" s="56">
        <v>0</v>
      </c>
      <c r="S222" s="119" t="e">
        <f t="shared" si="6"/>
        <v>#N/A</v>
      </c>
      <c r="T222" s="120">
        <f ca="1">IF($W$8=FALSE,D222,D222+((RANDBETWEEN(0,$W$9)-($W$9/2))/1000))</f>
        <v>0</v>
      </c>
      <c r="U222" s="120" t="str">
        <f t="shared" si="7"/>
        <v/>
      </c>
    </row>
    <row r="223" spans="2:21" x14ac:dyDescent="0.3">
      <c r="B223" s="59">
        <v>220</v>
      </c>
      <c r="C223" s="118">
        <v>11.88</v>
      </c>
      <c r="D223" s="61">
        <v>1</v>
      </c>
      <c r="E223" s="117">
        <f>1/(1+EXP(-($W$4+($W$5*C223))))</f>
        <v>0.99963965203104066</v>
      </c>
      <c r="F223" s="117">
        <f>(E223^D223)*((1-E223)^(1-D223))</f>
        <v>0.99963965203104066</v>
      </c>
      <c r="Q223" s="56">
        <v>6.69</v>
      </c>
      <c r="R223" s="56">
        <v>0</v>
      </c>
      <c r="S223" s="119" t="e">
        <f t="shared" si="6"/>
        <v>#N/A</v>
      </c>
      <c r="T223" s="120">
        <f ca="1">IF($W$8=FALSE,D223,D223+((RANDBETWEEN(0,$W$9)-($W$9/2))/1000))</f>
        <v>1</v>
      </c>
      <c r="U223" s="120" t="str">
        <f t="shared" si="7"/>
        <v/>
      </c>
    </row>
    <row r="224" spans="2:21" x14ac:dyDescent="0.3">
      <c r="B224" s="59">
        <v>221</v>
      </c>
      <c r="C224" s="118">
        <v>12.94</v>
      </c>
      <c r="D224" s="61">
        <v>1</v>
      </c>
      <c r="E224" s="117">
        <f>1/(1+EXP(-($W$4+($W$5*C224))))</f>
        <v>0.99997496072684688</v>
      </c>
      <c r="F224" s="117">
        <f>(E224^D224)*((1-E224)^(1-D224))</f>
        <v>0.99997496072684688</v>
      </c>
      <c r="Q224" s="56">
        <v>6.72</v>
      </c>
      <c r="R224" s="56">
        <v>0</v>
      </c>
      <c r="S224" s="119" t="e">
        <f t="shared" si="6"/>
        <v>#N/A</v>
      </c>
      <c r="T224" s="120">
        <f ca="1">IF($W$8=FALSE,D224,D224+((RANDBETWEEN(0,$W$9)-($W$9/2))/1000))</f>
        <v>1</v>
      </c>
      <c r="U224" s="120" t="str">
        <f t="shared" si="7"/>
        <v/>
      </c>
    </row>
    <row r="225" spans="2:21" x14ac:dyDescent="0.3">
      <c r="B225" s="59">
        <v>222</v>
      </c>
      <c r="C225" s="118">
        <v>5.9</v>
      </c>
      <c r="D225" s="61">
        <v>0</v>
      </c>
      <c r="E225" s="117">
        <f>1/(1+EXP(-($W$4+($W$5*C225))))</f>
        <v>8.1005340394527516E-4</v>
      </c>
      <c r="F225" s="117">
        <f>(E225^D225)*((1-E225)^(1-D225))</f>
        <v>0.99918994659605476</v>
      </c>
      <c r="Q225" s="56">
        <v>6.76</v>
      </c>
      <c r="R225" s="56">
        <v>0</v>
      </c>
      <c r="S225" s="119" t="e">
        <f t="shared" si="6"/>
        <v>#N/A</v>
      </c>
      <c r="T225" s="120">
        <f ca="1">IF($W$8=FALSE,D225,D225+((RANDBETWEEN(0,$W$9)-($W$9/2))/1000))</f>
        <v>0</v>
      </c>
      <c r="U225" s="120" t="str">
        <f t="shared" si="7"/>
        <v/>
      </c>
    </row>
    <row r="226" spans="2:21" x14ac:dyDescent="0.3">
      <c r="B226" s="59">
        <v>223</v>
      </c>
      <c r="C226" s="118">
        <v>5.16</v>
      </c>
      <c r="D226" s="61">
        <v>0</v>
      </c>
      <c r="E226" s="117">
        <f>1/(1+EXP(-($W$4+($W$5*C226))))</f>
        <v>1.2595750554971429E-4</v>
      </c>
      <c r="F226" s="117">
        <f>(E226^D226)*((1-E226)^(1-D226))</f>
        <v>0.99987404249445033</v>
      </c>
      <c r="Q226" s="56">
        <v>6.78</v>
      </c>
      <c r="R226" s="56">
        <v>0</v>
      </c>
      <c r="S226" s="119" t="e">
        <f t="shared" si="6"/>
        <v>#N/A</v>
      </c>
      <c r="T226" s="120">
        <f ca="1">IF($W$8=FALSE,D226,D226+((RANDBETWEEN(0,$W$9)-($W$9/2))/1000))</f>
        <v>0</v>
      </c>
      <c r="U226" s="120" t="str">
        <f t="shared" si="7"/>
        <v/>
      </c>
    </row>
    <row r="227" spans="2:21" x14ac:dyDescent="0.3">
      <c r="B227" s="59">
        <v>224</v>
      </c>
      <c r="C227" s="118">
        <v>9.27</v>
      </c>
      <c r="D227" s="61">
        <v>1</v>
      </c>
      <c r="E227" s="117">
        <f>1/(1+EXP(-($W$4+($W$5*C227))))</f>
        <v>0.79597414854815751</v>
      </c>
      <c r="F227" s="117">
        <f>(E227^D227)*((1-E227)^(1-D227))</f>
        <v>0.79597414854815751</v>
      </c>
      <c r="Q227" s="56">
        <v>6.79</v>
      </c>
      <c r="R227" s="56">
        <v>0</v>
      </c>
      <c r="S227" s="119" t="e">
        <f t="shared" si="6"/>
        <v>#N/A</v>
      </c>
      <c r="T227" s="120">
        <f ca="1">IF($W$8=FALSE,D227,D227+((RANDBETWEEN(0,$W$9)-($W$9/2))/1000))</f>
        <v>1</v>
      </c>
      <c r="U227" s="120" t="str">
        <f t="shared" si="7"/>
        <v/>
      </c>
    </row>
    <row r="228" spans="2:21" x14ac:dyDescent="0.3">
      <c r="B228" s="59">
        <v>225</v>
      </c>
      <c r="C228" s="118">
        <v>4.72</v>
      </c>
      <c r="D228" s="61">
        <v>0</v>
      </c>
      <c r="E228" s="117">
        <f>1/(1+EXP(-($W$4+($W$5*C228))))</f>
        <v>4.1636988552618988E-5</v>
      </c>
      <c r="F228" s="117">
        <f>(E228^D228)*((1-E228)^(1-D228))</f>
        <v>0.99995836301144736</v>
      </c>
      <c r="Q228" s="56">
        <v>6.81</v>
      </c>
      <c r="R228" s="56">
        <v>0</v>
      </c>
      <c r="S228" s="119" t="e">
        <f t="shared" si="6"/>
        <v>#N/A</v>
      </c>
      <c r="T228" s="120">
        <f ca="1">IF($W$8=FALSE,D228,D228+((RANDBETWEEN(0,$W$9)-($W$9/2))/1000))</f>
        <v>0</v>
      </c>
      <c r="U228" s="120" t="str">
        <f t="shared" si="7"/>
        <v/>
      </c>
    </row>
    <row r="229" spans="2:21" x14ac:dyDescent="0.3">
      <c r="B229" s="59">
        <v>226</v>
      </c>
      <c r="C229" s="118">
        <v>11.37</v>
      </c>
      <c r="D229" s="61">
        <v>1</v>
      </c>
      <c r="E229" s="117">
        <f>1/(1+EXP(-($W$4+($W$5*C229))))</f>
        <v>0.99870107693243304</v>
      </c>
      <c r="F229" s="117">
        <f>(E229^D229)*((1-E229)^(1-D229))</f>
        <v>0.99870107693243304</v>
      </c>
      <c r="Q229" s="56">
        <v>6.82</v>
      </c>
      <c r="R229" s="56">
        <v>0</v>
      </c>
      <c r="S229" s="119" t="e">
        <f t="shared" si="6"/>
        <v>#N/A</v>
      </c>
      <c r="T229" s="120">
        <f ca="1">IF($W$8=FALSE,D229,D229+((RANDBETWEEN(0,$W$9)-($W$9/2))/1000))</f>
        <v>1</v>
      </c>
      <c r="U229" s="120" t="str">
        <f t="shared" si="7"/>
        <v/>
      </c>
    </row>
    <row r="230" spans="2:21" x14ac:dyDescent="0.3">
      <c r="B230" s="59">
        <v>227</v>
      </c>
      <c r="C230" s="118">
        <v>9.59</v>
      </c>
      <c r="D230" s="61">
        <v>1</v>
      </c>
      <c r="E230" s="117">
        <f>1/(1+EXP(-($W$4+($W$5*C230))))</f>
        <v>0.8971950701209751</v>
      </c>
      <c r="F230" s="117">
        <f>(E230^D230)*((1-E230)^(1-D230))</f>
        <v>0.8971950701209751</v>
      </c>
      <c r="Q230" s="56">
        <v>6.84</v>
      </c>
      <c r="R230" s="56">
        <v>0</v>
      </c>
      <c r="S230" s="119" t="e">
        <f t="shared" si="6"/>
        <v>#N/A</v>
      </c>
      <c r="T230" s="120">
        <f ca="1">IF($W$8=FALSE,D230,D230+((RANDBETWEEN(0,$W$9)-($W$9/2))/1000))</f>
        <v>1</v>
      </c>
      <c r="U230" s="120" t="str">
        <f t="shared" si="7"/>
        <v/>
      </c>
    </row>
    <row r="231" spans="2:21" x14ac:dyDescent="0.3">
      <c r="B231" s="59">
        <v>228</v>
      </c>
      <c r="C231" s="118">
        <v>12.08</v>
      </c>
      <c r="D231" s="61">
        <v>1</v>
      </c>
      <c r="E231" s="117">
        <f>1/(1+EXP(-($W$4+($W$5*C231))))</f>
        <v>0.99978210514294275</v>
      </c>
      <c r="F231" s="117">
        <f>(E231^D231)*((1-E231)^(1-D231))</f>
        <v>0.99978210514294275</v>
      </c>
      <c r="Q231" s="56">
        <v>6.87</v>
      </c>
      <c r="R231" s="56">
        <v>0</v>
      </c>
      <c r="S231" s="119" t="e">
        <f t="shared" si="6"/>
        <v>#N/A</v>
      </c>
      <c r="T231" s="120">
        <f ca="1">IF($W$8=FALSE,D231,D231+((RANDBETWEEN(0,$W$9)-($W$9/2))/1000))</f>
        <v>1</v>
      </c>
      <c r="U231" s="120" t="str">
        <f t="shared" si="7"/>
        <v/>
      </c>
    </row>
    <row r="232" spans="2:21" x14ac:dyDescent="0.3">
      <c r="B232" s="59">
        <v>229</v>
      </c>
      <c r="C232" s="118">
        <v>4.5</v>
      </c>
      <c r="D232" s="61">
        <v>0</v>
      </c>
      <c r="E232" s="117">
        <f>1/(1+EXP(-($W$4+($W$5*C232))))</f>
        <v>2.3938465951974365E-5</v>
      </c>
      <c r="F232" s="117">
        <f>(E232^D232)*((1-E232)^(1-D232))</f>
        <v>0.99997606153404806</v>
      </c>
      <c r="Q232" s="56">
        <v>6.88</v>
      </c>
      <c r="R232" s="56">
        <v>0</v>
      </c>
      <c r="S232" s="119" t="e">
        <f t="shared" si="6"/>
        <v>#N/A</v>
      </c>
      <c r="T232" s="120">
        <f ca="1">IF($W$8=FALSE,D232,D232+((RANDBETWEEN(0,$W$9)-($W$9/2))/1000))</f>
        <v>0</v>
      </c>
      <c r="U232" s="120" t="str">
        <f t="shared" si="7"/>
        <v/>
      </c>
    </row>
    <row r="233" spans="2:21" x14ac:dyDescent="0.3">
      <c r="B233" s="59">
        <v>230</v>
      </c>
      <c r="C233" s="118">
        <v>15.35</v>
      </c>
      <c r="D233" s="61">
        <v>1</v>
      </c>
      <c r="E233" s="117">
        <f>1/(1+EXP(-($W$4+($W$5*C233))))</f>
        <v>0.99999994175456164</v>
      </c>
      <c r="F233" s="117">
        <f>(E233^D233)*((1-E233)^(1-D233))</f>
        <v>0.99999994175456164</v>
      </c>
      <c r="Q233" s="56">
        <v>6.89</v>
      </c>
      <c r="R233" s="56">
        <v>0</v>
      </c>
      <c r="S233" s="119" t="e">
        <f t="shared" si="6"/>
        <v>#N/A</v>
      </c>
      <c r="T233" s="120">
        <f ca="1">IF($W$8=FALSE,D233,D233+((RANDBETWEEN(0,$W$9)-($W$9/2))/1000))</f>
        <v>1</v>
      </c>
      <c r="U233" s="120" t="str">
        <f t="shared" si="7"/>
        <v/>
      </c>
    </row>
    <row r="234" spans="2:21" x14ac:dyDescent="0.3">
      <c r="B234" s="59">
        <v>231</v>
      </c>
      <c r="C234" s="118">
        <v>12.92</v>
      </c>
      <c r="D234" s="61">
        <v>1</v>
      </c>
      <c r="E234" s="117">
        <f>1/(1+EXP(-($W$4+($W$5*C234))))</f>
        <v>0.99997366854515746</v>
      </c>
      <c r="F234" s="117">
        <f>(E234^D234)*((1-E234)^(1-D234))</f>
        <v>0.99997366854515746</v>
      </c>
      <c r="Q234" s="56">
        <v>6.9</v>
      </c>
      <c r="R234" s="56">
        <v>0</v>
      </c>
      <c r="S234" s="119" t="e">
        <f t="shared" si="6"/>
        <v>#N/A</v>
      </c>
      <c r="T234" s="120">
        <f ca="1">IF($W$8=FALSE,D234,D234+((RANDBETWEEN(0,$W$9)-($W$9/2))/1000))</f>
        <v>1</v>
      </c>
      <c r="U234" s="120" t="str">
        <f t="shared" si="7"/>
        <v/>
      </c>
    </row>
    <row r="235" spans="2:21" x14ac:dyDescent="0.3">
      <c r="B235" s="59">
        <v>232</v>
      </c>
      <c r="C235" s="118">
        <v>12.87</v>
      </c>
      <c r="D235" s="61">
        <v>1</v>
      </c>
      <c r="E235" s="117">
        <f>1/(1+EXP(-($W$4+($W$5*C235))))</f>
        <v>0.99997013877857599</v>
      </c>
      <c r="F235" s="117">
        <f>(E235^D235)*((1-E235)^(1-D235))</f>
        <v>0.99997013877857599</v>
      </c>
      <c r="Q235" s="56">
        <v>6.9</v>
      </c>
      <c r="R235" s="56">
        <v>0</v>
      </c>
      <c r="S235" s="119" t="e">
        <f t="shared" si="6"/>
        <v>#N/A</v>
      </c>
      <c r="T235" s="120">
        <f ca="1">IF($W$8=FALSE,D235,D235+((RANDBETWEEN(0,$W$9)-($W$9/2))/1000))</f>
        <v>1</v>
      </c>
      <c r="U235" s="120" t="str">
        <f t="shared" si="7"/>
        <v/>
      </c>
    </row>
    <row r="236" spans="2:21" x14ac:dyDescent="0.3">
      <c r="B236" s="59">
        <v>233</v>
      </c>
      <c r="C236" s="118">
        <v>4.3899999999999997</v>
      </c>
      <c r="D236" s="61">
        <v>0</v>
      </c>
      <c r="E236" s="117">
        <f>1/(1+EXP(-($W$4+($W$5*C236))))</f>
        <v>1.8151122538997368E-5</v>
      </c>
      <c r="F236" s="117">
        <f>(E236^D236)*((1-E236)^(1-D236))</f>
        <v>0.999981848877461</v>
      </c>
      <c r="Q236" s="56">
        <v>6.9</v>
      </c>
      <c r="R236" s="56">
        <v>0</v>
      </c>
      <c r="S236" s="119" t="e">
        <f t="shared" si="6"/>
        <v>#N/A</v>
      </c>
      <c r="T236" s="120">
        <f ca="1">IF($W$8=FALSE,D236,D236+((RANDBETWEEN(0,$W$9)-($W$9/2))/1000))</f>
        <v>0</v>
      </c>
      <c r="U236" s="120" t="str">
        <f t="shared" si="7"/>
        <v/>
      </c>
    </row>
    <row r="237" spans="2:21" x14ac:dyDescent="0.3">
      <c r="B237" s="59">
        <v>234</v>
      </c>
      <c r="C237" s="118">
        <v>10.31</v>
      </c>
      <c r="D237" s="61">
        <v>1</v>
      </c>
      <c r="E237" s="117">
        <f>1/(1+EXP(-($W$4+($W$5*C237))))</f>
        <v>0.98162034007099908</v>
      </c>
      <c r="F237" s="117">
        <f>(E237^D237)*((1-E237)^(1-D237))</f>
        <v>0.98162034007099908</v>
      </c>
      <c r="Q237" s="56">
        <v>6.91</v>
      </c>
      <c r="R237" s="56">
        <v>0</v>
      </c>
      <c r="S237" s="119" t="e">
        <f t="shared" si="6"/>
        <v>#N/A</v>
      </c>
      <c r="T237" s="120">
        <f ca="1">IF($W$8=FALSE,D237,D237+((RANDBETWEEN(0,$W$9)-($W$9/2))/1000))</f>
        <v>1</v>
      </c>
      <c r="U237" s="120" t="str">
        <f t="shared" si="7"/>
        <v/>
      </c>
    </row>
    <row r="238" spans="2:21" x14ac:dyDescent="0.3">
      <c r="B238" s="59">
        <v>235</v>
      </c>
      <c r="C238" s="118">
        <v>12.83</v>
      </c>
      <c r="D238" s="61">
        <v>1</v>
      </c>
      <c r="E238" s="117">
        <f>1/(1+EXP(-($W$4+($W$5*C238))))</f>
        <v>0.9999669772230283</v>
      </c>
      <c r="F238" s="117">
        <f>(E238^D238)*((1-E238)^(1-D238))</f>
        <v>0.9999669772230283</v>
      </c>
      <c r="Q238" s="56">
        <v>6.92</v>
      </c>
      <c r="R238" s="56">
        <v>0</v>
      </c>
      <c r="S238" s="119" t="e">
        <f t="shared" si="6"/>
        <v>#N/A</v>
      </c>
      <c r="T238" s="120">
        <f ca="1">IF($W$8=FALSE,D238,D238+((RANDBETWEEN(0,$W$9)-($W$9/2))/1000))</f>
        <v>1</v>
      </c>
      <c r="U238" s="120" t="str">
        <f t="shared" si="7"/>
        <v/>
      </c>
    </row>
    <row r="239" spans="2:21" x14ac:dyDescent="0.3">
      <c r="B239" s="59">
        <v>236</v>
      </c>
      <c r="C239" s="118">
        <v>4.1500000000000004</v>
      </c>
      <c r="D239" s="61">
        <v>0</v>
      </c>
      <c r="E239" s="117">
        <f>1/(1+EXP(-($W$4+($W$5*C239))))</f>
        <v>9.9234499143855272E-6</v>
      </c>
      <c r="F239" s="117">
        <f>(E239^D239)*((1-E239)^(1-D239))</f>
        <v>0.99999007655008565</v>
      </c>
      <c r="Q239" s="56">
        <v>6.92</v>
      </c>
      <c r="R239" s="56">
        <v>0</v>
      </c>
      <c r="S239" s="119" t="e">
        <f t="shared" si="6"/>
        <v>#N/A</v>
      </c>
      <c r="T239" s="120">
        <f ca="1">IF($W$8=FALSE,D239,D239+((RANDBETWEEN(0,$W$9)-($W$9/2))/1000))</f>
        <v>0</v>
      </c>
      <c r="U239" s="120" t="str">
        <f t="shared" si="7"/>
        <v/>
      </c>
    </row>
    <row r="240" spans="2:21" x14ac:dyDescent="0.3">
      <c r="B240" s="59">
        <v>237</v>
      </c>
      <c r="C240" s="118">
        <v>7.29</v>
      </c>
      <c r="D240" s="61">
        <v>0</v>
      </c>
      <c r="E240" s="117">
        <f>1/(1+EXP(-($W$4+($W$5*C240))))</f>
        <v>2.6074931375876735E-2</v>
      </c>
      <c r="F240" s="117">
        <f>(E240^D240)*((1-E240)^(1-D240))</f>
        <v>0.97392506862412331</v>
      </c>
      <c r="Q240" s="56">
        <v>6.93</v>
      </c>
      <c r="R240" s="56">
        <v>0</v>
      </c>
      <c r="S240" s="119" t="e">
        <f t="shared" si="6"/>
        <v>#N/A</v>
      </c>
      <c r="T240" s="120">
        <f ca="1">IF($W$8=FALSE,D240,D240+((RANDBETWEEN(0,$W$9)-($W$9/2))/1000))</f>
        <v>0</v>
      </c>
      <c r="U240" s="120" t="str">
        <f t="shared" si="7"/>
        <v/>
      </c>
    </row>
    <row r="241" spans="2:21" x14ac:dyDescent="0.3">
      <c r="B241" s="59">
        <v>238</v>
      </c>
      <c r="C241" s="118">
        <v>4.92</v>
      </c>
      <c r="D241" s="61">
        <v>0</v>
      </c>
      <c r="E241" s="117">
        <f>1/(1+EXP(-($W$4+($W$5*C241))))</f>
        <v>6.8865938173942137E-5</v>
      </c>
      <c r="F241" s="117">
        <f>(E241^D241)*((1-E241)^(1-D241))</f>
        <v>0.9999311340618261</v>
      </c>
      <c r="Q241" s="56">
        <v>6.93</v>
      </c>
      <c r="R241" s="56">
        <v>0</v>
      </c>
      <c r="S241" s="119" t="e">
        <f t="shared" si="6"/>
        <v>#N/A</v>
      </c>
      <c r="T241" s="120">
        <f ca="1">IF($W$8=FALSE,D241,D241+((RANDBETWEEN(0,$W$9)-($W$9/2))/1000))</f>
        <v>0</v>
      </c>
      <c r="U241" s="120" t="str">
        <f t="shared" si="7"/>
        <v/>
      </c>
    </row>
    <row r="242" spans="2:21" x14ac:dyDescent="0.3">
      <c r="B242" s="59">
        <v>239</v>
      </c>
      <c r="C242" s="118">
        <v>10.17</v>
      </c>
      <c r="D242" s="61">
        <v>1</v>
      </c>
      <c r="E242" s="117">
        <f>1/(1+EXP(-($W$4+($W$5*C242))))</f>
        <v>0.97406084076267796</v>
      </c>
      <c r="F242" s="117">
        <f>(E242^D242)*((1-E242)^(1-D242))</f>
        <v>0.97406084076267796</v>
      </c>
      <c r="Q242" s="56">
        <v>6.94</v>
      </c>
      <c r="R242" s="56">
        <v>0</v>
      </c>
      <c r="S242" s="119" t="e">
        <f t="shared" si="6"/>
        <v>#N/A</v>
      </c>
      <c r="T242" s="120">
        <f ca="1">IF($W$8=FALSE,D242,D242+((RANDBETWEEN(0,$W$9)-($W$9/2))/1000))</f>
        <v>1</v>
      </c>
      <c r="U242" s="120" t="str">
        <f t="shared" si="7"/>
        <v/>
      </c>
    </row>
    <row r="243" spans="2:21" x14ac:dyDescent="0.3">
      <c r="B243" s="59">
        <v>240</v>
      </c>
      <c r="C243" s="118">
        <v>7.38</v>
      </c>
      <c r="D243" s="61">
        <v>0</v>
      </c>
      <c r="E243" s="117">
        <f>1/(1+EXP(-($W$4+($W$5*C243))))</f>
        <v>3.2486020988969806E-2</v>
      </c>
      <c r="F243" s="117">
        <f>(E243^D243)*((1-E243)^(1-D243))</f>
        <v>0.9675139790110302</v>
      </c>
      <c r="Q243" s="56">
        <v>6.96</v>
      </c>
      <c r="R243" s="56">
        <v>0</v>
      </c>
      <c r="S243" s="119" t="e">
        <f t="shared" si="6"/>
        <v>#N/A</v>
      </c>
      <c r="T243" s="120">
        <f ca="1">IF($W$8=FALSE,D243,D243+((RANDBETWEEN(0,$W$9)-($W$9/2))/1000))</f>
        <v>0</v>
      </c>
      <c r="U243" s="120" t="str">
        <f t="shared" si="7"/>
        <v/>
      </c>
    </row>
    <row r="244" spans="2:21" x14ac:dyDescent="0.3">
      <c r="B244" s="59">
        <v>241</v>
      </c>
      <c r="C244" s="118">
        <v>4.51</v>
      </c>
      <c r="D244" s="61">
        <v>0</v>
      </c>
      <c r="E244" s="117">
        <f>1/(1+EXP(-($W$4+($W$5*C244))))</f>
        <v>2.4548383559422019E-5</v>
      </c>
      <c r="F244" s="117">
        <f>(E244^D244)*((1-E244)^(1-D244))</f>
        <v>0.99997545161644052</v>
      </c>
      <c r="Q244" s="56">
        <v>7</v>
      </c>
      <c r="R244" s="56">
        <v>0</v>
      </c>
      <c r="S244" s="119" t="e">
        <f t="shared" si="6"/>
        <v>#N/A</v>
      </c>
      <c r="T244" s="120">
        <f ca="1">IF($W$8=FALSE,D244,D244+((RANDBETWEEN(0,$W$9)-($W$9/2))/1000))</f>
        <v>0</v>
      </c>
      <c r="U244" s="120" t="str">
        <f t="shared" si="7"/>
        <v/>
      </c>
    </row>
    <row r="245" spans="2:21" x14ac:dyDescent="0.3">
      <c r="B245" s="59">
        <v>242</v>
      </c>
      <c r="C245" s="118">
        <v>9.39</v>
      </c>
      <c r="D245" s="61">
        <v>1</v>
      </c>
      <c r="E245" s="117">
        <f>1/(1+EXP(-($W$4+($W$5*C245))))</f>
        <v>0.84067245519691047</v>
      </c>
      <c r="F245" s="117">
        <f>(E245^D245)*((1-E245)^(1-D245))</f>
        <v>0.84067245519691047</v>
      </c>
      <c r="Q245" s="56">
        <v>7.02</v>
      </c>
      <c r="R245" s="56">
        <v>0</v>
      </c>
      <c r="S245" s="119" t="e">
        <f t="shared" si="6"/>
        <v>#N/A</v>
      </c>
      <c r="T245" s="120">
        <f ca="1">IF($W$8=FALSE,D245,D245+((RANDBETWEEN(0,$W$9)-($W$9/2))/1000))</f>
        <v>1</v>
      </c>
      <c r="U245" s="120" t="str">
        <f t="shared" si="7"/>
        <v/>
      </c>
    </row>
    <row r="246" spans="2:21" x14ac:dyDescent="0.3">
      <c r="B246" s="59">
        <v>243</v>
      </c>
      <c r="C246" s="118">
        <v>10.81</v>
      </c>
      <c r="D246" s="61">
        <v>1</v>
      </c>
      <c r="E246" s="117">
        <f>1/(1+EXP(-($W$4+($W$5*C246))))</f>
        <v>0.99470645752863984</v>
      </c>
      <c r="F246" s="117">
        <f>(E246^D246)*((1-E246)^(1-D246))</f>
        <v>0.99470645752863984</v>
      </c>
      <c r="Q246" s="56">
        <v>7.02</v>
      </c>
      <c r="R246" s="56">
        <v>0</v>
      </c>
      <c r="S246" s="119" t="e">
        <f t="shared" si="6"/>
        <v>#N/A</v>
      </c>
      <c r="T246" s="120">
        <f ca="1">IF($W$8=FALSE,D246,D246+((RANDBETWEEN(0,$W$9)-($W$9/2))/1000))</f>
        <v>1</v>
      </c>
      <c r="U246" s="120" t="str">
        <f t="shared" si="7"/>
        <v/>
      </c>
    </row>
    <row r="247" spans="2:21" x14ac:dyDescent="0.3">
      <c r="B247" s="59">
        <v>244</v>
      </c>
      <c r="C247" s="118">
        <v>13.54</v>
      </c>
      <c r="D247" s="61">
        <v>1</v>
      </c>
      <c r="E247" s="117">
        <f>1/(1+EXP(-($W$4+($W$5*C247))))</f>
        <v>0.99999446625376776</v>
      </c>
      <c r="F247" s="117">
        <f>(E247^D247)*((1-E247)^(1-D247))</f>
        <v>0.99999446625376776</v>
      </c>
      <c r="Q247" s="56">
        <v>7.02</v>
      </c>
      <c r="R247" s="56">
        <v>0</v>
      </c>
      <c r="S247" s="119" t="e">
        <f t="shared" si="6"/>
        <v>#N/A</v>
      </c>
      <c r="T247" s="120">
        <f ca="1">IF($W$8=FALSE,D247,D247+((RANDBETWEEN(0,$W$9)-($W$9/2))/1000))</f>
        <v>1</v>
      </c>
      <c r="U247" s="120" t="str">
        <f t="shared" si="7"/>
        <v/>
      </c>
    </row>
    <row r="248" spans="2:21" x14ac:dyDescent="0.3">
      <c r="B248" s="59">
        <v>245</v>
      </c>
      <c r="C248" s="118">
        <v>4.4000000000000004</v>
      </c>
      <c r="D248" s="61">
        <v>0</v>
      </c>
      <c r="E248" s="117">
        <f>1/(1+EXP(-($W$4+($W$5*C248))))</f>
        <v>1.861358972288278E-5</v>
      </c>
      <c r="F248" s="117">
        <f>(E248^D248)*((1-E248)^(1-D248))</f>
        <v>0.99998138641027712</v>
      </c>
      <c r="Q248" s="56">
        <v>7.03</v>
      </c>
      <c r="R248" s="56">
        <v>0</v>
      </c>
      <c r="S248" s="119" t="e">
        <f t="shared" si="6"/>
        <v>#N/A</v>
      </c>
      <c r="T248" s="120">
        <f ca="1">IF($W$8=FALSE,D248,D248+((RANDBETWEEN(0,$W$9)-($W$9/2))/1000))</f>
        <v>0</v>
      </c>
      <c r="U248" s="120" t="str">
        <f t="shared" si="7"/>
        <v/>
      </c>
    </row>
    <row r="249" spans="2:21" x14ac:dyDescent="0.3">
      <c r="B249" s="59">
        <v>246</v>
      </c>
      <c r="C249" s="118">
        <v>4.0999999999999996</v>
      </c>
      <c r="D249" s="61">
        <v>0</v>
      </c>
      <c r="E249" s="117">
        <f>1/(1+EXP(-($W$4+($W$5*C249))))</f>
        <v>8.7504209475609958E-6</v>
      </c>
      <c r="F249" s="117">
        <f>(E249^D249)*((1-E249)^(1-D249))</f>
        <v>0.99999124957905239</v>
      </c>
      <c r="Q249" s="56">
        <v>7.04</v>
      </c>
      <c r="R249" s="56">
        <v>0</v>
      </c>
      <c r="S249" s="119" t="e">
        <f t="shared" si="6"/>
        <v>#N/A</v>
      </c>
      <c r="T249" s="120">
        <f ca="1">IF($W$8=FALSE,D249,D249+((RANDBETWEEN(0,$W$9)-($W$9/2))/1000))</f>
        <v>0</v>
      </c>
      <c r="U249" s="120" t="str">
        <f t="shared" si="7"/>
        <v/>
      </c>
    </row>
    <row r="250" spans="2:21" x14ac:dyDescent="0.3">
      <c r="B250" s="59">
        <v>247</v>
      </c>
      <c r="C250" s="118">
        <v>9.5500000000000007</v>
      </c>
      <c r="D250" s="61">
        <v>1</v>
      </c>
      <c r="E250" s="117">
        <f>1/(1+EXP(-($W$4+($W$5*C250))))</f>
        <v>0.88753441157332813</v>
      </c>
      <c r="F250" s="117">
        <f>(E250^D250)*((1-E250)^(1-D250))</f>
        <v>0.88753441157332813</v>
      </c>
      <c r="Q250" s="56">
        <v>7.06</v>
      </c>
      <c r="R250" s="56">
        <v>0</v>
      </c>
      <c r="S250" s="119" t="e">
        <f t="shared" si="6"/>
        <v>#N/A</v>
      </c>
      <c r="T250" s="120">
        <f ca="1">IF($W$8=FALSE,D250,D250+((RANDBETWEEN(0,$W$9)-($W$9/2))/1000))</f>
        <v>1</v>
      </c>
      <c r="U250" s="120" t="str">
        <f t="shared" si="7"/>
        <v/>
      </c>
    </row>
    <row r="251" spans="2:21" x14ac:dyDescent="0.3">
      <c r="B251" s="59">
        <v>248</v>
      </c>
      <c r="C251" s="118">
        <v>5.64</v>
      </c>
      <c r="D251" s="61">
        <v>0</v>
      </c>
      <c r="E251" s="117">
        <f>1/(1+EXP(-($W$4+($W$5*C251))))</f>
        <v>4.2129326218114858E-4</v>
      </c>
      <c r="F251" s="117">
        <f>(E251^D251)*((1-E251)^(1-D251))</f>
        <v>0.9995787067378189</v>
      </c>
      <c r="Q251" s="56">
        <v>7.12</v>
      </c>
      <c r="R251" s="56">
        <v>0</v>
      </c>
      <c r="S251" s="119" t="e">
        <f t="shared" si="6"/>
        <v>#N/A</v>
      </c>
      <c r="T251" s="120">
        <f ca="1">IF($W$8=FALSE,D251,D251+((RANDBETWEEN(0,$W$9)-($W$9/2))/1000))</f>
        <v>0</v>
      </c>
      <c r="U251" s="120" t="str">
        <f t="shared" si="7"/>
        <v/>
      </c>
    </row>
    <row r="252" spans="2:21" x14ac:dyDescent="0.3">
      <c r="B252" s="59">
        <v>249</v>
      </c>
      <c r="C252" s="118">
        <v>6.32</v>
      </c>
      <c r="D252" s="61">
        <v>0</v>
      </c>
      <c r="E252" s="117">
        <f>1/(1+EXP(-($W$4+($W$5*C252))))</f>
        <v>2.3269203315024463E-3</v>
      </c>
      <c r="F252" s="117">
        <f>(E252^D252)*((1-E252)^(1-D252))</f>
        <v>0.99767307966849761</v>
      </c>
      <c r="Q252" s="56">
        <v>7.12</v>
      </c>
      <c r="R252" s="56">
        <v>0</v>
      </c>
      <c r="S252" s="119" t="e">
        <f t="shared" si="6"/>
        <v>#N/A</v>
      </c>
      <c r="T252" s="120">
        <f ca="1">IF($W$8=FALSE,D252,D252+((RANDBETWEEN(0,$W$9)-($W$9/2))/1000))</f>
        <v>0</v>
      </c>
      <c r="U252" s="120" t="str">
        <f t="shared" si="7"/>
        <v/>
      </c>
    </row>
    <row r="253" spans="2:21" x14ac:dyDescent="0.3">
      <c r="B253" s="59">
        <v>250</v>
      </c>
      <c r="C253" s="118">
        <v>3.84</v>
      </c>
      <c r="D253" s="61">
        <v>0</v>
      </c>
      <c r="E253" s="117">
        <f>1/(1+EXP(-($W$4+($W$5*C253))))</f>
        <v>4.5491755046723109E-6</v>
      </c>
      <c r="F253" s="117">
        <f>(E253^D253)*((1-E253)^(1-D253))</f>
        <v>0.99999545082449537</v>
      </c>
      <c r="Q253" s="56">
        <v>7.16</v>
      </c>
      <c r="R253" s="56">
        <v>0</v>
      </c>
      <c r="S253" s="119" t="e">
        <f t="shared" si="6"/>
        <v>#N/A</v>
      </c>
      <c r="T253" s="120">
        <f ca="1">IF($W$8=FALSE,D253,D253+((RANDBETWEEN(0,$W$9)-($W$9/2))/1000))</f>
        <v>0</v>
      </c>
      <c r="U253" s="120" t="str">
        <f t="shared" si="7"/>
        <v/>
      </c>
    </row>
    <row r="254" spans="2:21" x14ac:dyDescent="0.3">
      <c r="B254" s="59">
        <v>251</v>
      </c>
      <c r="C254" s="118">
        <v>16.100000000000001</v>
      </c>
      <c r="D254" s="61">
        <v>1</v>
      </c>
      <c r="E254" s="117">
        <f>1/(1+EXP(-($W$4+($W$5*C254))))</f>
        <v>0.99999999117431859</v>
      </c>
      <c r="F254" s="117">
        <f>(E254^D254)*((1-E254)^(1-D254))</f>
        <v>0.99999999117431859</v>
      </c>
      <c r="Q254" s="56">
        <v>7.17</v>
      </c>
      <c r="R254" s="56">
        <v>0</v>
      </c>
      <c r="S254" s="119" t="e">
        <f t="shared" si="6"/>
        <v>#N/A</v>
      </c>
      <c r="T254" s="120">
        <f ca="1">IF($W$8=FALSE,D254,D254+((RANDBETWEEN(0,$W$9)-($W$9/2))/1000))</f>
        <v>1</v>
      </c>
      <c r="U254" s="120" t="str">
        <f t="shared" si="7"/>
        <v/>
      </c>
    </row>
    <row r="255" spans="2:21" x14ac:dyDescent="0.3">
      <c r="B255" s="59">
        <v>252</v>
      </c>
      <c r="C255" s="118">
        <v>7.31</v>
      </c>
      <c r="D255" s="61">
        <v>0</v>
      </c>
      <c r="E255" s="117">
        <f>1/(1+EXP(-($W$4+($W$5*C255))))</f>
        <v>2.7383745574943091E-2</v>
      </c>
      <c r="F255" s="117">
        <f>(E255^D255)*((1-E255)^(1-D255))</f>
        <v>0.97261625442505695</v>
      </c>
      <c r="Q255" s="56">
        <v>7.18</v>
      </c>
      <c r="R255" s="56">
        <v>1</v>
      </c>
      <c r="S255" s="119" t="e">
        <f t="shared" si="6"/>
        <v>#N/A</v>
      </c>
      <c r="T255" s="120">
        <f ca="1">IF($W$8=FALSE,D255,D255+((RANDBETWEEN(0,$W$9)-($W$9/2))/1000))</f>
        <v>0</v>
      </c>
      <c r="U255" s="120" t="str">
        <f t="shared" si="7"/>
        <v/>
      </c>
    </row>
    <row r="256" spans="2:21" x14ac:dyDescent="0.3">
      <c r="B256" s="59">
        <v>253</v>
      </c>
      <c r="C256" s="118">
        <v>5.35</v>
      </c>
      <c r="D256" s="61">
        <v>0</v>
      </c>
      <c r="E256" s="117">
        <f>1/(1+EXP(-($W$4+($W$5*C256))))</f>
        <v>2.0314243736540001E-4</v>
      </c>
      <c r="F256" s="117">
        <f>(E256^D256)*((1-E256)^(1-D256))</f>
        <v>0.99979685756263459</v>
      </c>
      <c r="Q256" s="56">
        <v>7.2</v>
      </c>
      <c r="R256" s="56">
        <v>0</v>
      </c>
      <c r="S256" s="119" t="e">
        <f t="shared" si="6"/>
        <v>#N/A</v>
      </c>
      <c r="T256" s="120">
        <f ca="1">IF($W$8=FALSE,D256,D256+((RANDBETWEEN(0,$W$9)-($W$9/2))/1000))</f>
        <v>0</v>
      </c>
      <c r="U256" s="120" t="str">
        <f t="shared" si="7"/>
        <v/>
      </c>
    </row>
    <row r="257" spans="2:21" x14ac:dyDescent="0.3">
      <c r="B257" s="59">
        <v>254</v>
      </c>
      <c r="C257" s="118">
        <v>5.48</v>
      </c>
      <c r="D257" s="61">
        <v>0</v>
      </c>
      <c r="E257" s="117">
        <f>1/(1+EXP(-($W$4+($W$5*C257))))</f>
        <v>2.8171862796185176E-4</v>
      </c>
      <c r="F257" s="117">
        <f>(E257^D257)*((1-E257)^(1-D257))</f>
        <v>0.99971828137203811</v>
      </c>
      <c r="Q257" s="56">
        <v>7.21</v>
      </c>
      <c r="R257" s="56">
        <v>0</v>
      </c>
      <c r="S257" s="119" t="e">
        <f t="shared" si="6"/>
        <v>#N/A</v>
      </c>
      <c r="T257" s="120">
        <f ca="1">IF($W$8=FALSE,D257,D257+((RANDBETWEEN(0,$W$9)-($W$9/2))/1000))</f>
        <v>0</v>
      </c>
      <c r="U257" s="120" t="str">
        <f t="shared" si="7"/>
        <v/>
      </c>
    </row>
    <row r="258" spans="2:21" x14ac:dyDescent="0.3">
      <c r="B258" s="59">
        <v>255</v>
      </c>
      <c r="C258" s="118">
        <v>11.75</v>
      </c>
      <c r="D258" s="61">
        <v>1</v>
      </c>
      <c r="E258" s="117">
        <f>1/(1+EXP(-($W$4+($W$5*C258))))</f>
        <v>0.99950029859418399</v>
      </c>
      <c r="F258" s="117">
        <f>(E258^D258)*((1-E258)^(1-D258))</f>
        <v>0.99950029859418399</v>
      </c>
      <c r="Q258" s="56">
        <v>7.22</v>
      </c>
      <c r="R258" s="56">
        <v>0</v>
      </c>
      <c r="S258" s="119" t="e">
        <f t="shared" si="6"/>
        <v>#N/A</v>
      </c>
      <c r="T258" s="120">
        <f ca="1">IF($W$8=FALSE,D258,D258+((RANDBETWEEN(0,$W$9)-($W$9/2))/1000))</f>
        <v>1</v>
      </c>
      <c r="U258" s="120" t="str">
        <f t="shared" si="7"/>
        <v/>
      </c>
    </row>
    <row r="259" spans="2:21" x14ac:dyDescent="0.3">
      <c r="B259" s="59">
        <v>256</v>
      </c>
      <c r="C259" s="118">
        <v>10.36</v>
      </c>
      <c r="D259" s="61">
        <v>1</v>
      </c>
      <c r="E259" s="117">
        <f>1/(1+EXP(-($W$4+($W$5*C259))))</f>
        <v>0.98375768918940676</v>
      </c>
      <c r="F259" s="117">
        <f>(E259^D259)*((1-E259)^(1-D259))</f>
        <v>0.98375768918940676</v>
      </c>
      <c r="Q259" s="56">
        <v>7.23</v>
      </c>
      <c r="R259" s="56">
        <v>0</v>
      </c>
      <c r="S259" s="119" t="e">
        <f t="shared" si="6"/>
        <v>#N/A</v>
      </c>
      <c r="T259" s="120">
        <f ca="1">IF($W$8=FALSE,D259,D259+((RANDBETWEEN(0,$W$9)-($W$9/2))/1000))</f>
        <v>1</v>
      </c>
      <c r="U259" s="120" t="str">
        <f t="shared" si="7"/>
        <v/>
      </c>
    </row>
    <row r="260" spans="2:21" x14ac:dyDescent="0.3">
      <c r="B260" s="59">
        <v>257</v>
      </c>
      <c r="C260" s="118">
        <v>2.77</v>
      </c>
      <c r="D260" s="61">
        <v>0</v>
      </c>
      <c r="E260" s="117">
        <f>1/(1+EXP(-($W$4+($W$5*C260))))</f>
        <v>3.0814964605555891E-7</v>
      </c>
      <c r="F260" s="117">
        <f>(E260^D260)*((1-E260)^(1-D260))</f>
        <v>0.99999969185035398</v>
      </c>
      <c r="Q260" s="56">
        <v>7.29</v>
      </c>
      <c r="R260" s="56">
        <v>0</v>
      </c>
      <c r="S260" s="119" t="e">
        <f t="shared" si="6"/>
        <v>#N/A</v>
      </c>
      <c r="T260" s="120">
        <f ca="1">IF($W$8=FALSE,D260,D260+((RANDBETWEEN(0,$W$9)-($W$9/2))/1000))</f>
        <v>0</v>
      </c>
      <c r="U260" s="120" t="str">
        <f t="shared" si="7"/>
        <v/>
      </c>
    </row>
    <row r="261" spans="2:21" x14ac:dyDescent="0.3">
      <c r="B261" s="59">
        <v>258</v>
      </c>
      <c r="C261" s="118">
        <v>12.27</v>
      </c>
      <c r="D261" s="61">
        <v>1</v>
      </c>
      <c r="E261" s="117">
        <f>1/(1+EXP(-($W$4+($W$5*C261))))</f>
        <v>0.99986489456908167</v>
      </c>
      <c r="F261" s="117">
        <f>(E261^D261)*((1-E261)^(1-D261))</f>
        <v>0.99986489456908167</v>
      </c>
      <c r="Q261" s="56">
        <v>7.3</v>
      </c>
      <c r="R261" s="56">
        <v>0</v>
      </c>
      <c r="S261" s="119" t="e">
        <f t="shared" ref="S261:S324" si="8">IF($W$11=FALSE,#N/A,1/(1+EXP(-($I$4+($I$6*Q261)))))</f>
        <v>#N/A</v>
      </c>
      <c r="T261" s="120">
        <f ca="1">IF($W$8=FALSE,D261,D261+((RANDBETWEEN(0,$W$9)-($W$9/2))/1000))</f>
        <v>1</v>
      </c>
      <c r="U261" s="120" t="str">
        <f t="shared" ref="U261:U324" si="9">IFERROR((S261^R261)*((1-S261)^(1-R261)),"")</f>
        <v/>
      </c>
    </row>
    <row r="262" spans="2:21" x14ac:dyDescent="0.3">
      <c r="B262" s="59">
        <v>259</v>
      </c>
      <c r="C262" s="118">
        <v>6.22</v>
      </c>
      <c r="D262" s="61">
        <v>0</v>
      </c>
      <c r="E262" s="117">
        <f>1/(1+EXP(-($W$4+($W$5*C262))))</f>
        <v>1.8102471652459728E-3</v>
      </c>
      <c r="F262" s="117">
        <f>(E262^D262)*((1-E262)^(1-D262))</f>
        <v>0.99818975283475397</v>
      </c>
      <c r="Q262" s="56">
        <v>7.31</v>
      </c>
      <c r="R262" s="56">
        <v>0</v>
      </c>
      <c r="S262" s="119" t="e">
        <f t="shared" si="8"/>
        <v>#N/A</v>
      </c>
      <c r="T262" s="120">
        <f ca="1">IF($W$8=FALSE,D262,D262+((RANDBETWEEN(0,$W$9)-($W$9/2))/1000))</f>
        <v>0</v>
      </c>
      <c r="U262" s="120" t="str">
        <f t="shared" si="9"/>
        <v/>
      </c>
    </row>
    <row r="263" spans="2:21" x14ac:dyDescent="0.3">
      <c r="B263" s="59">
        <v>260</v>
      </c>
      <c r="C263" s="118">
        <v>11.03</v>
      </c>
      <c r="D263" s="61">
        <v>1</v>
      </c>
      <c r="E263" s="117">
        <f>1/(1+EXP(-($W$4+($W$5*C263))))</f>
        <v>0.99694975969143462</v>
      </c>
      <c r="F263" s="117">
        <f>(E263^D263)*((1-E263)^(1-D263))</f>
        <v>0.99694975969143462</v>
      </c>
      <c r="Q263" s="56">
        <v>7.33</v>
      </c>
      <c r="R263" s="56">
        <v>0</v>
      </c>
      <c r="S263" s="119" t="e">
        <f t="shared" si="8"/>
        <v>#N/A</v>
      </c>
      <c r="T263" s="120">
        <f ca="1">IF($W$8=FALSE,D263,D263+((RANDBETWEEN(0,$W$9)-($W$9/2))/1000))</f>
        <v>1</v>
      </c>
      <c r="U263" s="120" t="str">
        <f t="shared" si="9"/>
        <v/>
      </c>
    </row>
    <row r="264" spans="2:21" x14ac:dyDescent="0.3">
      <c r="B264" s="59">
        <v>261</v>
      </c>
      <c r="C264" s="118">
        <v>6.21</v>
      </c>
      <c r="D264" s="61">
        <v>0</v>
      </c>
      <c r="E264" s="117">
        <f>1/(1+EXP(-($W$4+($W$5*C264))))</f>
        <v>1.7653489389698465E-3</v>
      </c>
      <c r="F264" s="117">
        <f>(E264^D264)*((1-E264)^(1-D264))</f>
        <v>0.99823465106103015</v>
      </c>
      <c r="Q264" s="56">
        <v>7.36</v>
      </c>
      <c r="R264" s="56">
        <v>0</v>
      </c>
      <c r="S264" s="119" t="e">
        <f t="shared" si="8"/>
        <v>#N/A</v>
      </c>
      <c r="T264" s="120">
        <f ca="1">IF($W$8=FALSE,D264,D264+((RANDBETWEEN(0,$W$9)-($W$9/2))/1000))</f>
        <v>0</v>
      </c>
      <c r="U264" s="120" t="str">
        <f t="shared" si="9"/>
        <v/>
      </c>
    </row>
    <row r="265" spans="2:21" x14ac:dyDescent="0.3">
      <c r="B265" s="59">
        <v>262</v>
      </c>
      <c r="C265" s="118">
        <v>13.95</v>
      </c>
      <c r="D265" s="61">
        <v>1</v>
      </c>
      <c r="E265" s="117">
        <f>1/(1+EXP(-($W$4+($W$5*C265))))</f>
        <v>0.99999802748656375</v>
      </c>
      <c r="F265" s="117">
        <f>(E265^D265)*((1-E265)^(1-D265))</f>
        <v>0.99999802748656375</v>
      </c>
      <c r="Q265" s="56">
        <v>7.36</v>
      </c>
      <c r="R265" s="56">
        <v>0</v>
      </c>
      <c r="S265" s="119" t="e">
        <f t="shared" si="8"/>
        <v>#N/A</v>
      </c>
      <c r="T265" s="120">
        <f ca="1">IF($W$8=FALSE,D265,D265+((RANDBETWEEN(0,$W$9)-($W$9/2))/1000))</f>
        <v>1</v>
      </c>
      <c r="U265" s="120" t="str">
        <f t="shared" si="9"/>
        <v/>
      </c>
    </row>
    <row r="266" spans="2:21" x14ac:dyDescent="0.3">
      <c r="B266" s="59">
        <v>263</v>
      </c>
      <c r="C266" s="118">
        <v>4.87</v>
      </c>
      <c r="D266" s="61">
        <v>0</v>
      </c>
      <c r="E266" s="117">
        <f>1/(1+EXP(-($W$4+($W$5*C266))))</f>
        <v>6.0725871735518032E-5</v>
      </c>
      <c r="F266" s="117">
        <f>(E266^D266)*((1-E266)^(1-D266))</f>
        <v>0.99993927412826444</v>
      </c>
      <c r="Q266" s="56">
        <v>7.38</v>
      </c>
      <c r="R266" s="56">
        <v>0</v>
      </c>
      <c r="S266" s="119" t="e">
        <f t="shared" si="8"/>
        <v>#N/A</v>
      </c>
      <c r="T266" s="120">
        <f ca="1">IF($W$8=FALSE,D266,D266+((RANDBETWEEN(0,$W$9)-($W$9/2))/1000))</f>
        <v>0</v>
      </c>
      <c r="U266" s="120" t="str">
        <f t="shared" si="9"/>
        <v/>
      </c>
    </row>
    <row r="267" spans="2:21" x14ac:dyDescent="0.3">
      <c r="B267" s="59">
        <v>264</v>
      </c>
      <c r="C267" s="118">
        <v>4.46</v>
      </c>
      <c r="D267" s="61">
        <v>0</v>
      </c>
      <c r="E267" s="117">
        <f>1/(1+EXP(-($W$4+($W$5*C267))))</f>
        <v>2.1646611102175379E-5</v>
      </c>
      <c r="F267" s="117">
        <f>(E267^D267)*((1-E267)^(1-D267))</f>
        <v>0.99997835338889784</v>
      </c>
      <c r="Q267" s="56">
        <v>7.38</v>
      </c>
      <c r="R267" s="56">
        <v>0</v>
      </c>
      <c r="S267" s="119" t="e">
        <f t="shared" si="8"/>
        <v>#N/A</v>
      </c>
      <c r="T267" s="120">
        <f ca="1">IF($W$8=FALSE,D267,D267+((RANDBETWEEN(0,$W$9)-($W$9/2))/1000))</f>
        <v>0</v>
      </c>
      <c r="U267" s="120" t="str">
        <f t="shared" si="9"/>
        <v/>
      </c>
    </row>
    <row r="268" spans="2:21" x14ac:dyDescent="0.3">
      <c r="B268" s="59">
        <v>265</v>
      </c>
      <c r="C268" s="118">
        <v>11.26</v>
      </c>
      <c r="D268" s="61">
        <v>1</v>
      </c>
      <c r="E268" s="117">
        <f>1/(1+EXP(-($W$4+($W$5*C268))))</f>
        <v>0.99828762475998944</v>
      </c>
      <c r="F268" s="117">
        <f>(E268^D268)*((1-E268)^(1-D268))</f>
        <v>0.99828762475998944</v>
      </c>
      <c r="Q268" s="56">
        <v>7.4</v>
      </c>
      <c r="R268" s="56">
        <v>0</v>
      </c>
      <c r="S268" s="119" t="e">
        <f t="shared" si="8"/>
        <v>#N/A</v>
      </c>
      <c r="T268" s="120">
        <f ca="1">IF($W$8=FALSE,D268,D268+((RANDBETWEEN(0,$W$9)-($W$9/2))/1000))</f>
        <v>1</v>
      </c>
      <c r="U268" s="120" t="str">
        <f t="shared" si="9"/>
        <v/>
      </c>
    </row>
    <row r="269" spans="2:21" x14ac:dyDescent="0.3">
      <c r="B269" s="59">
        <v>266</v>
      </c>
      <c r="C269" s="118">
        <v>11.68</v>
      </c>
      <c r="D269" s="61">
        <v>1</v>
      </c>
      <c r="E269" s="117">
        <f>1/(1+EXP(-($W$4+($W$5*C269))))</f>
        <v>0.99940412286098657</v>
      </c>
      <c r="F269" s="117">
        <f>(E269^D269)*((1-E269)^(1-D269))</f>
        <v>0.99940412286098657</v>
      </c>
      <c r="Q269" s="56">
        <v>7.4</v>
      </c>
      <c r="R269" s="56">
        <v>0</v>
      </c>
      <c r="S269" s="119" t="e">
        <f t="shared" si="8"/>
        <v>#N/A</v>
      </c>
      <c r="T269" s="120">
        <f ca="1">IF($W$8=FALSE,D269,D269+((RANDBETWEEN(0,$W$9)-($W$9/2))/1000))</f>
        <v>1</v>
      </c>
      <c r="U269" s="120" t="str">
        <f t="shared" si="9"/>
        <v/>
      </c>
    </row>
    <row r="270" spans="2:21" x14ac:dyDescent="0.3">
      <c r="B270" s="59">
        <v>267</v>
      </c>
      <c r="C270" s="118">
        <v>12.03</v>
      </c>
      <c r="D270" s="61">
        <v>1</v>
      </c>
      <c r="E270" s="117">
        <f>1/(1+EXP(-($W$4+($W$5*C270))))</f>
        <v>0.99975290239270009</v>
      </c>
      <c r="F270" s="117">
        <f>(E270^D270)*((1-E270)^(1-D270))</f>
        <v>0.99975290239270009</v>
      </c>
      <c r="Q270" s="56">
        <v>7.45</v>
      </c>
      <c r="R270" s="56">
        <v>0</v>
      </c>
      <c r="S270" s="119" t="e">
        <f t="shared" si="8"/>
        <v>#N/A</v>
      </c>
      <c r="T270" s="120">
        <f ca="1">IF($W$8=FALSE,D270,D270+((RANDBETWEEN(0,$W$9)-($W$9/2))/1000))</f>
        <v>1</v>
      </c>
      <c r="U270" s="120" t="str">
        <f t="shared" si="9"/>
        <v/>
      </c>
    </row>
    <row r="271" spans="2:21" x14ac:dyDescent="0.3">
      <c r="B271" s="59">
        <v>268</v>
      </c>
      <c r="C271" s="118">
        <v>4.7</v>
      </c>
      <c r="D271" s="61">
        <v>0</v>
      </c>
      <c r="E271" s="117">
        <f>1/(1+EXP(-($W$4+($W$5*C271))))</f>
        <v>3.9593737564454179E-5</v>
      </c>
      <c r="F271" s="117">
        <f>(E271^D271)*((1-E271)^(1-D271))</f>
        <v>0.99996040626243554</v>
      </c>
      <c r="Q271" s="56">
        <v>7.45</v>
      </c>
      <c r="R271" s="56">
        <v>0</v>
      </c>
      <c r="S271" s="119" t="e">
        <f t="shared" si="8"/>
        <v>#N/A</v>
      </c>
      <c r="T271" s="120">
        <f ca="1">IF($W$8=FALSE,D271,D271+((RANDBETWEEN(0,$W$9)-($W$9/2))/1000))</f>
        <v>0</v>
      </c>
      <c r="U271" s="120" t="str">
        <f t="shared" si="9"/>
        <v/>
      </c>
    </row>
    <row r="272" spans="2:21" x14ac:dyDescent="0.3">
      <c r="B272" s="59">
        <v>269</v>
      </c>
      <c r="C272" s="118">
        <v>6.91</v>
      </c>
      <c r="D272" s="61">
        <v>0</v>
      </c>
      <c r="E272" s="117">
        <f>1/(1+EXP(-($W$4+($W$5*C272))))</f>
        <v>1.0186633368267662E-2</v>
      </c>
      <c r="F272" s="117">
        <f>(E272^D272)*((1-E272)^(1-D272))</f>
        <v>0.98981336663173236</v>
      </c>
      <c r="Q272" s="56">
        <v>7.52</v>
      </c>
      <c r="R272" s="56">
        <v>0</v>
      </c>
      <c r="S272" s="119" t="e">
        <f t="shared" si="8"/>
        <v>#N/A</v>
      </c>
      <c r="T272" s="120">
        <f ca="1">IF($W$8=FALSE,D272,D272+((RANDBETWEEN(0,$W$9)-($W$9/2))/1000))</f>
        <v>0</v>
      </c>
      <c r="U272" s="120" t="str">
        <f t="shared" si="9"/>
        <v/>
      </c>
    </row>
    <row r="273" spans="2:21" x14ac:dyDescent="0.3">
      <c r="B273" s="59">
        <v>270</v>
      </c>
      <c r="C273" s="118">
        <v>11.96</v>
      </c>
      <c r="D273" s="61">
        <v>1</v>
      </c>
      <c r="E273" s="117">
        <f>1/(1+EXP(-($W$4+($W$5*C273))))</f>
        <v>0.99970533007116591</v>
      </c>
      <c r="F273" s="117">
        <f>(E273^D273)*((1-E273)^(1-D273))</f>
        <v>0.99970533007116591</v>
      </c>
      <c r="Q273" s="56">
        <v>7.54</v>
      </c>
      <c r="R273" s="56">
        <v>0</v>
      </c>
      <c r="S273" s="119" t="e">
        <f t="shared" si="8"/>
        <v>#N/A</v>
      </c>
      <c r="T273" s="120">
        <f ca="1">IF($W$8=FALSE,D273,D273+((RANDBETWEEN(0,$W$9)-($W$9/2))/1000))</f>
        <v>1</v>
      </c>
      <c r="U273" s="120" t="str">
        <f t="shared" si="9"/>
        <v/>
      </c>
    </row>
    <row r="274" spans="2:21" x14ac:dyDescent="0.3">
      <c r="B274" s="59">
        <v>271</v>
      </c>
      <c r="C274" s="118">
        <v>9.69</v>
      </c>
      <c r="D274" s="61">
        <v>1</v>
      </c>
      <c r="E274" s="117">
        <f>1/(1+EXP(-($W$4+($W$5*C274))))</f>
        <v>0.91819263992572075</v>
      </c>
      <c r="F274" s="117">
        <f>(E274^D274)*((1-E274)^(1-D274))</f>
        <v>0.91819263992572075</v>
      </c>
      <c r="Q274" s="56">
        <v>7.54</v>
      </c>
      <c r="R274" s="56">
        <v>0</v>
      </c>
      <c r="S274" s="119" t="e">
        <f t="shared" si="8"/>
        <v>#N/A</v>
      </c>
      <c r="T274" s="120">
        <f ca="1">IF($W$8=FALSE,D274,D274+((RANDBETWEEN(0,$W$9)-($W$9/2))/1000))</f>
        <v>1</v>
      </c>
      <c r="U274" s="120" t="str">
        <f t="shared" si="9"/>
        <v/>
      </c>
    </row>
    <row r="275" spans="2:21" x14ac:dyDescent="0.3">
      <c r="B275" s="59">
        <v>272</v>
      </c>
      <c r="C275" s="118">
        <v>4.6399999999999997</v>
      </c>
      <c r="D275" s="61">
        <v>0</v>
      </c>
      <c r="E275" s="117">
        <f>1/(1+EXP(-($W$4+($W$5*C275))))</f>
        <v>3.4046134817575187E-5</v>
      </c>
      <c r="F275" s="117">
        <f>(E275^D275)*((1-E275)^(1-D275))</f>
        <v>0.99996595386518239</v>
      </c>
      <c r="Q275" s="56">
        <v>7.56</v>
      </c>
      <c r="R275" s="56">
        <v>0</v>
      </c>
      <c r="S275" s="119" t="e">
        <f t="shared" si="8"/>
        <v>#N/A</v>
      </c>
      <c r="T275" s="120">
        <f ca="1">IF($W$8=FALSE,D275,D275+((RANDBETWEEN(0,$W$9)-($W$9/2))/1000))</f>
        <v>0</v>
      </c>
      <c r="U275" s="120" t="str">
        <f t="shared" si="9"/>
        <v/>
      </c>
    </row>
    <row r="276" spans="2:21" x14ac:dyDescent="0.3">
      <c r="B276" s="59">
        <v>273</v>
      </c>
      <c r="C276" s="118">
        <v>13.7</v>
      </c>
      <c r="D276" s="61">
        <v>1</v>
      </c>
      <c r="E276" s="117">
        <f>1/(1+EXP(-($W$4+($W$5*C276))))</f>
        <v>0.99999630009605667</v>
      </c>
      <c r="F276" s="117">
        <f>(E276^D276)*((1-E276)^(1-D276))</f>
        <v>0.99999630009605667</v>
      </c>
      <c r="Q276" s="56">
        <v>7.57</v>
      </c>
      <c r="R276" s="56">
        <v>0</v>
      </c>
      <c r="S276" s="119" t="e">
        <f t="shared" si="8"/>
        <v>#N/A</v>
      </c>
      <c r="T276" s="120">
        <f ca="1">IF($W$8=FALSE,D276,D276+((RANDBETWEEN(0,$W$9)-($W$9/2))/1000))</f>
        <v>1</v>
      </c>
      <c r="U276" s="120" t="str">
        <f t="shared" si="9"/>
        <v/>
      </c>
    </row>
    <row r="277" spans="2:21" x14ac:dyDescent="0.3">
      <c r="B277" s="59">
        <v>274</v>
      </c>
      <c r="C277" s="118">
        <v>10.65</v>
      </c>
      <c r="D277" s="61">
        <v>1</v>
      </c>
      <c r="E277" s="117">
        <f>1/(1+EXP(-($W$4+($W$5*C277))))</f>
        <v>0.99210343879008478</v>
      </c>
      <c r="F277" s="117">
        <f>(E277^D277)*((1-E277)^(1-D277))</f>
        <v>0.99210343879008478</v>
      </c>
      <c r="Q277" s="56">
        <v>7.59</v>
      </c>
      <c r="R277" s="56">
        <v>0</v>
      </c>
      <c r="S277" s="119" t="e">
        <f t="shared" si="8"/>
        <v>#N/A</v>
      </c>
      <c r="T277" s="120">
        <f ca="1">IF($W$8=FALSE,D277,D277+((RANDBETWEEN(0,$W$9)-($W$9/2))/1000))</f>
        <v>1</v>
      </c>
      <c r="U277" s="120" t="str">
        <f t="shared" si="9"/>
        <v/>
      </c>
    </row>
    <row r="278" spans="2:21" x14ac:dyDescent="0.3">
      <c r="B278" s="59">
        <v>275</v>
      </c>
      <c r="C278" s="118">
        <v>12.51</v>
      </c>
      <c r="D278" s="61">
        <v>1</v>
      </c>
      <c r="E278" s="117">
        <f>1/(1+EXP(-($W$4+($W$5*C278))))</f>
        <v>0.99992613222375493</v>
      </c>
      <c r="F278" s="117">
        <f>(E278^D278)*((1-E278)^(1-D278))</f>
        <v>0.99992613222375493</v>
      </c>
      <c r="Q278" s="56">
        <v>7.59</v>
      </c>
      <c r="R278" s="56">
        <v>0</v>
      </c>
      <c r="S278" s="119" t="e">
        <f t="shared" si="8"/>
        <v>#N/A</v>
      </c>
      <c r="T278" s="120">
        <f ca="1">IF($W$8=FALSE,D278,D278+((RANDBETWEEN(0,$W$9)-($W$9/2))/1000))</f>
        <v>1</v>
      </c>
      <c r="U278" s="120" t="str">
        <f t="shared" si="9"/>
        <v/>
      </c>
    </row>
    <row r="279" spans="2:21" x14ac:dyDescent="0.3">
      <c r="B279" s="59">
        <v>276</v>
      </c>
      <c r="C279" s="118">
        <v>5.92</v>
      </c>
      <c r="D279" s="61">
        <v>0</v>
      </c>
      <c r="E279" s="117">
        <f>1/(1+EXP(-($W$4+($W$5*C279))))</f>
        <v>8.5182267078601421E-4</v>
      </c>
      <c r="F279" s="117">
        <f>(E279^D279)*((1-E279)^(1-D279))</f>
        <v>0.99914817732921402</v>
      </c>
      <c r="Q279" s="56">
        <v>7.6</v>
      </c>
      <c r="R279" s="56">
        <v>0</v>
      </c>
      <c r="S279" s="119" t="e">
        <f t="shared" si="8"/>
        <v>#N/A</v>
      </c>
      <c r="T279" s="120">
        <f ca="1">IF($W$8=FALSE,D279,D279+((RANDBETWEEN(0,$W$9)-($W$9/2))/1000))</f>
        <v>0</v>
      </c>
      <c r="U279" s="120" t="str">
        <f t="shared" si="9"/>
        <v/>
      </c>
    </row>
    <row r="280" spans="2:21" x14ac:dyDescent="0.3">
      <c r="B280" s="59">
        <v>277</v>
      </c>
      <c r="C280" s="118">
        <v>6.02</v>
      </c>
      <c r="D280" s="61">
        <v>0</v>
      </c>
      <c r="E280" s="117">
        <f>1/(1+EXP(-($W$4+($W$5*C280))))</f>
        <v>1.0952464783073065E-3</v>
      </c>
      <c r="F280" s="117">
        <f>(E280^D280)*((1-E280)^(1-D280))</f>
        <v>0.99890475352169272</v>
      </c>
      <c r="Q280" s="56">
        <v>7.6</v>
      </c>
      <c r="R280" s="56">
        <v>0</v>
      </c>
      <c r="S280" s="119" t="e">
        <f t="shared" si="8"/>
        <v>#N/A</v>
      </c>
      <c r="T280" s="120">
        <f ca="1">IF($W$8=FALSE,D280,D280+((RANDBETWEEN(0,$W$9)-($W$9/2))/1000))</f>
        <v>0</v>
      </c>
      <c r="U280" s="120" t="str">
        <f t="shared" si="9"/>
        <v/>
      </c>
    </row>
    <row r="281" spans="2:21" x14ac:dyDescent="0.3">
      <c r="B281" s="59">
        <v>278</v>
      </c>
      <c r="C281" s="118">
        <v>6.07</v>
      </c>
      <c r="D281" s="61">
        <v>0</v>
      </c>
      <c r="E281" s="117">
        <f>1/(1+EXP(-($W$4+($W$5*C281))))</f>
        <v>1.2418877728787821E-3</v>
      </c>
      <c r="F281" s="117">
        <f>(E281^D281)*((1-E281)^(1-D281))</f>
        <v>0.99875811222712119</v>
      </c>
      <c r="Q281" s="56">
        <v>7.6</v>
      </c>
      <c r="R281" s="56">
        <v>0</v>
      </c>
      <c r="S281" s="119" t="e">
        <f t="shared" si="8"/>
        <v>#N/A</v>
      </c>
      <c r="T281" s="120">
        <f ca="1">IF($W$8=FALSE,D281,D281+((RANDBETWEEN(0,$W$9)-($W$9/2))/1000))</f>
        <v>0</v>
      </c>
      <c r="U281" s="120" t="str">
        <f t="shared" si="9"/>
        <v/>
      </c>
    </row>
    <row r="282" spans="2:21" x14ac:dyDescent="0.3">
      <c r="B282" s="59">
        <v>279</v>
      </c>
      <c r="C282" s="118">
        <v>6.93</v>
      </c>
      <c r="D282" s="61">
        <v>0</v>
      </c>
      <c r="E282" s="117">
        <f>1/(1+EXP(-($W$4+($W$5*C282))))</f>
        <v>1.0706712033761875E-2</v>
      </c>
      <c r="F282" s="117">
        <f>(E282^D282)*((1-E282)^(1-D282))</f>
        <v>0.98929328796623817</v>
      </c>
      <c r="Q282" s="56">
        <v>7.61</v>
      </c>
      <c r="R282" s="56">
        <v>0</v>
      </c>
      <c r="S282" s="119" t="e">
        <f t="shared" si="8"/>
        <v>#N/A</v>
      </c>
      <c r="T282" s="120">
        <f ca="1">IF($W$8=FALSE,D282,D282+((RANDBETWEEN(0,$W$9)-($W$9/2))/1000))</f>
        <v>0</v>
      </c>
      <c r="U282" s="120" t="str">
        <f t="shared" si="9"/>
        <v/>
      </c>
    </row>
    <row r="283" spans="2:21" x14ac:dyDescent="0.3">
      <c r="B283" s="59">
        <v>280</v>
      </c>
      <c r="C283" s="118">
        <v>8.74</v>
      </c>
      <c r="D283" s="61">
        <v>0</v>
      </c>
      <c r="E283" s="117">
        <f>1/(1+EXP(-($W$4+($W$5*C283))))</f>
        <v>0.50695955049679176</v>
      </c>
      <c r="F283" s="117">
        <f>(E283^D283)*((1-E283)^(1-D283))</f>
        <v>0.49304044950320824</v>
      </c>
      <c r="Q283" s="56">
        <v>7.66</v>
      </c>
      <c r="R283" s="56">
        <v>0</v>
      </c>
      <c r="S283" s="119" t="e">
        <f t="shared" si="8"/>
        <v>#N/A</v>
      </c>
      <c r="T283" s="120">
        <f ca="1">IF($W$8=FALSE,D283,D283+((RANDBETWEEN(0,$W$9)-($W$9/2))/1000))</f>
        <v>0</v>
      </c>
      <c r="U283" s="120" t="str">
        <f t="shared" si="9"/>
        <v/>
      </c>
    </row>
    <row r="284" spans="2:21" x14ac:dyDescent="0.3">
      <c r="B284" s="59">
        <v>281</v>
      </c>
      <c r="C284" s="118">
        <v>12.06</v>
      </c>
      <c r="D284" s="61">
        <v>1</v>
      </c>
      <c r="E284" s="117">
        <f>1/(1+EXP(-($W$4+($W$5*C284))))</f>
        <v>0.99977086269835025</v>
      </c>
      <c r="F284" s="117">
        <f>(E284^D284)*((1-E284)^(1-D284))</f>
        <v>0.99977086269835025</v>
      </c>
      <c r="Q284" s="56">
        <v>7.67</v>
      </c>
      <c r="R284" s="56">
        <v>1</v>
      </c>
      <c r="S284" s="119" t="e">
        <f t="shared" si="8"/>
        <v>#N/A</v>
      </c>
      <c r="T284" s="120">
        <f ca="1">IF($W$8=FALSE,D284,D284+((RANDBETWEEN(0,$W$9)-($W$9/2))/1000))</f>
        <v>1</v>
      </c>
      <c r="U284" s="120" t="str">
        <f t="shared" si="9"/>
        <v/>
      </c>
    </row>
    <row r="285" spans="2:21" x14ac:dyDescent="0.3">
      <c r="B285" s="59">
        <v>282</v>
      </c>
      <c r="C285" s="118">
        <v>10.24</v>
      </c>
      <c r="D285" s="61">
        <v>1</v>
      </c>
      <c r="E285" s="117">
        <f>1/(1+EXP(-($W$4+($W$5*C285))))</f>
        <v>0.97815807500352214</v>
      </c>
      <c r="F285" s="117">
        <f>(E285^D285)*((1-E285)^(1-D285))</f>
        <v>0.97815807500352214</v>
      </c>
      <c r="Q285" s="56">
        <v>7.7</v>
      </c>
      <c r="R285" s="56">
        <v>0</v>
      </c>
      <c r="S285" s="119" t="e">
        <f t="shared" si="8"/>
        <v>#N/A</v>
      </c>
      <c r="T285" s="120">
        <f ca="1">IF($W$8=FALSE,D285,D285+((RANDBETWEEN(0,$W$9)-($W$9/2))/1000))</f>
        <v>1</v>
      </c>
      <c r="U285" s="120" t="str">
        <f t="shared" si="9"/>
        <v/>
      </c>
    </row>
    <row r="286" spans="2:21" x14ac:dyDescent="0.3">
      <c r="B286" s="59">
        <v>283</v>
      </c>
      <c r="C286" s="118">
        <v>10.26</v>
      </c>
      <c r="D286" s="61">
        <v>1</v>
      </c>
      <c r="E286" s="117">
        <f>1/(1+EXP(-($W$4+($W$5*C286))))</f>
        <v>0.97920767863366109</v>
      </c>
      <c r="F286" s="117">
        <f>(E286^D286)*((1-E286)^(1-D286))</f>
        <v>0.97920767863366109</v>
      </c>
      <c r="Q286" s="56">
        <v>7.71</v>
      </c>
      <c r="R286" s="56">
        <v>0</v>
      </c>
      <c r="S286" s="119" t="e">
        <f t="shared" si="8"/>
        <v>#N/A</v>
      </c>
      <c r="T286" s="120">
        <f ca="1">IF($W$8=FALSE,D286,D286+((RANDBETWEEN(0,$W$9)-($W$9/2))/1000))</f>
        <v>1</v>
      </c>
      <c r="U286" s="120" t="str">
        <f t="shared" si="9"/>
        <v/>
      </c>
    </row>
    <row r="287" spans="2:21" x14ac:dyDescent="0.3">
      <c r="B287" s="59">
        <v>284</v>
      </c>
      <c r="C287" s="118">
        <v>11.05</v>
      </c>
      <c r="D287" s="61">
        <v>1</v>
      </c>
      <c r="E287" s="117">
        <f>1/(1+EXP(-($W$4+($W$5*C287))))</f>
        <v>0.99709901574201798</v>
      </c>
      <c r="F287" s="117">
        <f>(E287^D287)*((1-E287)^(1-D287))</f>
        <v>0.99709901574201798</v>
      </c>
      <c r="Q287" s="56">
        <v>7.72</v>
      </c>
      <c r="R287" s="56">
        <v>0</v>
      </c>
      <c r="S287" s="119" t="e">
        <f t="shared" si="8"/>
        <v>#N/A</v>
      </c>
      <c r="T287" s="120">
        <f ca="1">IF($W$8=FALSE,D287,D287+((RANDBETWEEN(0,$W$9)-($W$9/2))/1000))</f>
        <v>1</v>
      </c>
      <c r="U287" s="120" t="str">
        <f t="shared" si="9"/>
        <v/>
      </c>
    </row>
    <row r="288" spans="2:21" x14ac:dyDescent="0.3">
      <c r="B288" s="59">
        <v>285</v>
      </c>
      <c r="C288" s="118">
        <v>6.38</v>
      </c>
      <c r="D288" s="61">
        <v>0</v>
      </c>
      <c r="E288" s="117">
        <f>1/(1+EXP(-($W$4+($W$5*C288))))</f>
        <v>2.7050666377971457E-3</v>
      </c>
      <c r="F288" s="117">
        <f>(E288^D288)*((1-E288)^(1-D288))</f>
        <v>0.99729493336220287</v>
      </c>
      <c r="Q288" s="56">
        <v>7.74</v>
      </c>
      <c r="R288" s="56">
        <v>0</v>
      </c>
      <c r="S288" s="119" t="e">
        <f t="shared" si="8"/>
        <v>#N/A</v>
      </c>
      <c r="T288" s="120">
        <f ca="1">IF($W$8=FALSE,D288,D288+((RANDBETWEEN(0,$W$9)-($W$9/2))/1000))</f>
        <v>0</v>
      </c>
      <c r="U288" s="120" t="str">
        <f t="shared" si="9"/>
        <v/>
      </c>
    </row>
    <row r="289" spans="2:21" x14ac:dyDescent="0.3">
      <c r="B289" s="59">
        <v>286</v>
      </c>
      <c r="C289" s="118">
        <v>7.12</v>
      </c>
      <c r="D289" s="61">
        <v>0</v>
      </c>
      <c r="E289" s="117">
        <f>1/(1+EXP(-($W$4+($W$5*C289))))</f>
        <v>1.7156378431188377E-2</v>
      </c>
      <c r="F289" s="117">
        <f>(E289^D289)*((1-E289)^(1-D289))</f>
        <v>0.98284362156881167</v>
      </c>
      <c r="Q289" s="56">
        <v>7.79</v>
      </c>
      <c r="R289" s="56">
        <v>0</v>
      </c>
      <c r="S289" s="119" t="e">
        <f t="shared" si="8"/>
        <v>#N/A</v>
      </c>
      <c r="T289" s="120">
        <f ca="1">IF($W$8=FALSE,D289,D289+((RANDBETWEEN(0,$W$9)-($W$9/2))/1000))</f>
        <v>0</v>
      </c>
      <c r="U289" s="120" t="str">
        <f t="shared" si="9"/>
        <v/>
      </c>
    </row>
    <row r="290" spans="2:21" x14ac:dyDescent="0.3">
      <c r="B290" s="59">
        <v>287</v>
      </c>
      <c r="C290" s="118">
        <v>6.24</v>
      </c>
      <c r="D290" s="61">
        <v>0</v>
      </c>
      <c r="E290" s="117">
        <f>1/(1+EXP(-($W$4+($W$5*C290))))</f>
        <v>1.9034917701002288E-3</v>
      </c>
      <c r="F290" s="117">
        <f>(E290^D290)*((1-E290)^(1-D290))</f>
        <v>0.99809650822989981</v>
      </c>
      <c r="Q290" s="56">
        <v>7.79</v>
      </c>
      <c r="R290" s="56">
        <v>0</v>
      </c>
      <c r="S290" s="119" t="e">
        <f t="shared" si="8"/>
        <v>#N/A</v>
      </c>
      <c r="T290" s="120">
        <f ca="1">IF($W$8=FALSE,D290,D290+((RANDBETWEEN(0,$W$9)-($W$9/2))/1000))</f>
        <v>0</v>
      </c>
      <c r="U290" s="120" t="str">
        <f t="shared" si="9"/>
        <v/>
      </c>
    </row>
    <row r="291" spans="2:21" x14ac:dyDescent="0.3">
      <c r="B291" s="59">
        <v>288</v>
      </c>
      <c r="C291" s="118">
        <v>3.67</v>
      </c>
      <c r="D291" s="61">
        <v>0</v>
      </c>
      <c r="E291" s="117">
        <f>1/(1+EXP(-($W$4+($W$5*C291))))</f>
        <v>2.9660395910389121E-6</v>
      </c>
      <c r="F291" s="117">
        <f>(E291^D291)*((1-E291)^(1-D291))</f>
        <v>0.99999703396040895</v>
      </c>
      <c r="Q291" s="56">
        <v>7.81</v>
      </c>
      <c r="R291" s="56">
        <v>0</v>
      </c>
      <c r="S291" s="119" t="e">
        <f t="shared" si="8"/>
        <v>#N/A</v>
      </c>
      <c r="T291" s="120">
        <f ca="1">IF($W$8=FALSE,D291,D291+((RANDBETWEEN(0,$W$9)-($W$9/2))/1000))</f>
        <v>0</v>
      </c>
      <c r="U291" s="120" t="str">
        <f t="shared" si="9"/>
        <v/>
      </c>
    </row>
    <row r="292" spans="2:21" x14ac:dyDescent="0.3">
      <c r="B292" s="59">
        <v>289</v>
      </c>
      <c r="C292" s="118">
        <v>11.37</v>
      </c>
      <c r="D292" s="61">
        <v>1</v>
      </c>
      <c r="E292" s="117">
        <f>1/(1+EXP(-($W$4+($W$5*C292))))</f>
        <v>0.99870107693243304</v>
      </c>
      <c r="F292" s="117">
        <f>(E292^D292)*((1-E292)^(1-D292))</f>
        <v>0.99870107693243304</v>
      </c>
      <c r="Q292" s="56">
        <v>7.82</v>
      </c>
      <c r="R292" s="56">
        <v>0</v>
      </c>
      <c r="S292" s="119" t="e">
        <f t="shared" si="8"/>
        <v>#N/A</v>
      </c>
      <c r="T292" s="120">
        <f ca="1">IF($W$8=FALSE,D292,D292+((RANDBETWEEN(0,$W$9)-($W$9/2))/1000))</f>
        <v>1</v>
      </c>
      <c r="U292" s="120" t="str">
        <f t="shared" si="9"/>
        <v/>
      </c>
    </row>
    <row r="293" spans="2:21" x14ac:dyDescent="0.3">
      <c r="B293" s="59">
        <v>290</v>
      </c>
      <c r="C293" s="118">
        <v>13.66</v>
      </c>
      <c r="D293" s="61">
        <v>1</v>
      </c>
      <c r="E293" s="117">
        <f>1/(1+EXP(-($W$4+($W$5*C293))))</f>
        <v>0.99999590835755059</v>
      </c>
      <c r="F293" s="117">
        <f>(E293^D293)*((1-E293)^(1-D293))</f>
        <v>0.99999590835755059</v>
      </c>
      <c r="Q293" s="56">
        <v>7.85</v>
      </c>
      <c r="R293" s="56">
        <v>0</v>
      </c>
      <c r="S293" s="119" t="e">
        <f t="shared" si="8"/>
        <v>#N/A</v>
      </c>
      <c r="T293" s="120">
        <f ca="1">IF($W$8=FALSE,D293,D293+((RANDBETWEEN(0,$W$9)-($W$9/2))/1000))</f>
        <v>1</v>
      </c>
      <c r="U293" s="120" t="str">
        <f t="shared" si="9"/>
        <v/>
      </c>
    </row>
    <row r="294" spans="2:21" x14ac:dyDescent="0.3">
      <c r="B294" s="59">
        <v>291</v>
      </c>
      <c r="C294" s="118">
        <v>4.43</v>
      </c>
      <c r="D294" s="61">
        <v>0</v>
      </c>
      <c r="E294" s="117">
        <f>1/(1+EXP(-($W$4+($W$5*C294))))</f>
        <v>2.0072896752727909E-5</v>
      </c>
      <c r="F294" s="117">
        <f>(E294^D294)*((1-E294)^(1-D294))</f>
        <v>0.99997992710324723</v>
      </c>
      <c r="Q294" s="56">
        <v>7.88</v>
      </c>
      <c r="R294" s="56">
        <v>0</v>
      </c>
      <c r="S294" s="119" t="e">
        <f t="shared" si="8"/>
        <v>#N/A</v>
      </c>
      <c r="T294" s="120">
        <f ca="1">IF($W$8=FALSE,D294,D294+((RANDBETWEEN(0,$W$9)-($W$9/2))/1000))</f>
        <v>0</v>
      </c>
      <c r="U294" s="120" t="str">
        <f t="shared" si="9"/>
        <v/>
      </c>
    </row>
    <row r="295" spans="2:21" x14ac:dyDescent="0.3">
      <c r="B295" s="59">
        <v>292</v>
      </c>
      <c r="C295" s="118">
        <v>5.68</v>
      </c>
      <c r="D295" s="61">
        <v>0</v>
      </c>
      <c r="E295" s="117">
        <f>1/(1+EXP(-($W$4+($W$5*C295))))</f>
        <v>4.6587836048464997E-4</v>
      </c>
      <c r="F295" s="117">
        <f>(E295^D295)*((1-E295)^(1-D295))</f>
        <v>0.99953412163951538</v>
      </c>
      <c r="Q295" s="56">
        <v>7.91</v>
      </c>
      <c r="R295" s="56">
        <v>0</v>
      </c>
      <c r="S295" s="119" t="e">
        <f t="shared" si="8"/>
        <v>#N/A</v>
      </c>
      <c r="T295" s="120">
        <f ca="1">IF($W$8=FALSE,D295,D295+((RANDBETWEEN(0,$W$9)-($W$9/2))/1000))</f>
        <v>0</v>
      </c>
      <c r="U295" s="120" t="str">
        <f t="shared" si="9"/>
        <v/>
      </c>
    </row>
    <row r="296" spans="2:21" x14ac:dyDescent="0.3">
      <c r="B296" s="59">
        <v>293</v>
      </c>
      <c r="C296" s="118">
        <v>9.83</v>
      </c>
      <c r="D296" s="61">
        <v>1</v>
      </c>
      <c r="E296" s="117">
        <f>1/(1+EXP(-($W$4+($W$5*C296))))</f>
        <v>0.94104852179001064</v>
      </c>
      <c r="F296" s="117">
        <f>(E296^D296)*((1-E296)^(1-D296))</f>
        <v>0.94104852179001064</v>
      </c>
      <c r="Q296" s="56">
        <v>7.91</v>
      </c>
      <c r="R296" s="56">
        <v>0</v>
      </c>
      <c r="S296" s="119" t="e">
        <f t="shared" si="8"/>
        <v>#N/A</v>
      </c>
      <c r="T296" s="120">
        <f ca="1">IF($W$8=FALSE,D296,D296+((RANDBETWEEN(0,$W$9)-($W$9/2))/1000))</f>
        <v>1</v>
      </c>
      <c r="U296" s="120" t="str">
        <f t="shared" si="9"/>
        <v/>
      </c>
    </row>
    <row r="297" spans="2:21" x14ac:dyDescent="0.3">
      <c r="B297" s="59">
        <v>294</v>
      </c>
      <c r="C297" s="118">
        <v>10.96</v>
      </c>
      <c r="D297" s="61">
        <v>1</v>
      </c>
      <c r="E297" s="117">
        <f>1/(1+EXP(-($W$4+($W$5*C297))))</f>
        <v>0.99636447645007176</v>
      </c>
      <c r="F297" s="117">
        <f>(E297^D297)*((1-E297)^(1-D297))</f>
        <v>0.99636447645007176</v>
      </c>
      <c r="Q297" s="56">
        <v>7.92</v>
      </c>
      <c r="R297" s="56">
        <v>0</v>
      </c>
      <c r="S297" s="119" t="e">
        <f t="shared" si="8"/>
        <v>#N/A</v>
      </c>
      <c r="T297" s="120">
        <f ca="1">IF($W$8=FALSE,D297,D297+((RANDBETWEEN(0,$W$9)-($W$9/2))/1000))</f>
        <v>1</v>
      </c>
      <c r="U297" s="120" t="str">
        <f t="shared" si="9"/>
        <v/>
      </c>
    </row>
    <row r="298" spans="2:21" x14ac:dyDescent="0.3">
      <c r="B298" s="59">
        <v>295</v>
      </c>
      <c r="C298" s="118">
        <v>11.11</v>
      </c>
      <c r="D298" s="61">
        <v>1</v>
      </c>
      <c r="E298" s="117">
        <f>1/(1+EXP(-($W$4+($W$5*C298))))</f>
        <v>0.99750448120566215</v>
      </c>
      <c r="F298" s="117">
        <f>(E298^D298)*((1-E298)^(1-D298))</f>
        <v>0.99750448120566215</v>
      </c>
      <c r="Q298" s="56">
        <v>8.06</v>
      </c>
      <c r="R298" s="56">
        <v>0</v>
      </c>
      <c r="S298" s="119" t="e">
        <f t="shared" si="8"/>
        <v>#N/A</v>
      </c>
      <c r="T298" s="120">
        <f ca="1">IF($W$8=FALSE,D298,D298+((RANDBETWEEN(0,$W$9)-($W$9/2))/1000))</f>
        <v>1</v>
      </c>
      <c r="U298" s="120" t="str">
        <f t="shared" si="9"/>
        <v/>
      </c>
    </row>
    <row r="299" spans="2:21" x14ac:dyDescent="0.3">
      <c r="B299" s="59">
        <v>296</v>
      </c>
      <c r="C299" s="118">
        <v>12.84</v>
      </c>
      <c r="D299" s="61">
        <v>1</v>
      </c>
      <c r="E299" s="117">
        <f>1/(1+EXP(-($W$4+($W$5*C299))))</f>
        <v>0.99996779768465371</v>
      </c>
      <c r="F299" s="117">
        <f>(E299^D299)*((1-E299)^(1-D299))</f>
        <v>0.99996779768465371</v>
      </c>
      <c r="Q299" s="56">
        <v>8.09</v>
      </c>
      <c r="R299" s="56">
        <v>0</v>
      </c>
      <c r="S299" s="119" t="e">
        <f t="shared" si="8"/>
        <v>#N/A</v>
      </c>
      <c r="T299" s="120">
        <f ca="1">IF($W$8=FALSE,D299,D299+((RANDBETWEEN(0,$W$9)-($W$9/2))/1000))</f>
        <v>1</v>
      </c>
      <c r="U299" s="120" t="str">
        <f t="shared" si="9"/>
        <v/>
      </c>
    </row>
    <row r="300" spans="2:21" x14ac:dyDescent="0.3">
      <c r="B300" s="59">
        <v>297</v>
      </c>
      <c r="C300" s="118">
        <v>9.57</v>
      </c>
      <c r="D300" s="61">
        <v>1</v>
      </c>
      <c r="E300" s="117">
        <f>1/(1+EXP(-($W$4+($W$5*C300))))</f>
        <v>0.89246011292999528</v>
      </c>
      <c r="F300" s="117">
        <f>(E300^D300)*((1-E300)^(1-D300))</f>
        <v>0.89246011292999528</v>
      </c>
      <c r="Q300" s="56">
        <v>8.1199999999999992</v>
      </c>
      <c r="R300" s="56">
        <v>1</v>
      </c>
      <c r="S300" s="119" t="e">
        <f t="shared" si="8"/>
        <v>#N/A</v>
      </c>
      <c r="T300" s="120">
        <f ca="1">IF($W$8=FALSE,D300,D300+((RANDBETWEEN(0,$W$9)-($W$9/2))/1000))</f>
        <v>1</v>
      </c>
      <c r="U300" s="120" t="str">
        <f t="shared" si="9"/>
        <v/>
      </c>
    </row>
    <row r="301" spans="2:21" x14ac:dyDescent="0.3">
      <c r="B301" s="59">
        <v>298</v>
      </c>
      <c r="C301" s="118">
        <v>11.82</v>
      </c>
      <c r="D301" s="61">
        <v>1</v>
      </c>
      <c r="E301" s="117">
        <f>1/(1+EXP(-($W$4+($W$5*C301))))</f>
        <v>0.99958095788498791</v>
      </c>
      <c r="F301" s="117">
        <f>(E301^D301)*((1-E301)^(1-D301))</f>
        <v>0.99958095788498791</v>
      </c>
      <c r="Q301" s="56">
        <v>8.14</v>
      </c>
      <c r="R301" s="56">
        <v>1</v>
      </c>
      <c r="S301" s="119" t="e">
        <f t="shared" si="8"/>
        <v>#N/A</v>
      </c>
      <c r="T301" s="120">
        <f ca="1">IF($W$8=FALSE,D301,D301+((RANDBETWEEN(0,$W$9)-($W$9/2))/1000))</f>
        <v>1</v>
      </c>
      <c r="U301" s="120" t="str">
        <f t="shared" si="9"/>
        <v/>
      </c>
    </row>
    <row r="302" spans="2:21" x14ac:dyDescent="0.3">
      <c r="B302" s="59">
        <v>299</v>
      </c>
      <c r="C302" s="118">
        <v>7.79</v>
      </c>
      <c r="D302" s="61">
        <v>0</v>
      </c>
      <c r="E302" s="117">
        <f>1/(1+EXP(-($W$4+($W$5*C302))))</f>
        <v>8.6088334993529469E-2</v>
      </c>
      <c r="F302" s="117">
        <f>(E302^D302)*((1-E302)^(1-D302))</f>
        <v>0.91391166500647047</v>
      </c>
      <c r="Q302" s="56">
        <v>8.19</v>
      </c>
      <c r="R302" s="56">
        <v>1</v>
      </c>
      <c r="S302" s="119" t="e">
        <f t="shared" si="8"/>
        <v>#N/A</v>
      </c>
      <c r="T302" s="120">
        <f ca="1">IF($W$8=FALSE,D302,D302+((RANDBETWEEN(0,$W$9)-($W$9/2))/1000))</f>
        <v>0</v>
      </c>
      <c r="U302" s="120" t="str">
        <f t="shared" si="9"/>
        <v/>
      </c>
    </row>
    <row r="303" spans="2:21" x14ac:dyDescent="0.3">
      <c r="B303" s="59">
        <v>300</v>
      </c>
      <c r="C303" s="118">
        <v>10.86</v>
      </c>
      <c r="D303" s="61">
        <v>1</v>
      </c>
      <c r="E303" s="117">
        <f>1/(1+EXP(-($W$4+($W$5*C303))))</f>
        <v>0.99532927822551598</v>
      </c>
      <c r="F303" s="117">
        <f>(E303^D303)*((1-E303)^(1-D303))</f>
        <v>0.99532927822551598</v>
      </c>
      <c r="Q303" s="56">
        <v>8.1999999999999993</v>
      </c>
      <c r="R303" s="56">
        <v>0</v>
      </c>
      <c r="S303" s="119" t="e">
        <f t="shared" si="8"/>
        <v>#N/A</v>
      </c>
      <c r="T303" s="120">
        <f ca="1">IF($W$8=FALSE,D303,D303+((RANDBETWEEN(0,$W$9)-($W$9/2))/1000))</f>
        <v>1</v>
      </c>
      <c r="U303" s="120" t="str">
        <f t="shared" si="9"/>
        <v/>
      </c>
    </row>
    <row r="304" spans="2:21" x14ac:dyDescent="0.3">
      <c r="B304" s="59">
        <v>301</v>
      </c>
      <c r="C304" s="118">
        <v>10.43</v>
      </c>
      <c r="D304" s="61">
        <v>1</v>
      </c>
      <c r="E304" s="117">
        <f>1/(1+EXP(-($W$4+($W$5*C304))))</f>
        <v>0.98634472473992629</v>
      </c>
      <c r="F304" s="117">
        <f>(E304^D304)*((1-E304)^(1-D304))</f>
        <v>0.98634472473992629</v>
      </c>
      <c r="Q304" s="56">
        <v>8.2200000000000006</v>
      </c>
      <c r="R304" s="56">
        <v>0</v>
      </c>
      <c r="S304" s="119" t="e">
        <f t="shared" si="8"/>
        <v>#N/A</v>
      </c>
      <c r="T304" s="120">
        <f ca="1">IF($W$8=FALSE,D304,D304+((RANDBETWEEN(0,$W$9)-($W$9/2))/1000))</f>
        <v>1</v>
      </c>
      <c r="U304" s="120" t="str">
        <f t="shared" si="9"/>
        <v/>
      </c>
    </row>
    <row r="305" spans="2:21" x14ac:dyDescent="0.3">
      <c r="B305" s="59">
        <v>302</v>
      </c>
      <c r="C305" s="118">
        <v>4.13</v>
      </c>
      <c r="D305" s="61">
        <v>0</v>
      </c>
      <c r="E305" s="117">
        <f>1/(1+EXP(-($W$4+($W$5*C305))))</f>
        <v>9.4364619970422791E-6</v>
      </c>
      <c r="F305" s="117">
        <f>(E305^D305)*((1-E305)^(1-D305))</f>
        <v>0.99999056353800297</v>
      </c>
      <c r="Q305" s="56">
        <v>8.23</v>
      </c>
      <c r="R305" s="56">
        <v>0</v>
      </c>
      <c r="S305" s="119" t="e">
        <f t="shared" si="8"/>
        <v>#N/A</v>
      </c>
      <c r="T305" s="120">
        <f ca="1">IF($W$8=FALSE,D305,D305+((RANDBETWEEN(0,$W$9)-($W$9/2))/1000))</f>
        <v>0</v>
      </c>
      <c r="U305" s="120" t="str">
        <f t="shared" si="9"/>
        <v/>
      </c>
    </row>
    <row r="306" spans="2:21" x14ac:dyDescent="0.3">
      <c r="B306" s="59">
        <v>303</v>
      </c>
      <c r="C306" s="118">
        <v>7.17</v>
      </c>
      <c r="D306" s="61">
        <v>0</v>
      </c>
      <c r="E306" s="117">
        <f>1/(1+EXP(-($W$4+($W$5*C306))))</f>
        <v>1.9411637577283945E-2</v>
      </c>
      <c r="F306" s="117">
        <f>(E306^D306)*((1-E306)^(1-D306))</f>
        <v>0.98058836242271608</v>
      </c>
      <c r="Q306" s="56">
        <v>8.24</v>
      </c>
      <c r="R306" s="56">
        <v>0</v>
      </c>
      <c r="S306" s="119" t="e">
        <f t="shared" si="8"/>
        <v>#N/A</v>
      </c>
      <c r="T306" s="120">
        <f ca="1">IF($W$8=FALSE,D306,D306+((RANDBETWEEN(0,$W$9)-($W$9/2))/1000))</f>
        <v>0</v>
      </c>
      <c r="U306" s="120" t="str">
        <f t="shared" si="9"/>
        <v/>
      </c>
    </row>
    <row r="307" spans="2:21" x14ac:dyDescent="0.3">
      <c r="B307" s="59">
        <v>304</v>
      </c>
      <c r="C307" s="118">
        <v>13.88</v>
      </c>
      <c r="D307" s="61">
        <v>1</v>
      </c>
      <c r="E307" s="117">
        <f>1/(1+EXP(-($W$4+($W$5*C307))))</f>
        <v>0.99999764761853227</v>
      </c>
      <c r="F307" s="117">
        <f>(E307^D307)*((1-E307)^(1-D307))</f>
        <v>0.99999764761853227</v>
      </c>
      <c r="Q307" s="56">
        <v>8.27</v>
      </c>
      <c r="R307" s="56">
        <v>0</v>
      </c>
      <c r="S307" s="119" t="e">
        <f t="shared" si="8"/>
        <v>#N/A</v>
      </c>
      <c r="T307" s="120">
        <f ca="1">IF($W$8=FALSE,D307,D307+((RANDBETWEEN(0,$W$9)-($W$9/2))/1000))</f>
        <v>1</v>
      </c>
      <c r="U307" s="120" t="str">
        <f t="shared" si="9"/>
        <v/>
      </c>
    </row>
    <row r="308" spans="2:21" x14ac:dyDescent="0.3">
      <c r="B308" s="59">
        <v>305</v>
      </c>
      <c r="C308" s="118">
        <v>10.28</v>
      </c>
      <c r="D308" s="61">
        <v>1</v>
      </c>
      <c r="E308" s="117">
        <f>1/(1+EXP(-($W$4+($W$5*C308))))</f>
        <v>0.98020786461681642</v>
      </c>
      <c r="F308" s="117">
        <f>(E308^D308)*((1-E308)^(1-D308))</f>
        <v>0.98020786461681642</v>
      </c>
      <c r="Q308" s="56">
        <v>8.32</v>
      </c>
      <c r="R308" s="56">
        <v>0</v>
      </c>
      <c r="S308" s="119" t="e">
        <f t="shared" si="8"/>
        <v>#N/A</v>
      </c>
      <c r="T308" s="120">
        <f ca="1">IF($W$8=FALSE,D308,D308+((RANDBETWEEN(0,$W$9)-($W$9/2))/1000))</f>
        <v>1</v>
      </c>
      <c r="U308" s="120" t="str">
        <f t="shared" si="9"/>
        <v/>
      </c>
    </row>
    <row r="309" spans="2:21" x14ac:dyDescent="0.3">
      <c r="B309" s="59">
        <v>306</v>
      </c>
      <c r="C309" s="118">
        <v>12.67</v>
      </c>
      <c r="D309" s="61">
        <v>1</v>
      </c>
      <c r="E309" s="117">
        <f>1/(1+EXP(-($W$4+($W$5*C309))))</f>
        <v>0.99995061033622001</v>
      </c>
      <c r="F309" s="117">
        <f>(E309^D309)*((1-E309)^(1-D309))</f>
        <v>0.99995061033622001</v>
      </c>
      <c r="Q309" s="56">
        <v>8.3800000000000008</v>
      </c>
      <c r="R309" s="56">
        <v>0</v>
      </c>
      <c r="S309" s="119" t="e">
        <f t="shared" si="8"/>
        <v>#N/A</v>
      </c>
      <c r="T309" s="120">
        <f ca="1">IF($W$8=FALSE,D309,D309+((RANDBETWEEN(0,$W$9)-($W$9/2))/1000))</f>
        <v>1</v>
      </c>
      <c r="U309" s="120" t="str">
        <f t="shared" si="9"/>
        <v/>
      </c>
    </row>
    <row r="310" spans="2:21" x14ac:dyDescent="0.3">
      <c r="B310" s="59">
        <v>307</v>
      </c>
      <c r="C310" s="118">
        <v>5.15</v>
      </c>
      <c r="D310" s="61">
        <v>0</v>
      </c>
      <c r="E310" s="117">
        <f>1/(1+EXP(-($W$4+($W$5*C310))))</f>
        <v>1.2282833401092239E-4</v>
      </c>
      <c r="F310" s="117">
        <f>(E310^D310)*((1-E310)^(1-D310))</f>
        <v>0.99987717166598911</v>
      </c>
      <c r="Q310" s="56">
        <v>8.39</v>
      </c>
      <c r="R310" s="56">
        <v>0</v>
      </c>
      <c r="S310" s="119" t="e">
        <f t="shared" si="8"/>
        <v>#N/A</v>
      </c>
      <c r="T310" s="120">
        <f ca="1">IF($W$8=FALSE,D310,D310+((RANDBETWEEN(0,$W$9)-($W$9/2))/1000))</f>
        <v>0</v>
      </c>
      <c r="U310" s="120" t="str">
        <f t="shared" si="9"/>
        <v/>
      </c>
    </row>
    <row r="311" spans="2:21" x14ac:dyDescent="0.3">
      <c r="B311" s="59">
        <v>308</v>
      </c>
      <c r="C311" s="118">
        <v>7</v>
      </c>
      <c r="D311" s="61">
        <v>0</v>
      </c>
      <c r="E311" s="117">
        <f>1/(1+EXP(-($W$4+($W$5*C311))))</f>
        <v>1.2742349464111629E-2</v>
      </c>
      <c r="F311" s="117">
        <f>(E311^D311)*((1-E311)^(1-D311))</f>
        <v>0.98725765053588832</v>
      </c>
      <c r="Q311" s="56">
        <v>8.39</v>
      </c>
      <c r="R311" s="56">
        <v>1</v>
      </c>
      <c r="S311" s="119" t="e">
        <f t="shared" si="8"/>
        <v>#N/A</v>
      </c>
      <c r="T311" s="120">
        <f ca="1">IF($W$8=FALSE,D311,D311+((RANDBETWEEN(0,$W$9)-($W$9/2))/1000))</f>
        <v>0</v>
      </c>
      <c r="U311" s="120" t="str">
        <f t="shared" si="9"/>
        <v/>
      </c>
    </row>
    <row r="312" spans="2:21" x14ac:dyDescent="0.3">
      <c r="B312" s="59">
        <v>309</v>
      </c>
      <c r="C312" s="118">
        <v>5.75</v>
      </c>
      <c r="D312" s="61">
        <v>0</v>
      </c>
      <c r="E312" s="117">
        <f>1/(1+EXP(-($W$4+($W$5*C312))))</f>
        <v>5.5554791205162941E-4</v>
      </c>
      <c r="F312" s="117">
        <f>(E312^D312)*((1-E312)^(1-D312))</f>
        <v>0.99944445208794841</v>
      </c>
      <c r="Q312" s="56">
        <v>8.4600000000000009</v>
      </c>
      <c r="R312" s="56">
        <v>0</v>
      </c>
      <c r="S312" s="119" t="e">
        <f t="shared" si="8"/>
        <v>#N/A</v>
      </c>
      <c r="T312" s="120">
        <f ca="1">IF($W$8=FALSE,D312,D312+((RANDBETWEEN(0,$W$9)-($W$9/2))/1000))</f>
        <v>0</v>
      </c>
      <c r="U312" s="120" t="str">
        <f t="shared" si="9"/>
        <v/>
      </c>
    </row>
    <row r="313" spans="2:21" x14ac:dyDescent="0.3">
      <c r="B313" s="59">
        <v>310</v>
      </c>
      <c r="C313" s="118">
        <v>4.8099999999999996</v>
      </c>
      <c r="D313" s="61">
        <v>0</v>
      </c>
      <c r="E313" s="117">
        <f>1/(1+EXP(-($W$4+($W$5*C313))))</f>
        <v>5.2217534010289383E-5</v>
      </c>
      <c r="F313" s="117">
        <f>(E313^D313)*((1-E313)^(1-D313))</f>
        <v>0.9999477824659897</v>
      </c>
      <c r="Q313" s="56">
        <v>8.52</v>
      </c>
      <c r="R313" s="56">
        <v>0</v>
      </c>
      <c r="S313" s="119" t="e">
        <f t="shared" si="8"/>
        <v>#N/A</v>
      </c>
      <c r="T313" s="120">
        <f ca="1">IF($W$8=FALSE,D313,D313+((RANDBETWEEN(0,$W$9)-($W$9/2))/1000))</f>
        <v>0</v>
      </c>
      <c r="U313" s="120" t="str">
        <f t="shared" si="9"/>
        <v/>
      </c>
    </row>
    <row r="314" spans="2:21" x14ac:dyDescent="0.3">
      <c r="B314" s="59">
        <v>311</v>
      </c>
      <c r="C314" s="118">
        <v>4.58</v>
      </c>
      <c r="D314" s="61">
        <v>0</v>
      </c>
      <c r="E314" s="117">
        <f>1/(1+EXP(-($W$4+($W$5*C314))))</f>
        <v>2.9275801333603853E-5</v>
      </c>
      <c r="F314" s="117">
        <f>(E314^D314)*((1-E314)^(1-D314))</f>
        <v>0.99997072419866639</v>
      </c>
      <c r="Q314" s="56">
        <v>8.5299999999999994</v>
      </c>
      <c r="R314" s="56">
        <v>0</v>
      </c>
      <c r="S314" s="119" t="e">
        <f t="shared" si="8"/>
        <v>#N/A</v>
      </c>
      <c r="T314" s="120">
        <f ca="1">IF($W$8=FALSE,D314,D314+((RANDBETWEEN(0,$W$9)-($W$9/2))/1000))</f>
        <v>0</v>
      </c>
      <c r="U314" s="120" t="str">
        <f t="shared" si="9"/>
        <v/>
      </c>
    </row>
    <row r="315" spans="2:21" x14ac:dyDescent="0.3">
      <c r="B315" s="59">
        <v>312</v>
      </c>
      <c r="C315" s="118">
        <v>11.06</v>
      </c>
      <c r="D315" s="61">
        <v>1</v>
      </c>
      <c r="E315" s="117">
        <f>1/(1+EXP(-($W$4+($W$5*C315))))</f>
        <v>0.99717089004252701</v>
      </c>
      <c r="F315" s="117">
        <f>(E315^D315)*((1-E315)^(1-D315))</f>
        <v>0.99717089004252701</v>
      </c>
      <c r="Q315" s="56">
        <v>8.5399999999999991</v>
      </c>
      <c r="R315" s="56">
        <v>0</v>
      </c>
      <c r="S315" s="119" t="e">
        <f t="shared" si="8"/>
        <v>#N/A</v>
      </c>
      <c r="T315" s="120">
        <f ca="1">IF($W$8=FALSE,D315,D315+((RANDBETWEEN(0,$W$9)-($W$9/2))/1000))</f>
        <v>1</v>
      </c>
      <c r="U315" s="120" t="str">
        <f t="shared" si="9"/>
        <v/>
      </c>
    </row>
    <row r="316" spans="2:21" x14ac:dyDescent="0.3">
      <c r="B316" s="59">
        <v>313</v>
      </c>
      <c r="C316" s="118">
        <v>5.49</v>
      </c>
      <c r="D316" s="61">
        <v>0</v>
      </c>
      <c r="E316" s="117">
        <f>1/(1+EXP(-($W$4+($W$5*C316))))</f>
        <v>2.8889451506570389E-4</v>
      </c>
      <c r="F316" s="117">
        <f>(E316^D316)*((1-E316)^(1-D316))</f>
        <v>0.99971110548493425</v>
      </c>
      <c r="Q316" s="56">
        <v>8.57</v>
      </c>
      <c r="R316" s="56">
        <v>0</v>
      </c>
      <c r="S316" s="119" t="e">
        <f t="shared" si="8"/>
        <v>#N/A</v>
      </c>
      <c r="T316" s="120">
        <f ca="1">IF($W$8=FALSE,D316,D316+((RANDBETWEEN(0,$W$9)-($W$9/2))/1000))</f>
        <v>0</v>
      </c>
      <c r="U316" s="120" t="str">
        <f t="shared" si="9"/>
        <v/>
      </c>
    </row>
    <row r="317" spans="2:21" x14ac:dyDescent="0.3">
      <c r="B317" s="59">
        <v>314</v>
      </c>
      <c r="C317" s="118">
        <v>12.4</v>
      </c>
      <c r="D317" s="61">
        <v>1</v>
      </c>
      <c r="E317" s="117">
        <f>1/(1+EXP(-($W$4+($W$5*C317))))</f>
        <v>0.99990258179186553</v>
      </c>
      <c r="F317" s="117">
        <f>(E317^D317)*((1-E317)^(1-D317))</f>
        <v>0.99990258179186553</v>
      </c>
      <c r="Q317" s="56">
        <v>8.6300000000000008</v>
      </c>
      <c r="R317" s="56">
        <v>0</v>
      </c>
      <c r="S317" s="119" t="e">
        <f t="shared" si="8"/>
        <v>#N/A</v>
      </c>
      <c r="T317" s="120">
        <f ca="1">IF($W$8=FALSE,D317,D317+((RANDBETWEEN(0,$W$9)-($W$9/2))/1000))</f>
        <v>1</v>
      </c>
      <c r="U317" s="120" t="str">
        <f t="shared" si="9"/>
        <v/>
      </c>
    </row>
    <row r="318" spans="2:21" x14ac:dyDescent="0.3">
      <c r="B318" s="59">
        <v>315</v>
      </c>
      <c r="C318" s="118">
        <v>14.55</v>
      </c>
      <c r="D318" s="61">
        <v>1</v>
      </c>
      <c r="E318" s="117">
        <f>1/(1+EXP(-($W$4+($W$5*C318))))</f>
        <v>0.99999956407709645</v>
      </c>
      <c r="F318" s="117">
        <f>(E318^D318)*((1-E318)^(1-D318))</f>
        <v>0.99999956407709645</v>
      </c>
      <c r="Q318" s="56">
        <v>8.64</v>
      </c>
      <c r="R318" s="56">
        <v>0</v>
      </c>
      <c r="S318" s="119" t="e">
        <f t="shared" si="8"/>
        <v>#N/A</v>
      </c>
      <c r="T318" s="120">
        <f ca="1">IF($W$8=FALSE,D318,D318+((RANDBETWEEN(0,$W$9)-($W$9/2))/1000))</f>
        <v>1</v>
      </c>
      <c r="U318" s="120" t="str">
        <f t="shared" si="9"/>
        <v/>
      </c>
    </row>
    <row r="319" spans="2:21" x14ac:dyDescent="0.3">
      <c r="B319" s="59">
        <v>316</v>
      </c>
      <c r="C319" s="118">
        <v>11.08</v>
      </c>
      <c r="D319" s="61">
        <v>1</v>
      </c>
      <c r="E319" s="117">
        <f>1/(1+EXP(-($W$4+($W$5*C319))))</f>
        <v>0.99730935482325156</v>
      </c>
      <c r="F319" s="117">
        <f>(E319^D319)*((1-E319)^(1-D319))</f>
        <v>0.99730935482325156</v>
      </c>
      <c r="Q319" s="56">
        <v>8.65</v>
      </c>
      <c r="R319" s="56">
        <v>1</v>
      </c>
      <c r="S319" s="119" t="e">
        <f t="shared" si="8"/>
        <v>#N/A</v>
      </c>
      <c r="T319" s="120">
        <f ca="1">IF($W$8=FALSE,D319,D319+((RANDBETWEEN(0,$W$9)-($W$9/2))/1000))</f>
        <v>1</v>
      </c>
      <c r="U319" s="120" t="str">
        <f t="shared" si="9"/>
        <v/>
      </c>
    </row>
    <row r="320" spans="2:21" x14ac:dyDescent="0.3">
      <c r="B320" s="59">
        <v>317</v>
      </c>
      <c r="C320" s="118">
        <v>8.57</v>
      </c>
      <c r="D320" s="61">
        <v>0</v>
      </c>
      <c r="E320" s="117">
        <f>1/(1+EXP(-($W$4+($W$5*C320))))</f>
        <v>0.40134117151844168</v>
      </c>
      <c r="F320" s="117">
        <f>(E320^D320)*((1-E320)^(1-D320))</f>
        <v>0.59865882848155838</v>
      </c>
      <c r="Q320" s="56">
        <v>8.7200000000000006</v>
      </c>
      <c r="R320" s="56">
        <v>1</v>
      </c>
      <c r="S320" s="119" t="e">
        <f t="shared" si="8"/>
        <v>#N/A</v>
      </c>
      <c r="T320" s="120">
        <f ca="1">IF($W$8=FALSE,D320,D320+((RANDBETWEEN(0,$W$9)-($W$9/2))/1000))</f>
        <v>0</v>
      </c>
      <c r="U320" s="120" t="str">
        <f t="shared" si="9"/>
        <v/>
      </c>
    </row>
    <row r="321" spans="2:21" x14ac:dyDescent="0.3">
      <c r="B321" s="59">
        <v>318</v>
      </c>
      <c r="C321" s="118">
        <v>9.09</v>
      </c>
      <c r="D321" s="61">
        <v>1</v>
      </c>
      <c r="E321" s="117">
        <f>1/(1+EXP(-($W$4+($W$5*C321))))</f>
        <v>0.71268083245804903</v>
      </c>
      <c r="F321" s="117">
        <f>(E321^D321)*((1-E321)^(1-D321))</f>
        <v>0.71268083245804903</v>
      </c>
      <c r="Q321" s="56">
        <v>8.74</v>
      </c>
      <c r="R321" s="56">
        <v>1</v>
      </c>
      <c r="S321" s="119" t="e">
        <f t="shared" si="8"/>
        <v>#N/A</v>
      </c>
      <c r="T321" s="120">
        <f ca="1">IF($W$8=FALSE,D321,D321+((RANDBETWEEN(0,$W$9)-($W$9/2))/1000))</f>
        <v>1</v>
      </c>
      <c r="U321" s="120" t="str">
        <f t="shared" si="9"/>
        <v/>
      </c>
    </row>
    <row r="322" spans="2:21" x14ac:dyDescent="0.3">
      <c r="B322" s="59">
        <v>319</v>
      </c>
      <c r="C322" s="118">
        <v>7.52</v>
      </c>
      <c r="D322" s="61">
        <v>0</v>
      </c>
      <c r="E322" s="117">
        <f>1/(1+EXP(-($W$4+($W$5*C322))))</f>
        <v>4.5578033829988179E-2</v>
      </c>
      <c r="F322" s="117">
        <f>(E322^D322)*((1-E322)^(1-D322))</f>
        <v>0.95442196617001185</v>
      </c>
      <c r="Q322" s="56">
        <v>8.74</v>
      </c>
      <c r="R322" s="56">
        <v>0</v>
      </c>
      <c r="S322" s="119" t="e">
        <f t="shared" si="8"/>
        <v>#N/A</v>
      </c>
      <c r="T322" s="120">
        <f ca="1">IF($W$8=FALSE,D322,D322+((RANDBETWEEN(0,$W$9)-($W$9/2))/1000))</f>
        <v>0</v>
      </c>
      <c r="U322" s="120" t="str">
        <f t="shared" si="9"/>
        <v/>
      </c>
    </row>
    <row r="323" spans="2:21" x14ac:dyDescent="0.3">
      <c r="B323" s="59">
        <v>320</v>
      </c>
      <c r="C323" s="118">
        <v>6.16</v>
      </c>
      <c r="D323" s="61">
        <v>0</v>
      </c>
      <c r="E323" s="117">
        <f>1/(1+EXP(-($W$4+($W$5*C323))))</f>
        <v>1.5569940502552768E-3</v>
      </c>
      <c r="F323" s="117">
        <f>(E323^D323)*((1-E323)^(1-D323))</f>
        <v>0.99844300594974478</v>
      </c>
      <c r="Q323" s="56">
        <v>8.7899999999999991</v>
      </c>
      <c r="R323" s="56">
        <v>0</v>
      </c>
      <c r="S323" s="119" t="e">
        <f t="shared" si="8"/>
        <v>#N/A</v>
      </c>
      <c r="T323" s="120">
        <f ca="1">IF($W$8=FALSE,D323,D323+((RANDBETWEEN(0,$W$9)-($W$9/2))/1000))</f>
        <v>0</v>
      </c>
      <c r="U323" s="120" t="str">
        <f t="shared" si="9"/>
        <v/>
      </c>
    </row>
    <row r="324" spans="2:21" x14ac:dyDescent="0.3">
      <c r="B324" s="59">
        <v>321</v>
      </c>
      <c r="C324" s="118">
        <v>9.64</v>
      </c>
      <c r="D324" s="61">
        <v>0</v>
      </c>
      <c r="E324" s="117">
        <f>1/(1+EXP(-($W$4+($W$5*C324))))</f>
        <v>0.90823231675055727</v>
      </c>
      <c r="F324" s="117">
        <f>(E324^D324)*((1-E324)^(1-D324))</f>
        <v>9.1767683249442733E-2</v>
      </c>
      <c r="Q324" s="56">
        <v>8.7899999999999991</v>
      </c>
      <c r="R324" s="56">
        <v>0</v>
      </c>
      <c r="S324" s="119" t="e">
        <f t="shared" si="8"/>
        <v>#N/A</v>
      </c>
      <c r="T324" s="120">
        <f ca="1">IF($W$8=FALSE,D324,D324+((RANDBETWEEN(0,$W$9)-($W$9/2))/1000))</f>
        <v>0</v>
      </c>
      <c r="U324" s="120" t="str">
        <f t="shared" si="9"/>
        <v/>
      </c>
    </row>
    <row r="325" spans="2:21" x14ac:dyDescent="0.3">
      <c r="B325" s="59">
        <v>322</v>
      </c>
      <c r="C325" s="118">
        <v>6.34</v>
      </c>
      <c r="D325" s="61">
        <v>0</v>
      </c>
      <c r="E325" s="117">
        <f>1/(1+EXP(-($W$4+($W$5*C325))))</f>
        <v>2.446713187398664E-3</v>
      </c>
      <c r="F325" s="117">
        <f>(E325^D325)*((1-E325)^(1-D325))</f>
        <v>0.99755328681260136</v>
      </c>
      <c r="Q325" s="56">
        <v>8.8000000000000007</v>
      </c>
      <c r="R325" s="56">
        <v>1</v>
      </c>
      <c r="S325" s="119" t="e">
        <f t="shared" ref="S325:S388" si="10">IF($W$11=FALSE,#N/A,1/(1+EXP(-($I$4+($I$6*Q325)))))</f>
        <v>#N/A</v>
      </c>
      <c r="T325" s="120">
        <f ca="1">IF($W$8=FALSE,D325,D325+((RANDBETWEEN(0,$W$9)-($W$9/2))/1000))</f>
        <v>0</v>
      </c>
      <c r="U325" s="120" t="str">
        <f t="shared" ref="U325:U388" si="11">IFERROR((S325^R325)*((1-S325)^(1-R325)),"")</f>
        <v/>
      </c>
    </row>
    <row r="326" spans="2:21" x14ac:dyDescent="0.3">
      <c r="B326" s="59">
        <v>323</v>
      </c>
      <c r="C326" s="118">
        <v>8.2200000000000006</v>
      </c>
      <c r="D326" s="61">
        <v>0</v>
      </c>
      <c r="E326" s="117">
        <f>1/(1+EXP(-($W$4+($W$5*C326))))</f>
        <v>0.21746852803497929</v>
      </c>
      <c r="F326" s="117">
        <f>(E326^D326)*((1-E326)^(1-D326))</f>
        <v>0.78253147196502071</v>
      </c>
      <c r="Q326" s="56">
        <v>8.81</v>
      </c>
      <c r="R326" s="56">
        <v>1</v>
      </c>
      <c r="S326" s="119" t="e">
        <f t="shared" si="10"/>
        <v>#N/A</v>
      </c>
      <c r="T326" s="120">
        <f ca="1">IF($W$8=FALSE,D326,D326+((RANDBETWEEN(0,$W$9)-($W$9/2))/1000))</f>
        <v>0</v>
      </c>
      <c r="U326" s="120" t="str">
        <f t="shared" si="11"/>
        <v/>
      </c>
    </row>
    <row r="327" spans="2:21" x14ac:dyDescent="0.3">
      <c r="B327" s="59">
        <v>324</v>
      </c>
      <c r="C327" s="118">
        <v>11.65</v>
      </c>
      <c r="D327" s="61">
        <v>1</v>
      </c>
      <c r="E327" s="117">
        <f>1/(1+EXP(-($W$4+($W$5*C327))))</f>
        <v>0.99935743512363762</v>
      </c>
      <c r="F327" s="117">
        <f>(E327^D327)*((1-E327)^(1-D327))</f>
        <v>0.99935743512363762</v>
      </c>
      <c r="Q327" s="56">
        <v>8.81</v>
      </c>
      <c r="R327" s="56">
        <v>1</v>
      </c>
      <c r="S327" s="119" t="e">
        <f t="shared" si="10"/>
        <v>#N/A</v>
      </c>
      <c r="T327" s="120">
        <f ca="1">IF($W$8=FALSE,D327,D327+((RANDBETWEEN(0,$W$9)-($W$9/2))/1000))</f>
        <v>1</v>
      </c>
      <c r="U327" s="120" t="str">
        <f t="shared" si="11"/>
        <v/>
      </c>
    </row>
    <row r="328" spans="2:21" x14ac:dyDescent="0.3">
      <c r="B328" s="59">
        <v>325</v>
      </c>
      <c r="C328" s="118">
        <v>13.74</v>
      </c>
      <c r="D328" s="61">
        <v>1</v>
      </c>
      <c r="E328" s="117">
        <f>1/(1+EXP(-($W$4+($W$5*C328))))</f>
        <v>0.99999665432919771</v>
      </c>
      <c r="F328" s="117">
        <f>(E328^D328)*((1-E328)^(1-D328))</f>
        <v>0.99999665432919771</v>
      </c>
      <c r="Q328" s="56">
        <v>8.93</v>
      </c>
      <c r="R328" s="56">
        <v>1</v>
      </c>
      <c r="S328" s="119" t="e">
        <f t="shared" si="10"/>
        <v>#N/A</v>
      </c>
      <c r="T328" s="120">
        <f ca="1">IF($W$8=FALSE,D328,D328+((RANDBETWEEN(0,$W$9)-($W$9/2))/1000))</f>
        <v>1</v>
      </c>
      <c r="U328" s="120" t="str">
        <f t="shared" si="11"/>
        <v/>
      </c>
    </row>
    <row r="329" spans="2:21" x14ac:dyDescent="0.3">
      <c r="B329" s="59">
        <v>326</v>
      </c>
      <c r="C329" s="118">
        <v>3.91</v>
      </c>
      <c r="D329" s="61">
        <v>0</v>
      </c>
      <c r="E329" s="117">
        <f>1/(1+EXP(-($W$4+($W$5*C329))))</f>
        <v>5.4252562465239562E-6</v>
      </c>
      <c r="F329" s="117">
        <f>(E329^D329)*((1-E329)^(1-D329))</f>
        <v>0.99999457474375353</v>
      </c>
      <c r="Q329" s="56">
        <v>9.09</v>
      </c>
      <c r="R329" s="56">
        <v>1</v>
      </c>
      <c r="S329" s="119" t="e">
        <f t="shared" si="10"/>
        <v>#N/A</v>
      </c>
      <c r="T329" s="120">
        <f ca="1">IF($W$8=FALSE,D329,D329+((RANDBETWEEN(0,$W$9)-($W$9/2))/1000))</f>
        <v>0</v>
      </c>
      <c r="U329" s="120" t="str">
        <f t="shared" si="11"/>
        <v/>
      </c>
    </row>
    <row r="330" spans="2:21" x14ac:dyDescent="0.3">
      <c r="B330" s="59">
        <v>327</v>
      </c>
      <c r="C330" s="118">
        <v>11.61</v>
      </c>
      <c r="D330" s="61">
        <v>1</v>
      </c>
      <c r="E330" s="117">
        <f>1/(1+EXP(-($W$4+($W$5*C330))))</f>
        <v>0.99928944968945022</v>
      </c>
      <c r="F330" s="117">
        <f>(E330^D330)*((1-E330)^(1-D330))</f>
        <v>0.99928944968945022</v>
      </c>
      <c r="Q330" s="56">
        <v>9.14</v>
      </c>
      <c r="R330" s="56">
        <v>1</v>
      </c>
      <c r="S330" s="119" t="e">
        <f t="shared" si="10"/>
        <v>#N/A</v>
      </c>
      <c r="T330" s="120">
        <f ca="1">IF($W$8=FALSE,D330,D330+((RANDBETWEEN(0,$W$9)-($W$9/2))/1000))</f>
        <v>1</v>
      </c>
      <c r="U330" s="120" t="str">
        <f t="shared" si="11"/>
        <v/>
      </c>
    </row>
    <row r="331" spans="2:21" x14ac:dyDescent="0.3">
      <c r="B331" s="59">
        <v>328</v>
      </c>
      <c r="C331" s="118">
        <v>11.1</v>
      </c>
      <c r="D331" s="61">
        <v>1</v>
      </c>
      <c r="E331" s="117">
        <f>1/(1+EXP(-($W$4+($W$5*C331))))</f>
        <v>0.99744106013003153</v>
      </c>
      <c r="F331" s="117">
        <f>(E331^D331)*((1-E331)^(1-D331))</f>
        <v>0.99744106013003153</v>
      </c>
      <c r="Q331" s="56">
        <v>9.16</v>
      </c>
      <c r="R331" s="56">
        <v>1</v>
      </c>
      <c r="S331" s="119" t="e">
        <f t="shared" si="10"/>
        <v>#N/A</v>
      </c>
      <c r="T331" s="120">
        <f ca="1">IF($W$8=FALSE,D331,D331+((RANDBETWEEN(0,$W$9)-($W$9/2))/1000))</f>
        <v>1</v>
      </c>
      <c r="U331" s="120" t="str">
        <f t="shared" si="11"/>
        <v/>
      </c>
    </row>
    <row r="332" spans="2:21" x14ac:dyDescent="0.3">
      <c r="B332" s="59">
        <v>329</v>
      </c>
      <c r="C332" s="118">
        <v>11.2</v>
      </c>
      <c r="D332" s="61">
        <v>1</v>
      </c>
      <c r="E332" s="117">
        <f>1/(1+EXP(-($W$4+($W$5*C332))))</f>
        <v>0.99800914848720823</v>
      </c>
      <c r="F332" s="117">
        <f>(E332^D332)*((1-E332)^(1-D332))</f>
        <v>0.99800914848720823</v>
      </c>
      <c r="Q332" s="56">
        <v>9.18</v>
      </c>
      <c r="R332" s="56">
        <v>0</v>
      </c>
      <c r="S332" s="119" t="e">
        <f t="shared" si="10"/>
        <v>#N/A</v>
      </c>
      <c r="T332" s="120">
        <f ca="1">IF($W$8=FALSE,D332,D332+((RANDBETWEEN(0,$W$9)-($W$9/2))/1000))</f>
        <v>1</v>
      </c>
      <c r="U332" s="120" t="str">
        <f t="shared" si="11"/>
        <v/>
      </c>
    </row>
    <row r="333" spans="2:21" x14ac:dyDescent="0.3">
      <c r="B333" s="59">
        <v>330</v>
      </c>
      <c r="C333" s="118">
        <v>5.66</v>
      </c>
      <c r="D333" s="61">
        <v>0</v>
      </c>
      <c r="E333" s="117">
        <f>1/(1+EXP(-($W$4+($W$5*C333))))</f>
        <v>4.4302554598083497E-4</v>
      </c>
      <c r="F333" s="117">
        <f>(E333^D333)*((1-E333)^(1-D333))</f>
        <v>0.99955697445401914</v>
      </c>
      <c r="Q333" s="56">
        <v>9.19</v>
      </c>
      <c r="R333" s="56">
        <v>0</v>
      </c>
      <c r="S333" s="119" t="e">
        <f t="shared" si="10"/>
        <v>#N/A</v>
      </c>
      <c r="T333" s="120">
        <f ca="1">IF($W$8=FALSE,D333,D333+((RANDBETWEEN(0,$W$9)-($W$9/2))/1000))</f>
        <v>0</v>
      </c>
      <c r="U333" s="120" t="str">
        <f t="shared" si="11"/>
        <v/>
      </c>
    </row>
    <row r="334" spans="2:21" x14ac:dyDescent="0.3">
      <c r="B334" s="59">
        <v>331</v>
      </c>
      <c r="C334" s="118">
        <v>3.35</v>
      </c>
      <c r="D334" s="61">
        <v>0</v>
      </c>
      <c r="E334" s="117">
        <f>1/(1+EXP(-($W$4+($W$5*C334))))</f>
        <v>1.3259235454104091E-6</v>
      </c>
      <c r="F334" s="117">
        <f>(E334^D334)*((1-E334)^(1-D334))</f>
        <v>0.9999986740764546</v>
      </c>
      <c r="Q334" s="56">
        <v>9.19</v>
      </c>
      <c r="R334" s="56">
        <v>1</v>
      </c>
      <c r="S334" s="119" t="e">
        <f t="shared" si="10"/>
        <v>#N/A</v>
      </c>
      <c r="T334" s="120">
        <f ca="1">IF($W$8=FALSE,D334,D334+((RANDBETWEEN(0,$W$9)-($W$9/2))/1000))</f>
        <v>0</v>
      </c>
      <c r="U334" s="120" t="str">
        <f t="shared" si="11"/>
        <v/>
      </c>
    </row>
    <row r="335" spans="2:21" x14ac:dyDescent="0.3">
      <c r="B335" s="59">
        <v>332</v>
      </c>
      <c r="C335" s="118">
        <v>14.58</v>
      </c>
      <c r="D335" s="61">
        <v>1</v>
      </c>
      <c r="E335" s="117">
        <f>1/(1+EXP(-($W$4+($W$5*C335))))</f>
        <v>0.99999959576943009</v>
      </c>
      <c r="F335" s="117">
        <f>(E335^D335)*((1-E335)^(1-D335))</f>
        <v>0.99999959576943009</v>
      </c>
      <c r="Q335" s="56">
        <v>9.24</v>
      </c>
      <c r="R335" s="56">
        <v>1</v>
      </c>
      <c r="S335" s="119" t="e">
        <f t="shared" si="10"/>
        <v>#N/A</v>
      </c>
      <c r="T335" s="120">
        <f ca="1">IF($W$8=FALSE,D335,D335+((RANDBETWEEN(0,$W$9)-($W$9/2))/1000))</f>
        <v>1</v>
      </c>
      <c r="U335" s="120" t="str">
        <f t="shared" si="11"/>
        <v/>
      </c>
    </row>
    <row r="336" spans="2:21" x14ac:dyDescent="0.3">
      <c r="B336" s="59">
        <v>333</v>
      </c>
      <c r="C336" s="118">
        <v>10.42</v>
      </c>
      <c r="D336" s="61">
        <v>1</v>
      </c>
      <c r="E336" s="117">
        <f>1/(1+EXP(-($W$4+($W$5*C336))))</f>
        <v>0.98600166984089588</v>
      </c>
      <c r="F336" s="117">
        <f>(E336^D336)*((1-E336)^(1-D336))</f>
        <v>0.98600166984089588</v>
      </c>
      <c r="Q336" s="56">
        <v>9.27</v>
      </c>
      <c r="R336" s="56">
        <v>1</v>
      </c>
      <c r="S336" s="119" t="e">
        <f t="shared" si="10"/>
        <v>#N/A</v>
      </c>
      <c r="T336" s="120">
        <f ca="1">IF($W$8=FALSE,D336,D336+((RANDBETWEEN(0,$W$9)-($W$9/2))/1000))</f>
        <v>1</v>
      </c>
      <c r="U336" s="120" t="str">
        <f t="shared" si="11"/>
        <v/>
      </c>
    </row>
    <row r="337" spans="2:21" x14ac:dyDescent="0.3">
      <c r="B337" s="59">
        <v>334</v>
      </c>
      <c r="C337" s="118">
        <v>10.93</v>
      </c>
      <c r="D337" s="61">
        <v>1</v>
      </c>
      <c r="E337" s="117">
        <f>1/(1+EXP(-($W$4+($W$5*C337))))</f>
        <v>0.99608056253220989</v>
      </c>
      <c r="F337" s="117">
        <f>(E337^D337)*((1-E337)^(1-D337))</f>
        <v>0.99608056253220989</v>
      </c>
      <c r="Q337" s="56">
        <v>9.2899999999999991</v>
      </c>
      <c r="R337" s="56">
        <v>1</v>
      </c>
      <c r="S337" s="119" t="e">
        <f t="shared" si="10"/>
        <v>#N/A</v>
      </c>
      <c r="T337" s="120">
        <f ca="1">IF($W$8=FALSE,D337,D337+((RANDBETWEEN(0,$W$9)-($W$9/2))/1000))</f>
        <v>1</v>
      </c>
      <c r="U337" s="120" t="str">
        <f t="shared" si="11"/>
        <v/>
      </c>
    </row>
    <row r="338" spans="2:21" x14ac:dyDescent="0.3">
      <c r="B338" s="59">
        <v>335</v>
      </c>
      <c r="C338" s="118">
        <v>8.24</v>
      </c>
      <c r="D338" s="61">
        <v>0</v>
      </c>
      <c r="E338" s="117">
        <f>1/(1+EXP(-($W$4+($W$5*C338))))</f>
        <v>0.22615342321528209</v>
      </c>
      <c r="F338" s="117">
        <f>(E338^D338)*((1-E338)^(1-D338))</f>
        <v>0.77384657678471791</v>
      </c>
      <c r="Q338" s="56">
        <v>9.3699999999999992</v>
      </c>
      <c r="R338" s="56">
        <v>1</v>
      </c>
      <c r="S338" s="119" t="e">
        <f t="shared" si="10"/>
        <v>#N/A</v>
      </c>
      <c r="T338" s="120">
        <f ca="1">IF($W$8=FALSE,D338,D338+((RANDBETWEEN(0,$W$9)-($W$9/2))/1000))</f>
        <v>0</v>
      </c>
      <c r="U338" s="120" t="str">
        <f t="shared" si="11"/>
        <v/>
      </c>
    </row>
    <row r="339" spans="2:21" x14ac:dyDescent="0.3">
      <c r="B339" s="59">
        <v>336</v>
      </c>
      <c r="C339" s="118">
        <v>4.07</v>
      </c>
      <c r="D339" s="61">
        <v>0</v>
      </c>
      <c r="E339" s="117">
        <f>1/(1+EXP(-($W$4+($W$5*C339))))</f>
        <v>8.1142554237472611E-6</v>
      </c>
      <c r="F339" s="117">
        <f>(E339^D339)*((1-E339)^(1-D339))</f>
        <v>0.9999918857445762</v>
      </c>
      <c r="Q339" s="56">
        <v>9.3800000000000008</v>
      </c>
      <c r="R339" s="56">
        <v>1</v>
      </c>
      <c r="S339" s="119" t="e">
        <f t="shared" si="10"/>
        <v>#N/A</v>
      </c>
      <c r="T339" s="120">
        <f ca="1">IF($W$8=FALSE,D339,D339+((RANDBETWEEN(0,$W$9)-($W$9/2))/1000))</f>
        <v>0</v>
      </c>
      <c r="U339" s="120" t="str">
        <f t="shared" si="11"/>
        <v/>
      </c>
    </row>
    <row r="340" spans="2:21" x14ac:dyDescent="0.3">
      <c r="B340" s="59">
        <v>337</v>
      </c>
      <c r="C340" s="118">
        <v>11.47</v>
      </c>
      <c r="D340" s="61">
        <v>1</v>
      </c>
      <c r="E340" s="117">
        <f>1/(1+EXP(-($W$4+($W$5*C340))))</f>
        <v>0.99898972305991851</v>
      </c>
      <c r="F340" s="117">
        <f>(E340^D340)*((1-E340)^(1-D340))</f>
        <v>0.99898972305991851</v>
      </c>
      <c r="Q340" s="56">
        <v>9.39</v>
      </c>
      <c r="R340" s="56">
        <v>1</v>
      </c>
      <c r="S340" s="119" t="e">
        <f t="shared" si="10"/>
        <v>#N/A</v>
      </c>
      <c r="T340" s="120">
        <f ca="1">IF($W$8=FALSE,D340,D340+((RANDBETWEEN(0,$W$9)-($W$9/2))/1000))</f>
        <v>1</v>
      </c>
      <c r="U340" s="120" t="str">
        <f t="shared" si="11"/>
        <v/>
      </c>
    </row>
    <row r="341" spans="2:21" x14ac:dyDescent="0.3">
      <c r="B341" s="59">
        <v>338</v>
      </c>
      <c r="C341" s="118">
        <v>5.85</v>
      </c>
      <c r="D341" s="61">
        <v>0</v>
      </c>
      <c r="E341" s="117">
        <f>1/(1+EXP(-($W$4+($W$5*C341))))</f>
        <v>7.1436635738392749E-4</v>
      </c>
      <c r="F341" s="117">
        <f>(E341^D341)*((1-E341)^(1-D341))</f>
        <v>0.99928563364261602</v>
      </c>
      <c r="Q341" s="56">
        <v>9.39</v>
      </c>
      <c r="R341" s="56">
        <v>1</v>
      </c>
      <c r="S341" s="119" t="e">
        <f t="shared" si="10"/>
        <v>#N/A</v>
      </c>
      <c r="T341" s="120">
        <f ca="1">IF($W$8=FALSE,D341,D341+((RANDBETWEEN(0,$W$9)-($W$9/2))/1000))</f>
        <v>0</v>
      </c>
      <c r="U341" s="120" t="str">
        <f t="shared" si="11"/>
        <v/>
      </c>
    </row>
    <row r="342" spans="2:21" x14ac:dyDescent="0.3">
      <c r="B342" s="59">
        <v>339</v>
      </c>
      <c r="C342" s="118">
        <v>11.39</v>
      </c>
      <c r="D342" s="61">
        <v>1</v>
      </c>
      <c r="E342" s="117">
        <f>1/(1+EXP(-($W$4+($W$5*C342))))</f>
        <v>0.9987647427374291</v>
      </c>
      <c r="F342" s="117">
        <f>(E342^D342)*((1-E342)^(1-D342))</f>
        <v>0.9987647427374291</v>
      </c>
      <c r="Q342" s="56">
        <v>9.39</v>
      </c>
      <c r="R342" s="56">
        <v>1</v>
      </c>
      <c r="S342" s="119" t="e">
        <f t="shared" si="10"/>
        <v>#N/A</v>
      </c>
      <c r="T342" s="120">
        <f ca="1">IF($W$8=FALSE,D342,D342+((RANDBETWEEN(0,$W$9)-($W$9/2))/1000))</f>
        <v>1</v>
      </c>
      <c r="U342" s="120" t="str">
        <f t="shared" si="11"/>
        <v/>
      </c>
    </row>
    <row r="343" spans="2:21" x14ac:dyDescent="0.3">
      <c r="B343" s="59">
        <v>340</v>
      </c>
      <c r="C343" s="118">
        <v>7.67</v>
      </c>
      <c r="D343" s="61">
        <v>1</v>
      </c>
      <c r="E343" s="117">
        <f>1/(1+EXP(-($W$4+($W$5*C343))))</f>
        <v>6.5114305398101757E-2</v>
      </c>
      <c r="F343" s="117">
        <f>(E343^D343)*((1-E343)^(1-D343))</f>
        <v>6.5114305398101757E-2</v>
      </c>
      <c r="Q343" s="56">
        <v>9.44</v>
      </c>
      <c r="R343" s="56">
        <v>1</v>
      </c>
      <c r="S343" s="119" t="e">
        <f t="shared" si="10"/>
        <v>#N/A</v>
      </c>
      <c r="T343" s="120">
        <f ca="1">IF($W$8=FALSE,D343,D343+((RANDBETWEEN(0,$W$9)-($W$9/2))/1000))</f>
        <v>1</v>
      </c>
      <c r="U343" s="120" t="str">
        <f t="shared" si="11"/>
        <v/>
      </c>
    </row>
    <row r="344" spans="2:21" x14ac:dyDescent="0.3">
      <c r="B344" s="59">
        <v>341</v>
      </c>
      <c r="C344" s="118">
        <v>7.02</v>
      </c>
      <c r="D344" s="61">
        <v>0</v>
      </c>
      <c r="E344" s="117">
        <f>1/(1+EXP(-($W$4+($W$5*C344))))</f>
        <v>1.3391144952503231E-2</v>
      </c>
      <c r="F344" s="117">
        <f>(E344^D344)*((1-E344)^(1-D344))</f>
        <v>0.98660885504749674</v>
      </c>
      <c r="Q344" s="56">
        <v>9.4499999999999993</v>
      </c>
      <c r="R344" s="56">
        <v>1</v>
      </c>
      <c r="S344" s="119" t="e">
        <f t="shared" si="10"/>
        <v>#N/A</v>
      </c>
      <c r="T344" s="120">
        <f ca="1">IF($W$8=FALSE,D344,D344+((RANDBETWEEN(0,$W$9)-($W$9/2))/1000))</f>
        <v>0</v>
      </c>
      <c r="U344" s="120" t="str">
        <f t="shared" si="11"/>
        <v/>
      </c>
    </row>
    <row r="345" spans="2:21" x14ac:dyDescent="0.3">
      <c r="B345" s="59">
        <v>342</v>
      </c>
      <c r="C345" s="118">
        <v>10.6</v>
      </c>
      <c r="D345" s="61">
        <v>1</v>
      </c>
      <c r="E345" s="117">
        <f>1/(1+EXP(-($W$4+($W$5*C345))))</f>
        <v>0.99105433230593354</v>
      </c>
      <c r="F345" s="117">
        <f>(E345^D345)*((1-E345)^(1-D345))</f>
        <v>0.99105433230593354</v>
      </c>
      <c r="Q345" s="56">
        <v>9.4600000000000009</v>
      </c>
      <c r="R345" s="56">
        <v>1</v>
      </c>
      <c r="S345" s="119" t="e">
        <f t="shared" si="10"/>
        <v>#N/A</v>
      </c>
      <c r="T345" s="120">
        <f ca="1">IF($W$8=FALSE,D345,D345+((RANDBETWEEN(0,$W$9)-($W$9/2))/1000))</f>
        <v>1</v>
      </c>
      <c r="U345" s="120" t="str">
        <f t="shared" si="11"/>
        <v/>
      </c>
    </row>
    <row r="346" spans="2:21" x14ac:dyDescent="0.3">
      <c r="B346" s="59">
        <v>343</v>
      </c>
      <c r="C346" s="118">
        <v>5.5</v>
      </c>
      <c r="D346" s="61">
        <v>0</v>
      </c>
      <c r="E346" s="117">
        <f>1/(1+EXP(-($W$4+($W$5*C346))))</f>
        <v>2.9625313093241043E-4</v>
      </c>
      <c r="F346" s="117">
        <f>(E346^D346)*((1-E346)^(1-D346))</f>
        <v>0.9997037468690676</v>
      </c>
      <c r="Q346" s="56">
        <v>9.49</v>
      </c>
      <c r="R346" s="56">
        <v>1</v>
      </c>
      <c r="S346" s="119" t="e">
        <f t="shared" si="10"/>
        <v>#N/A</v>
      </c>
      <c r="T346" s="120">
        <f ca="1">IF($W$8=FALSE,D346,D346+((RANDBETWEEN(0,$W$9)-($W$9/2))/1000))</f>
        <v>0</v>
      </c>
      <c r="U346" s="120" t="str">
        <f t="shared" si="11"/>
        <v/>
      </c>
    </row>
    <row r="347" spans="2:21" x14ac:dyDescent="0.3">
      <c r="B347" s="59">
        <v>344</v>
      </c>
      <c r="C347" s="118">
        <v>9.69</v>
      </c>
      <c r="D347" s="61">
        <v>1</v>
      </c>
      <c r="E347" s="117">
        <f>1/(1+EXP(-($W$4+($W$5*C347))))</f>
        <v>0.91819263992572075</v>
      </c>
      <c r="F347" s="117">
        <f>(E347^D347)*((1-E347)^(1-D347))</f>
        <v>0.91819263992572075</v>
      </c>
      <c r="Q347" s="56">
        <v>9.5</v>
      </c>
      <c r="R347" s="56">
        <v>1</v>
      </c>
      <c r="S347" s="119" t="e">
        <f t="shared" si="10"/>
        <v>#N/A</v>
      </c>
      <c r="T347" s="120">
        <f ca="1">IF($W$8=FALSE,D347,D347+((RANDBETWEEN(0,$W$9)-($W$9/2))/1000))</f>
        <v>1</v>
      </c>
      <c r="U347" s="120" t="str">
        <f t="shared" si="11"/>
        <v/>
      </c>
    </row>
    <row r="348" spans="2:21" x14ac:dyDescent="0.3">
      <c r="B348" s="59">
        <v>345</v>
      </c>
      <c r="C348" s="118">
        <v>5.59</v>
      </c>
      <c r="D348" s="61">
        <v>0</v>
      </c>
      <c r="E348" s="117">
        <f>1/(1+EXP(-($W$4+($W$5*C348))))</f>
        <v>3.7151118736776685E-4</v>
      </c>
      <c r="F348" s="117">
        <f>(E348^D348)*((1-E348)^(1-D348))</f>
        <v>0.99962848881263222</v>
      </c>
      <c r="Q348" s="56">
        <v>9.52</v>
      </c>
      <c r="R348" s="56">
        <v>1</v>
      </c>
      <c r="S348" s="119" t="e">
        <f t="shared" si="10"/>
        <v>#N/A</v>
      </c>
      <c r="T348" s="120">
        <f ca="1">IF($W$8=FALSE,D348,D348+((RANDBETWEEN(0,$W$9)-($W$9/2))/1000))</f>
        <v>0</v>
      </c>
      <c r="U348" s="120" t="str">
        <f t="shared" si="11"/>
        <v/>
      </c>
    </row>
    <row r="349" spans="2:21" x14ac:dyDescent="0.3">
      <c r="B349" s="59">
        <v>346</v>
      </c>
      <c r="C349" s="118">
        <v>10.75</v>
      </c>
      <c r="D349" s="61">
        <v>1</v>
      </c>
      <c r="E349" s="117">
        <f>1/(1+EXP(-($W$4+($W$5*C349))))</f>
        <v>0.99384917964239994</v>
      </c>
      <c r="F349" s="117">
        <f>(E349^D349)*((1-E349)^(1-D349))</f>
        <v>0.99384917964239994</v>
      </c>
      <c r="Q349" s="56">
        <v>9.5399999999999991</v>
      </c>
      <c r="R349" s="56">
        <v>1</v>
      </c>
      <c r="S349" s="119" t="e">
        <f t="shared" si="10"/>
        <v>#N/A</v>
      </c>
      <c r="T349" s="120">
        <f ca="1">IF($W$8=FALSE,D349,D349+((RANDBETWEEN(0,$W$9)-($W$9/2))/1000))</f>
        <v>1</v>
      </c>
      <c r="U349" s="120" t="str">
        <f t="shared" si="11"/>
        <v/>
      </c>
    </row>
    <row r="350" spans="2:21" x14ac:dyDescent="0.3">
      <c r="B350" s="59">
        <v>347</v>
      </c>
      <c r="C350" s="118">
        <v>9.99</v>
      </c>
      <c r="D350" s="61">
        <v>1</v>
      </c>
      <c r="E350" s="117">
        <f>1/(1+EXP(-($W$4+($W$5*C350))))</f>
        <v>0.9597993080373044</v>
      </c>
      <c r="F350" s="117">
        <f>(E350^D350)*((1-E350)^(1-D350))</f>
        <v>0.9597993080373044</v>
      </c>
      <c r="Q350" s="56">
        <v>9.5500000000000007</v>
      </c>
      <c r="R350" s="56">
        <v>1</v>
      </c>
      <c r="S350" s="119" t="e">
        <f t="shared" si="10"/>
        <v>#N/A</v>
      </c>
      <c r="T350" s="120">
        <f ca="1">IF($W$8=FALSE,D350,D350+((RANDBETWEEN(0,$W$9)-($W$9/2))/1000))</f>
        <v>1</v>
      </c>
      <c r="U350" s="120" t="str">
        <f t="shared" si="11"/>
        <v/>
      </c>
    </row>
    <row r="351" spans="2:21" x14ac:dyDescent="0.3">
      <c r="B351" s="59">
        <v>348</v>
      </c>
      <c r="C351" s="118">
        <v>5.76</v>
      </c>
      <c r="D351" s="61">
        <v>0</v>
      </c>
      <c r="E351" s="117">
        <f>1/(1+EXP(-($W$4+($W$5*C351))))</f>
        <v>5.696947555850594E-4</v>
      </c>
      <c r="F351" s="117">
        <f>(E351^D351)*((1-E351)^(1-D351))</f>
        <v>0.9994303052444149</v>
      </c>
      <c r="Q351" s="56">
        <v>9.57</v>
      </c>
      <c r="R351" s="56">
        <v>1</v>
      </c>
      <c r="S351" s="119" t="e">
        <f t="shared" si="10"/>
        <v>#N/A</v>
      </c>
      <c r="T351" s="120">
        <f ca="1">IF($W$8=FALSE,D351,D351+((RANDBETWEEN(0,$W$9)-($W$9/2))/1000))</f>
        <v>0</v>
      </c>
      <c r="U351" s="120" t="str">
        <f t="shared" si="11"/>
        <v/>
      </c>
    </row>
    <row r="352" spans="2:21" x14ac:dyDescent="0.3">
      <c r="B352" s="59">
        <v>349</v>
      </c>
      <c r="C352" s="118">
        <v>12.04</v>
      </c>
      <c r="D352" s="61">
        <v>1</v>
      </c>
      <c r="E352" s="117">
        <f>1/(1+EXP(-($W$4+($W$5*C352))))</f>
        <v>0.99975904033140439</v>
      </c>
      <c r="F352" s="117">
        <f>(E352^D352)*((1-E352)^(1-D352))</f>
        <v>0.99975904033140439</v>
      </c>
      <c r="Q352" s="56">
        <v>9.58</v>
      </c>
      <c r="R352" s="56">
        <v>1</v>
      </c>
      <c r="S352" s="119" t="e">
        <f t="shared" si="10"/>
        <v>#N/A</v>
      </c>
      <c r="T352" s="120">
        <f ca="1">IF($W$8=FALSE,D352,D352+((RANDBETWEEN(0,$W$9)-($W$9/2))/1000))</f>
        <v>1</v>
      </c>
      <c r="U352" s="120" t="str">
        <f t="shared" si="11"/>
        <v/>
      </c>
    </row>
    <row r="353" spans="2:21" x14ac:dyDescent="0.3">
      <c r="B353" s="59">
        <v>350</v>
      </c>
      <c r="C353" s="118">
        <v>7.91</v>
      </c>
      <c r="D353" s="61">
        <v>0</v>
      </c>
      <c r="E353" s="117">
        <f>1/(1+EXP(-($W$4+($W$5*C353))))</f>
        <v>0.11300172033594184</v>
      </c>
      <c r="F353" s="117">
        <f>(E353^D353)*((1-E353)^(1-D353))</f>
        <v>0.8869982796640582</v>
      </c>
      <c r="Q353" s="56">
        <v>9.59</v>
      </c>
      <c r="R353" s="56">
        <v>1</v>
      </c>
      <c r="S353" s="119" t="e">
        <f t="shared" si="10"/>
        <v>#N/A</v>
      </c>
      <c r="T353" s="120">
        <f ca="1">IF($W$8=FALSE,D353,D353+((RANDBETWEEN(0,$W$9)-($W$9/2))/1000))</f>
        <v>0</v>
      </c>
      <c r="U353" s="120" t="str">
        <f t="shared" si="11"/>
        <v/>
      </c>
    </row>
    <row r="354" spans="2:21" x14ac:dyDescent="0.3">
      <c r="B354" s="59">
        <v>351</v>
      </c>
      <c r="C354" s="118">
        <v>10.68</v>
      </c>
      <c r="D354" s="61">
        <v>1</v>
      </c>
      <c r="E354" s="117">
        <f>1/(1+EXP(-($W$4+($W$5*C354))))</f>
        <v>0.99267332620462012</v>
      </c>
      <c r="F354" s="117">
        <f>(E354^D354)*((1-E354)^(1-D354))</f>
        <v>0.99267332620462012</v>
      </c>
      <c r="Q354" s="56">
        <v>9.59</v>
      </c>
      <c r="R354" s="56">
        <v>1</v>
      </c>
      <c r="S354" s="119" t="e">
        <f t="shared" si="10"/>
        <v>#N/A</v>
      </c>
      <c r="T354" s="120">
        <f ca="1">IF($W$8=FALSE,D354,D354+((RANDBETWEEN(0,$W$9)-($W$9/2))/1000))</f>
        <v>1</v>
      </c>
      <c r="U354" s="120" t="str">
        <f t="shared" si="11"/>
        <v/>
      </c>
    </row>
    <row r="355" spans="2:21" x14ac:dyDescent="0.3">
      <c r="B355" s="59">
        <v>352</v>
      </c>
      <c r="C355" s="118">
        <v>7.54</v>
      </c>
      <c r="D355" s="61">
        <v>0</v>
      </c>
      <c r="E355" s="117">
        <f>1/(1+EXP(-($W$4+($W$5*C355))))</f>
        <v>4.7817729331773133E-2</v>
      </c>
      <c r="F355" s="117">
        <f>(E355^D355)*((1-E355)^(1-D355))</f>
        <v>0.95218227066822692</v>
      </c>
      <c r="Q355" s="56">
        <v>9.6300000000000008</v>
      </c>
      <c r="R355" s="56">
        <v>1</v>
      </c>
      <c r="S355" s="119" t="e">
        <f t="shared" si="10"/>
        <v>#N/A</v>
      </c>
      <c r="T355" s="120">
        <f ca="1">IF($W$8=FALSE,D355,D355+((RANDBETWEEN(0,$W$9)-($W$9/2))/1000))</f>
        <v>0</v>
      </c>
      <c r="U355" s="120" t="str">
        <f t="shared" si="11"/>
        <v/>
      </c>
    </row>
    <row r="356" spans="2:21" x14ac:dyDescent="0.3">
      <c r="B356" s="59">
        <v>353</v>
      </c>
      <c r="C356" s="118">
        <v>2.21</v>
      </c>
      <c r="D356" s="61">
        <v>0</v>
      </c>
      <c r="E356" s="117">
        <f>1/(1+EXP(-($W$4+($W$5*C356))))</f>
        <v>7.5310966498757233E-8</v>
      </c>
      <c r="F356" s="117">
        <f>(E356^D356)*((1-E356)^(1-D356))</f>
        <v>0.99999992468903354</v>
      </c>
      <c r="Q356" s="56">
        <v>9.64</v>
      </c>
      <c r="R356" s="56">
        <v>0</v>
      </c>
      <c r="S356" s="119" t="e">
        <f t="shared" si="10"/>
        <v>#N/A</v>
      </c>
      <c r="T356" s="120">
        <f ca="1">IF($W$8=FALSE,D356,D356+((RANDBETWEEN(0,$W$9)-($W$9/2))/1000))</f>
        <v>0</v>
      </c>
      <c r="U356" s="120" t="str">
        <f t="shared" si="11"/>
        <v/>
      </c>
    </row>
    <row r="357" spans="2:21" x14ac:dyDescent="0.3">
      <c r="B357" s="59">
        <v>354</v>
      </c>
      <c r="C357" s="118">
        <v>11.48</v>
      </c>
      <c r="D357" s="61">
        <v>1</v>
      </c>
      <c r="E357" s="117">
        <f>1/(1+EXP(-($W$4+($W$5*C357))))</f>
        <v>0.99901479979716079</v>
      </c>
      <c r="F357" s="117">
        <f>(E357^D357)*((1-E357)^(1-D357))</f>
        <v>0.99901479979716079</v>
      </c>
      <c r="Q357" s="56">
        <v>9.65</v>
      </c>
      <c r="R357" s="56">
        <v>1</v>
      </c>
      <c r="S357" s="119" t="e">
        <f t="shared" si="10"/>
        <v>#N/A</v>
      </c>
      <c r="T357" s="120">
        <f ca="1">IF($W$8=FALSE,D357,D357+((RANDBETWEEN(0,$W$9)-($W$9/2))/1000))</f>
        <v>1</v>
      </c>
      <c r="U357" s="120" t="str">
        <f t="shared" si="11"/>
        <v/>
      </c>
    </row>
    <row r="358" spans="2:21" x14ac:dyDescent="0.3">
      <c r="B358" s="59">
        <v>355</v>
      </c>
      <c r="C358" s="118">
        <v>12.4</v>
      </c>
      <c r="D358" s="61">
        <v>1</v>
      </c>
      <c r="E358" s="117">
        <f>1/(1+EXP(-($W$4+($W$5*C358))))</f>
        <v>0.99990258179186553</v>
      </c>
      <c r="F358" s="117">
        <f>(E358^D358)*((1-E358)^(1-D358))</f>
        <v>0.99990258179186553</v>
      </c>
      <c r="Q358" s="56">
        <v>9.66</v>
      </c>
      <c r="R358" s="56">
        <v>1</v>
      </c>
      <c r="S358" s="119" t="e">
        <f t="shared" si="10"/>
        <v>#N/A</v>
      </c>
      <c r="T358" s="120">
        <f ca="1">IF($W$8=FALSE,D358,D358+((RANDBETWEEN(0,$W$9)-($W$9/2))/1000))</f>
        <v>1</v>
      </c>
      <c r="U358" s="120" t="str">
        <f t="shared" si="11"/>
        <v/>
      </c>
    </row>
    <row r="359" spans="2:21" x14ac:dyDescent="0.3">
      <c r="B359" s="59">
        <v>356</v>
      </c>
      <c r="C359" s="118">
        <v>4.17</v>
      </c>
      <c r="D359" s="61">
        <v>0</v>
      </c>
      <c r="E359" s="117">
        <f>1/(1+EXP(-($W$4+($W$5*C359))))</f>
        <v>1.0435569576742761E-5</v>
      </c>
      <c r="F359" s="117">
        <f>(E359^D359)*((1-E359)^(1-D359))</f>
        <v>0.99998956443042331</v>
      </c>
      <c r="Q359" s="56">
        <v>9.67</v>
      </c>
      <c r="R359" s="56">
        <v>1</v>
      </c>
      <c r="S359" s="119" t="e">
        <f t="shared" si="10"/>
        <v>#N/A</v>
      </c>
      <c r="T359" s="120">
        <f ca="1">IF($W$8=FALSE,D359,D359+((RANDBETWEEN(0,$W$9)-($W$9/2))/1000))</f>
        <v>0</v>
      </c>
      <c r="U359" s="120" t="str">
        <f t="shared" si="11"/>
        <v/>
      </c>
    </row>
    <row r="360" spans="2:21" x14ac:dyDescent="0.3">
      <c r="B360" s="59">
        <v>357</v>
      </c>
      <c r="C360" s="118">
        <v>6.88</v>
      </c>
      <c r="D360" s="61">
        <v>0</v>
      </c>
      <c r="E360" s="117">
        <f>1/(1+EXP(-($W$4+($W$5*C360))))</f>
        <v>9.4530483572599112E-3</v>
      </c>
      <c r="F360" s="117">
        <f>(E360^D360)*((1-E360)^(1-D360))</f>
        <v>0.99054695164274009</v>
      </c>
      <c r="Q360" s="56">
        <v>9.67</v>
      </c>
      <c r="R360" s="56">
        <v>1</v>
      </c>
      <c r="S360" s="119" t="e">
        <f t="shared" si="10"/>
        <v>#N/A</v>
      </c>
      <c r="T360" s="120">
        <f ca="1">IF($W$8=FALSE,D360,D360+((RANDBETWEEN(0,$W$9)-($W$9/2))/1000))</f>
        <v>0</v>
      </c>
      <c r="U360" s="120" t="str">
        <f t="shared" si="11"/>
        <v/>
      </c>
    </row>
    <row r="361" spans="2:21" x14ac:dyDescent="0.3">
      <c r="B361" s="59">
        <v>358</v>
      </c>
      <c r="C361" s="118">
        <v>6.9</v>
      </c>
      <c r="D361" s="61">
        <v>0</v>
      </c>
      <c r="E361" s="117">
        <f>1/(1+EXP(-($W$4+($W$5*C361))))</f>
        <v>9.93604979948998E-3</v>
      </c>
      <c r="F361" s="117">
        <f>(E361^D361)*((1-E361)^(1-D361))</f>
        <v>0.99006395020050997</v>
      </c>
      <c r="Q361" s="56">
        <v>9.69</v>
      </c>
      <c r="R361" s="56">
        <v>1</v>
      </c>
      <c r="S361" s="119" t="e">
        <f t="shared" si="10"/>
        <v>#N/A</v>
      </c>
      <c r="T361" s="120">
        <f ca="1">IF($W$8=FALSE,D361,D361+((RANDBETWEEN(0,$W$9)-($W$9/2))/1000))</f>
        <v>0</v>
      </c>
      <c r="U361" s="120" t="str">
        <f t="shared" si="11"/>
        <v/>
      </c>
    </row>
    <row r="362" spans="2:21" x14ac:dyDescent="0.3">
      <c r="B362" s="59">
        <v>359</v>
      </c>
      <c r="C362" s="118">
        <v>5.93</v>
      </c>
      <c r="D362" s="61">
        <v>0</v>
      </c>
      <c r="E362" s="117">
        <f>1/(1+EXP(-($W$4+($W$5*C362))))</f>
        <v>8.7350745902408256E-4</v>
      </c>
      <c r="F362" s="117">
        <f>(E362^D362)*((1-E362)^(1-D362))</f>
        <v>0.99912649254097596</v>
      </c>
      <c r="Q362" s="56">
        <v>9.69</v>
      </c>
      <c r="R362" s="56">
        <v>1</v>
      </c>
      <c r="S362" s="119" t="e">
        <f t="shared" si="10"/>
        <v>#N/A</v>
      </c>
      <c r="T362" s="120">
        <f ca="1">IF($W$8=FALSE,D362,D362+((RANDBETWEEN(0,$W$9)-($W$9/2))/1000))</f>
        <v>0</v>
      </c>
      <c r="U362" s="120" t="str">
        <f t="shared" si="11"/>
        <v/>
      </c>
    </row>
    <row r="363" spans="2:21" x14ac:dyDescent="0.3">
      <c r="B363" s="59">
        <v>360</v>
      </c>
      <c r="C363" s="118">
        <v>10.08</v>
      </c>
      <c r="D363" s="61">
        <v>1</v>
      </c>
      <c r="E363" s="117">
        <f>1/(1+EXP(-($W$4+($W$5*C363))))</f>
        <v>0.96768202594584396</v>
      </c>
      <c r="F363" s="117">
        <f>(E363^D363)*((1-E363)^(1-D363))</f>
        <v>0.96768202594584396</v>
      </c>
      <c r="Q363" s="56">
        <v>9.69</v>
      </c>
      <c r="R363" s="56">
        <v>1</v>
      </c>
      <c r="S363" s="119" t="e">
        <f t="shared" si="10"/>
        <v>#N/A</v>
      </c>
      <c r="T363" s="120">
        <f ca="1">IF($W$8=FALSE,D363,D363+((RANDBETWEEN(0,$W$9)-($W$9/2))/1000))</f>
        <v>1</v>
      </c>
      <c r="U363" s="120" t="str">
        <f t="shared" si="11"/>
        <v/>
      </c>
    </row>
    <row r="364" spans="2:21" x14ac:dyDescent="0.3">
      <c r="B364" s="59">
        <v>361</v>
      </c>
      <c r="C364" s="118">
        <v>9.16</v>
      </c>
      <c r="D364" s="61">
        <v>1</v>
      </c>
      <c r="E364" s="117">
        <f>1/(1+EXP(-($W$4+($W$5*C364))))</f>
        <v>0.74735595064773253</v>
      </c>
      <c r="F364" s="117">
        <f>(E364^D364)*((1-E364)^(1-D364))</f>
        <v>0.74735595064773253</v>
      </c>
      <c r="Q364" s="56">
        <v>9.6999999999999993</v>
      </c>
      <c r="R364" s="56">
        <v>1</v>
      </c>
      <c r="S364" s="119" t="e">
        <f t="shared" si="10"/>
        <v>#N/A</v>
      </c>
      <c r="T364" s="120">
        <f ca="1">IF($W$8=FALSE,D364,D364+((RANDBETWEEN(0,$W$9)-($W$9/2))/1000))</f>
        <v>1</v>
      </c>
      <c r="U364" s="120" t="str">
        <f t="shared" si="11"/>
        <v/>
      </c>
    </row>
    <row r="365" spans="2:21" x14ac:dyDescent="0.3">
      <c r="B365" s="59">
        <v>362</v>
      </c>
      <c r="C365" s="118">
        <v>10.75</v>
      </c>
      <c r="D365" s="61">
        <v>1</v>
      </c>
      <c r="E365" s="117">
        <f>1/(1+EXP(-($W$4+($W$5*C365))))</f>
        <v>0.99384917964239994</v>
      </c>
      <c r="F365" s="117">
        <f>(E365^D365)*((1-E365)^(1-D365))</f>
        <v>0.99384917964239994</v>
      </c>
      <c r="Q365" s="56">
        <v>9.76</v>
      </c>
      <c r="R365" s="56">
        <v>0</v>
      </c>
      <c r="S365" s="119" t="e">
        <f t="shared" si="10"/>
        <v>#N/A</v>
      </c>
      <c r="T365" s="120">
        <f ca="1">IF($W$8=FALSE,D365,D365+((RANDBETWEEN(0,$W$9)-($W$9/2))/1000))</f>
        <v>1</v>
      </c>
      <c r="U365" s="120" t="str">
        <f t="shared" si="11"/>
        <v/>
      </c>
    </row>
    <row r="366" spans="2:21" x14ac:dyDescent="0.3">
      <c r="B366" s="59">
        <v>363</v>
      </c>
      <c r="C366" s="118">
        <v>11.75</v>
      </c>
      <c r="D366" s="61">
        <v>1</v>
      </c>
      <c r="E366" s="117">
        <f>1/(1+EXP(-($W$4+($W$5*C366))))</f>
        <v>0.99950029859418399</v>
      </c>
      <c r="F366" s="117">
        <f>(E366^D366)*((1-E366)^(1-D366))</f>
        <v>0.99950029859418399</v>
      </c>
      <c r="Q366" s="56">
        <v>9.7899999999999991</v>
      </c>
      <c r="R366" s="56">
        <v>1</v>
      </c>
      <c r="S366" s="119" t="e">
        <f t="shared" si="10"/>
        <v>#N/A</v>
      </c>
      <c r="T366" s="120">
        <f ca="1">IF($W$8=FALSE,D366,D366+((RANDBETWEEN(0,$W$9)-($W$9/2))/1000))</f>
        <v>1</v>
      </c>
      <c r="U366" s="120" t="str">
        <f t="shared" si="11"/>
        <v/>
      </c>
    </row>
    <row r="367" spans="2:21" x14ac:dyDescent="0.3">
      <c r="B367" s="59">
        <v>364</v>
      </c>
      <c r="C367" s="118">
        <v>10.64</v>
      </c>
      <c r="D367" s="61">
        <v>1</v>
      </c>
      <c r="E367" s="117">
        <f>1/(1+EXP(-($W$4+($W$5*C367))))</f>
        <v>0.99190386977820444</v>
      </c>
      <c r="F367" s="117">
        <f>(E367^D367)*((1-E367)^(1-D367))</f>
        <v>0.99190386977820444</v>
      </c>
      <c r="Q367" s="56">
        <v>9.82</v>
      </c>
      <c r="R367" s="56">
        <v>1</v>
      </c>
      <c r="S367" s="119" t="e">
        <f t="shared" si="10"/>
        <v>#N/A</v>
      </c>
      <c r="T367" s="120">
        <f ca="1">IF($W$8=FALSE,D367,D367+((RANDBETWEEN(0,$W$9)-($W$9/2))/1000))</f>
        <v>1</v>
      </c>
      <c r="U367" s="120" t="str">
        <f t="shared" si="11"/>
        <v/>
      </c>
    </row>
    <row r="368" spans="2:21" x14ac:dyDescent="0.3">
      <c r="B368" s="59">
        <v>365</v>
      </c>
      <c r="C368" s="118">
        <v>12.51</v>
      </c>
      <c r="D368" s="61">
        <v>1</v>
      </c>
      <c r="E368" s="117">
        <f>1/(1+EXP(-($W$4+($W$5*C368))))</f>
        <v>0.99992613222375493</v>
      </c>
      <c r="F368" s="117">
        <f>(E368^D368)*((1-E368)^(1-D368))</f>
        <v>0.99992613222375493</v>
      </c>
      <c r="Q368" s="56">
        <v>9.83</v>
      </c>
      <c r="R368" s="56">
        <v>1</v>
      </c>
      <c r="S368" s="119" t="e">
        <f t="shared" si="10"/>
        <v>#N/A</v>
      </c>
      <c r="T368" s="120">
        <f ca="1">IF($W$8=FALSE,D368,D368+((RANDBETWEEN(0,$W$9)-($W$9/2))/1000))</f>
        <v>1</v>
      </c>
      <c r="U368" s="120" t="str">
        <f t="shared" si="11"/>
        <v/>
      </c>
    </row>
    <row r="369" spans="2:21" x14ac:dyDescent="0.3">
      <c r="B369" s="59">
        <v>366</v>
      </c>
      <c r="C369" s="118">
        <v>11.48</v>
      </c>
      <c r="D369" s="61">
        <v>1</v>
      </c>
      <c r="E369" s="117">
        <f>1/(1+EXP(-($W$4+($W$5*C369))))</f>
        <v>0.99901479979716079</v>
      </c>
      <c r="F369" s="117">
        <f>(E369^D369)*((1-E369)^(1-D369))</f>
        <v>0.99901479979716079</v>
      </c>
      <c r="Q369" s="56">
        <v>9.84</v>
      </c>
      <c r="R369" s="56">
        <v>1</v>
      </c>
      <c r="S369" s="119" t="e">
        <f t="shared" si="10"/>
        <v>#N/A</v>
      </c>
      <c r="T369" s="120">
        <f ca="1">IF($W$8=FALSE,D369,D369+((RANDBETWEEN(0,$W$9)-($W$9/2))/1000))</f>
        <v>1</v>
      </c>
      <c r="U369" s="120" t="str">
        <f t="shared" si="11"/>
        <v/>
      </c>
    </row>
    <row r="370" spans="2:21" x14ac:dyDescent="0.3">
      <c r="B370" s="59">
        <v>367</v>
      </c>
      <c r="C370" s="118">
        <v>15.13</v>
      </c>
      <c r="D370" s="61">
        <v>1</v>
      </c>
      <c r="E370" s="117">
        <f>1/(1+EXP(-($W$4+($W$5*C370))))</f>
        <v>0.99999989868993788</v>
      </c>
      <c r="F370" s="117">
        <f>(E370^D370)*((1-E370)^(1-D370))</f>
        <v>0.99999989868993788</v>
      </c>
      <c r="Q370" s="56">
        <v>9.86</v>
      </c>
      <c r="R370" s="56">
        <v>1</v>
      </c>
      <c r="S370" s="119" t="e">
        <f t="shared" si="10"/>
        <v>#N/A</v>
      </c>
      <c r="T370" s="120">
        <f ca="1">IF($W$8=FALSE,D370,D370+((RANDBETWEEN(0,$W$9)-($W$9/2))/1000))</f>
        <v>1</v>
      </c>
      <c r="U370" s="120" t="str">
        <f t="shared" si="11"/>
        <v/>
      </c>
    </row>
    <row r="371" spans="2:21" x14ac:dyDescent="0.3">
      <c r="B371" s="59">
        <v>368</v>
      </c>
      <c r="C371" s="118">
        <v>8.7200000000000006</v>
      </c>
      <c r="D371" s="61">
        <v>1</v>
      </c>
      <c r="E371" s="117">
        <f>1/(1+EXP(-($W$4+($W$5*C371))))</f>
        <v>0.49438023666047815</v>
      </c>
      <c r="F371" s="117">
        <f>(E371^D371)*((1-E371)^(1-D371))</f>
        <v>0.49438023666047815</v>
      </c>
      <c r="Q371" s="56">
        <v>9.8699999999999992</v>
      </c>
      <c r="R371" s="56">
        <v>1</v>
      </c>
      <c r="S371" s="119" t="e">
        <f t="shared" si="10"/>
        <v>#N/A</v>
      </c>
      <c r="T371" s="120">
        <f ca="1">IF($W$8=FALSE,D371,D371+((RANDBETWEEN(0,$W$9)-($W$9/2))/1000))</f>
        <v>1</v>
      </c>
      <c r="U371" s="120" t="str">
        <f t="shared" si="11"/>
        <v/>
      </c>
    </row>
    <row r="372" spans="2:21" x14ac:dyDescent="0.3">
      <c r="B372" s="59">
        <v>369</v>
      </c>
      <c r="C372" s="118">
        <v>4.87</v>
      </c>
      <c r="D372" s="61">
        <v>0</v>
      </c>
      <c r="E372" s="117">
        <f>1/(1+EXP(-($W$4+($W$5*C372))))</f>
        <v>6.0725871735518032E-5</v>
      </c>
      <c r="F372" s="117">
        <f>(E372^D372)*((1-E372)^(1-D372))</f>
        <v>0.99993927412826444</v>
      </c>
      <c r="Q372" s="56">
        <v>9.8800000000000008</v>
      </c>
      <c r="R372" s="56">
        <v>1</v>
      </c>
      <c r="S372" s="119" t="e">
        <f t="shared" si="10"/>
        <v>#N/A</v>
      </c>
      <c r="T372" s="120">
        <f ca="1">IF($W$8=FALSE,D372,D372+((RANDBETWEEN(0,$W$9)-($W$9/2))/1000))</f>
        <v>0</v>
      </c>
      <c r="U372" s="120" t="str">
        <f t="shared" si="11"/>
        <v/>
      </c>
    </row>
    <row r="373" spans="2:21" x14ac:dyDescent="0.3">
      <c r="B373" s="59">
        <v>370</v>
      </c>
      <c r="C373" s="118">
        <v>10.73</v>
      </c>
      <c r="D373" s="61">
        <v>1</v>
      </c>
      <c r="E373" s="117">
        <f>1/(1+EXP(-($W$4+($W$5*C373))))</f>
        <v>0.99353380338756714</v>
      </c>
      <c r="F373" s="117">
        <f>(E373^D373)*((1-E373)^(1-D373))</f>
        <v>0.99353380338756714</v>
      </c>
      <c r="Q373" s="56">
        <v>9.89</v>
      </c>
      <c r="R373" s="56">
        <v>1</v>
      </c>
      <c r="S373" s="119" t="e">
        <f t="shared" si="10"/>
        <v>#N/A</v>
      </c>
      <c r="T373" s="120">
        <f ca="1">IF($W$8=FALSE,D373,D373+((RANDBETWEEN(0,$W$9)-($W$9/2))/1000))</f>
        <v>1</v>
      </c>
      <c r="U373" s="120" t="str">
        <f t="shared" si="11"/>
        <v/>
      </c>
    </row>
    <row r="374" spans="2:21" x14ac:dyDescent="0.3">
      <c r="B374" s="59">
        <v>371</v>
      </c>
      <c r="C374" s="118">
        <v>9.89</v>
      </c>
      <c r="D374" s="61">
        <v>1</v>
      </c>
      <c r="E374" s="117">
        <f>1/(1+EXP(-($W$4+($W$5*C374))))</f>
        <v>0.94888647372735579</v>
      </c>
      <c r="F374" s="117">
        <f>(E374^D374)*((1-E374)^(1-D374))</f>
        <v>0.94888647372735579</v>
      </c>
      <c r="Q374" s="56">
        <v>9.9</v>
      </c>
      <c r="R374" s="56">
        <v>1</v>
      </c>
      <c r="S374" s="119" t="e">
        <f t="shared" si="10"/>
        <v>#N/A</v>
      </c>
      <c r="T374" s="120">
        <f ca="1">IF($W$8=FALSE,D374,D374+((RANDBETWEEN(0,$W$9)-($W$9/2))/1000))</f>
        <v>1</v>
      </c>
      <c r="U374" s="120" t="str">
        <f t="shared" si="11"/>
        <v/>
      </c>
    </row>
    <row r="375" spans="2:21" x14ac:dyDescent="0.3">
      <c r="B375" s="59">
        <v>372</v>
      </c>
      <c r="C375" s="118">
        <v>7.45</v>
      </c>
      <c r="D375" s="61">
        <v>0</v>
      </c>
      <c r="E375" s="117">
        <f>1/(1+EXP(-($W$4+($W$5*C375))))</f>
        <v>3.8501344645485519E-2</v>
      </c>
      <c r="F375" s="117">
        <f>(E375^D375)*((1-E375)^(1-D375))</f>
        <v>0.96149865535451451</v>
      </c>
      <c r="Q375" s="56">
        <v>9.91</v>
      </c>
      <c r="R375" s="56">
        <v>1</v>
      </c>
      <c r="S375" s="119" t="e">
        <f t="shared" si="10"/>
        <v>#N/A</v>
      </c>
      <c r="T375" s="120">
        <f ca="1">IF($W$8=FALSE,D375,D375+((RANDBETWEEN(0,$W$9)-($W$9/2))/1000))</f>
        <v>0</v>
      </c>
      <c r="U375" s="120" t="str">
        <f t="shared" si="11"/>
        <v/>
      </c>
    </row>
    <row r="376" spans="2:21" x14ac:dyDescent="0.3">
      <c r="B376" s="59">
        <v>373</v>
      </c>
      <c r="C376" s="118">
        <v>4.18</v>
      </c>
      <c r="D376" s="61">
        <v>0</v>
      </c>
      <c r="E376" s="117">
        <f>1/(1+EXP(-($W$4+($W$5*C376))))</f>
        <v>1.0701456529439547E-5</v>
      </c>
      <c r="F376" s="117">
        <f>(E376^D376)*((1-E376)^(1-D376))</f>
        <v>0.99998929854347052</v>
      </c>
      <c r="Q376" s="56">
        <v>9.92</v>
      </c>
      <c r="R376" s="56">
        <v>1</v>
      </c>
      <c r="S376" s="119" t="e">
        <f t="shared" si="10"/>
        <v>#N/A</v>
      </c>
      <c r="T376" s="120">
        <f ca="1">IF($W$8=FALSE,D376,D376+((RANDBETWEEN(0,$W$9)-($W$9/2))/1000))</f>
        <v>0</v>
      </c>
      <c r="U376" s="120" t="str">
        <f t="shared" si="11"/>
        <v/>
      </c>
    </row>
    <row r="377" spans="2:21" x14ac:dyDescent="0.3">
      <c r="B377" s="59">
        <v>374</v>
      </c>
      <c r="C377" s="118">
        <v>6.68</v>
      </c>
      <c r="D377" s="61">
        <v>0</v>
      </c>
      <c r="E377" s="117">
        <f>1/(1+EXP(-($W$4+($W$5*C377))))</f>
        <v>5.7366881863325182E-3</v>
      </c>
      <c r="F377" s="117">
        <f>(E377^D377)*((1-E377)^(1-D377))</f>
        <v>0.99426331181366745</v>
      </c>
      <c r="Q377" s="56">
        <v>9.94</v>
      </c>
      <c r="R377" s="56">
        <v>0</v>
      </c>
      <c r="S377" s="119" t="e">
        <f t="shared" si="10"/>
        <v>#N/A</v>
      </c>
      <c r="T377" s="120">
        <f ca="1">IF($W$8=FALSE,D377,D377+((RANDBETWEEN(0,$W$9)-($W$9/2))/1000))</f>
        <v>0</v>
      </c>
      <c r="U377" s="120" t="str">
        <f t="shared" si="11"/>
        <v/>
      </c>
    </row>
    <row r="378" spans="2:21" x14ac:dyDescent="0.3">
      <c r="B378" s="59">
        <v>375</v>
      </c>
      <c r="C378" s="118">
        <v>8.39</v>
      </c>
      <c r="D378" s="61">
        <v>1</v>
      </c>
      <c r="E378" s="117">
        <f>1/(1+EXP(-($W$4+($W$5*C378))))</f>
        <v>0.29885420522824285</v>
      </c>
      <c r="F378" s="117">
        <f>(E378^D378)*((1-E378)^(1-D378))</f>
        <v>0.29885420522824285</v>
      </c>
      <c r="Q378" s="56">
        <v>9.9600000000000009</v>
      </c>
      <c r="R378" s="56">
        <v>1</v>
      </c>
      <c r="S378" s="119" t="e">
        <f t="shared" si="10"/>
        <v>#N/A</v>
      </c>
      <c r="T378" s="120">
        <f ca="1">IF($W$8=FALSE,D378,D378+((RANDBETWEEN(0,$W$9)-($W$9/2))/1000))</f>
        <v>1</v>
      </c>
      <c r="U378" s="120" t="str">
        <f t="shared" si="11"/>
        <v/>
      </c>
    </row>
    <row r="379" spans="2:21" x14ac:dyDescent="0.3">
      <c r="B379" s="59">
        <v>376</v>
      </c>
      <c r="C379" s="118">
        <v>12.67</v>
      </c>
      <c r="D379" s="61">
        <v>1</v>
      </c>
      <c r="E379" s="117">
        <f>1/(1+EXP(-($W$4+($W$5*C379))))</f>
        <v>0.99995061033622001</v>
      </c>
      <c r="F379" s="117">
        <f>(E379^D379)*((1-E379)^(1-D379))</f>
        <v>0.99995061033622001</v>
      </c>
      <c r="Q379" s="56">
        <v>9.9600000000000009</v>
      </c>
      <c r="R379" s="56">
        <v>1</v>
      </c>
      <c r="S379" s="119" t="e">
        <f t="shared" si="10"/>
        <v>#N/A</v>
      </c>
      <c r="T379" s="120">
        <f ca="1">IF($W$8=FALSE,D379,D379+((RANDBETWEEN(0,$W$9)-($W$9/2))/1000))</f>
        <v>1</v>
      </c>
      <c r="U379" s="120" t="str">
        <f t="shared" si="11"/>
        <v/>
      </c>
    </row>
    <row r="380" spans="2:21" x14ac:dyDescent="0.3">
      <c r="B380" s="59">
        <v>377</v>
      </c>
      <c r="C380" s="118">
        <v>5.65</v>
      </c>
      <c r="D380" s="61">
        <v>0</v>
      </c>
      <c r="E380" s="117">
        <f>1/(1+EXP(-($W$4+($W$5*C380))))</f>
        <v>4.3202283333185725E-4</v>
      </c>
      <c r="F380" s="117">
        <f>(E380^D380)*((1-E380)^(1-D380))</f>
        <v>0.99956797716666812</v>
      </c>
      <c r="Q380" s="56">
        <v>9.98</v>
      </c>
      <c r="R380" s="56">
        <v>1</v>
      </c>
      <c r="S380" s="119" t="e">
        <f t="shared" si="10"/>
        <v>#N/A</v>
      </c>
      <c r="T380" s="120">
        <f ca="1">IF($W$8=FALSE,D380,D380+((RANDBETWEEN(0,$W$9)-($W$9/2))/1000))</f>
        <v>0</v>
      </c>
      <c r="U380" s="120" t="str">
        <f t="shared" si="11"/>
        <v/>
      </c>
    </row>
    <row r="381" spans="2:21" x14ac:dyDescent="0.3">
      <c r="B381" s="59">
        <v>378</v>
      </c>
      <c r="C381" s="118">
        <v>5.66</v>
      </c>
      <c r="D381" s="61">
        <v>0</v>
      </c>
      <c r="E381" s="117">
        <f>1/(1+EXP(-($W$4+($W$5*C381))))</f>
        <v>4.4302554598083497E-4</v>
      </c>
      <c r="F381" s="117">
        <f>(E381^D381)*((1-E381)^(1-D381))</f>
        <v>0.99955697445401914</v>
      </c>
      <c r="Q381" s="56">
        <v>9.99</v>
      </c>
      <c r="R381" s="56">
        <v>1</v>
      </c>
      <c r="S381" s="119" t="e">
        <f t="shared" si="10"/>
        <v>#N/A</v>
      </c>
      <c r="T381" s="120">
        <f ca="1">IF($W$8=FALSE,D381,D381+((RANDBETWEEN(0,$W$9)-($W$9/2))/1000))</f>
        <v>0</v>
      </c>
      <c r="U381" s="120" t="str">
        <f t="shared" si="11"/>
        <v/>
      </c>
    </row>
    <row r="382" spans="2:21" x14ac:dyDescent="0.3">
      <c r="B382" s="59">
        <v>379</v>
      </c>
      <c r="C382" s="118">
        <v>6.42</v>
      </c>
      <c r="D382" s="61">
        <v>0</v>
      </c>
      <c r="E382" s="117">
        <f>1/(1+EXP(-($W$4+($W$5*C382))))</f>
        <v>2.9906183731257447E-3</v>
      </c>
      <c r="F382" s="117">
        <f>(E382^D382)*((1-E382)^(1-D382))</f>
        <v>0.99700938162687425</v>
      </c>
      <c r="Q382" s="56">
        <v>10.06</v>
      </c>
      <c r="R382" s="56">
        <v>1</v>
      </c>
      <c r="S382" s="119" t="e">
        <f t="shared" si="10"/>
        <v>#N/A</v>
      </c>
      <c r="T382" s="120">
        <f ca="1">IF($W$8=FALSE,D382,D382+((RANDBETWEEN(0,$W$9)-($W$9/2))/1000))</f>
        <v>0</v>
      </c>
      <c r="U382" s="120" t="str">
        <f t="shared" si="11"/>
        <v/>
      </c>
    </row>
    <row r="383" spans="2:21" x14ac:dyDescent="0.3">
      <c r="B383" s="59">
        <v>380</v>
      </c>
      <c r="C383" s="118">
        <v>5.74</v>
      </c>
      <c r="D383" s="61">
        <v>0</v>
      </c>
      <c r="E383" s="117">
        <f>1/(1+EXP(-($W$4+($W$5*C383))))</f>
        <v>5.4175217706467689E-4</v>
      </c>
      <c r="F383" s="117">
        <f>(E383^D383)*((1-E383)^(1-D383))</f>
        <v>0.99945824782293535</v>
      </c>
      <c r="Q383" s="56">
        <v>10.07</v>
      </c>
      <c r="R383" s="56">
        <v>1</v>
      </c>
      <c r="S383" s="119" t="e">
        <f t="shared" si="10"/>
        <v>#N/A</v>
      </c>
      <c r="T383" s="120">
        <f ca="1">IF($W$8=FALSE,D383,D383+((RANDBETWEEN(0,$W$9)-($W$9/2))/1000))</f>
        <v>0</v>
      </c>
      <c r="U383" s="120" t="str">
        <f t="shared" si="11"/>
        <v/>
      </c>
    </row>
    <row r="384" spans="2:21" x14ac:dyDescent="0.3">
      <c r="B384" s="59">
        <v>381</v>
      </c>
      <c r="C384" s="118">
        <v>10.1</v>
      </c>
      <c r="D384" s="61">
        <v>1</v>
      </c>
      <c r="E384" s="117">
        <f>1/(1+EXP(-($W$4+($W$5*C384))))</f>
        <v>0.96921920954897445</v>
      </c>
      <c r="F384" s="117">
        <f>(E384^D384)*((1-E384)^(1-D384))</f>
        <v>0.96921920954897445</v>
      </c>
      <c r="Q384" s="56">
        <v>10.08</v>
      </c>
      <c r="R384" s="56">
        <v>1</v>
      </c>
      <c r="S384" s="119" t="e">
        <f t="shared" si="10"/>
        <v>#N/A</v>
      </c>
      <c r="T384" s="120">
        <f ca="1">IF($W$8=FALSE,D384,D384+((RANDBETWEEN(0,$W$9)-($W$9/2))/1000))</f>
        <v>1</v>
      </c>
      <c r="U384" s="120" t="str">
        <f t="shared" si="11"/>
        <v/>
      </c>
    </row>
    <row r="385" spans="2:21" x14ac:dyDescent="0.3">
      <c r="B385" s="59">
        <v>382</v>
      </c>
      <c r="C385" s="118">
        <v>3.36</v>
      </c>
      <c r="D385" s="61">
        <v>0</v>
      </c>
      <c r="E385" s="117">
        <f>1/(1+EXP(-($W$4+($W$5*C385))))</f>
        <v>1.3597069495490156E-6</v>
      </c>
      <c r="F385" s="117">
        <f>(E385^D385)*((1-E385)^(1-D385))</f>
        <v>0.99999864029305041</v>
      </c>
      <c r="Q385" s="56">
        <v>10.1</v>
      </c>
      <c r="R385" s="56">
        <v>1</v>
      </c>
      <c r="S385" s="119" t="e">
        <f t="shared" si="10"/>
        <v>#N/A</v>
      </c>
      <c r="T385" s="120">
        <f ca="1">IF($W$8=FALSE,D385,D385+((RANDBETWEEN(0,$W$9)-($W$9/2))/1000))</f>
        <v>0</v>
      </c>
      <c r="U385" s="120" t="str">
        <f t="shared" si="11"/>
        <v/>
      </c>
    </row>
    <row r="386" spans="2:21" x14ac:dyDescent="0.3">
      <c r="B386" s="59">
        <v>383</v>
      </c>
      <c r="C386" s="118">
        <v>6.63</v>
      </c>
      <c r="D386" s="61">
        <v>0</v>
      </c>
      <c r="E386" s="117">
        <f>1/(1+EXP(-($W$4+($W$5*C386))))</f>
        <v>5.0619937626354165E-3</v>
      </c>
      <c r="F386" s="117">
        <f>(E386^D386)*((1-E386)^(1-D386))</f>
        <v>0.99493800623736461</v>
      </c>
      <c r="Q386" s="56">
        <v>10.14</v>
      </c>
      <c r="R386" s="56">
        <v>1</v>
      </c>
      <c r="S386" s="119" t="e">
        <f t="shared" si="10"/>
        <v>#N/A</v>
      </c>
      <c r="T386" s="120">
        <f ca="1">IF($W$8=FALSE,D386,D386+((RANDBETWEEN(0,$W$9)-($W$9/2))/1000))</f>
        <v>0</v>
      </c>
      <c r="U386" s="120" t="str">
        <f t="shared" si="11"/>
        <v/>
      </c>
    </row>
    <row r="387" spans="2:21" x14ac:dyDescent="0.3">
      <c r="B387" s="59">
        <v>384</v>
      </c>
      <c r="C387" s="118">
        <v>13.27</v>
      </c>
      <c r="D387" s="61">
        <v>1</v>
      </c>
      <c r="E387" s="117">
        <f>1/(1+EXP(-($W$4+($W$5*C387))))</f>
        <v>0.99998908454535407</v>
      </c>
      <c r="F387" s="117">
        <f>(E387^D387)*((1-E387)^(1-D387))</f>
        <v>0.99998908454535407</v>
      </c>
      <c r="Q387" s="56">
        <v>10.14</v>
      </c>
      <c r="R387" s="56">
        <v>1</v>
      </c>
      <c r="S387" s="119" t="e">
        <f t="shared" si="10"/>
        <v>#N/A</v>
      </c>
      <c r="T387" s="120">
        <f ca="1">IF($W$8=FALSE,D387,D387+((RANDBETWEEN(0,$W$9)-($W$9/2))/1000))</f>
        <v>1</v>
      </c>
      <c r="U387" s="120" t="str">
        <f t="shared" si="11"/>
        <v/>
      </c>
    </row>
    <row r="388" spans="2:21" x14ac:dyDescent="0.3">
      <c r="B388" s="59">
        <v>385</v>
      </c>
      <c r="C388" s="118">
        <v>12.64</v>
      </c>
      <c r="D388" s="61">
        <v>1</v>
      </c>
      <c r="E388" s="117">
        <f>1/(1+EXP(-($W$4+($W$5*C388))))</f>
        <v>0.99994673831086045</v>
      </c>
      <c r="F388" s="117">
        <f>(E388^D388)*((1-E388)^(1-D388))</f>
        <v>0.99994673831086045</v>
      </c>
      <c r="Q388" s="56">
        <v>10.15</v>
      </c>
      <c r="R388" s="56">
        <v>1</v>
      </c>
      <c r="S388" s="119" t="e">
        <f t="shared" si="10"/>
        <v>#N/A</v>
      </c>
      <c r="T388" s="120">
        <f ca="1">IF($W$8=FALSE,D388,D388+((RANDBETWEEN(0,$W$9)-($W$9/2))/1000))</f>
        <v>1</v>
      </c>
      <c r="U388" s="120" t="str">
        <f t="shared" si="11"/>
        <v/>
      </c>
    </row>
    <row r="389" spans="2:21" x14ac:dyDescent="0.3">
      <c r="B389" s="59">
        <v>386</v>
      </c>
      <c r="C389" s="118">
        <v>6.76</v>
      </c>
      <c r="D389" s="61">
        <v>0</v>
      </c>
      <c r="E389" s="117">
        <f>1/(1+EXP(-($W$4+($W$5*C389))))</f>
        <v>7.0068188553412134E-3</v>
      </c>
      <c r="F389" s="117">
        <f>(E389^D389)*((1-E389)^(1-D389))</f>
        <v>0.99299318114465873</v>
      </c>
      <c r="Q389" s="56">
        <v>10.16</v>
      </c>
      <c r="R389" s="56">
        <v>1</v>
      </c>
      <c r="S389" s="119" t="e">
        <f t="shared" ref="S389:S452" si="12">IF($W$11=FALSE,#N/A,1/(1+EXP(-($I$4+($I$6*Q389)))))</f>
        <v>#N/A</v>
      </c>
      <c r="T389" s="120">
        <f ca="1">IF($W$8=FALSE,D389,D389+((RANDBETWEEN(0,$W$9)-($W$9/2))/1000))</f>
        <v>0</v>
      </c>
      <c r="U389" s="120" t="str">
        <f t="shared" ref="U389:U452" si="13">IFERROR((S389^R389)*((1-S389)^(1-R389)),"")</f>
        <v/>
      </c>
    </row>
    <row r="390" spans="2:21" x14ac:dyDescent="0.3">
      <c r="B390" s="59">
        <v>387</v>
      </c>
      <c r="C390" s="118">
        <v>6.54</v>
      </c>
      <c r="D390" s="61">
        <v>0</v>
      </c>
      <c r="E390" s="117">
        <f>1/(1+EXP(-($W$4+($W$5*C390))))</f>
        <v>4.0404120623443781E-3</v>
      </c>
      <c r="F390" s="117">
        <f>(E390^D390)*((1-E390)^(1-D390))</f>
        <v>0.9959595879376556</v>
      </c>
      <c r="Q390" s="56">
        <v>10.17</v>
      </c>
      <c r="R390" s="56">
        <v>1</v>
      </c>
      <c r="S390" s="119" t="e">
        <f t="shared" si="12"/>
        <v>#N/A</v>
      </c>
      <c r="T390" s="120">
        <f ca="1">IF($W$8=FALSE,D390,D390+((RANDBETWEEN(0,$W$9)-($W$9/2))/1000))</f>
        <v>0</v>
      </c>
      <c r="U390" s="120" t="str">
        <f t="shared" si="13"/>
        <v/>
      </c>
    </row>
    <row r="391" spans="2:21" x14ac:dyDescent="0.3">
      <c r="B391" s="59">
        <v>388</v>
      </c>
      <c r="C391" s="118">
        <v>5.43</v>
      </c>
      <c r="D391" s="61">
        <v>0</v>
      </c>
      <c r="E391" s="117">
        <f>1/(1+EXP(-($W$4+($W$5*C391))))</f>
        <v>2.4842527642457711E-4</v>
      </c>
      <c r="F391" s="117">
        <f>(E391^D391)*((1-E391)^(1-D391))</f>
        <v>0.99975157472357545</v>
      </c>
      <c r="Q391" s="56">
        <v>10.17</v>
      </c>
      <c r="R391" s="56">
        <v>1</v>
      </c>
      <c r="S391" s="119" t="e">
        <f t="shared" si="12"/>
        <v>#N/A</v>
      </c>
      <c r="T391" s="120">
        <f ca="1">IF($W$8=FALSE,D391,D391+((RANDBETWEEN(0,$W$9)-($W$9/2))/1000))</f>
        <v>0</v>
      </c>
      <c r="U391" s="120" t="str">
        <f t="shared" si="13"/>
        <v/>
      </c>
    </row>
    <row r="392" spans="2:21" x14ac:dyDescent="0.3">
      <c r="B392" s="59">
        <v>389</v>
      </c>
      <c r="C392" s="118">
        <v>10.71</v>
      </c>
      <c r="D392" s="61">
        <v>1</v>
      </c>
      <c r="E392" s="117">
        <f>1/(1+EXP(-($W$4+($W$5*C392))))</f>
        <v>0.99320236717900068</v>
      </c>
      <c r="F392" s="117">
        <f>(E392^D392)*((1-E392)^(1-D392))</f>
        <v>0.99320236717900068</v>
      </c>
      <c r="Q392" s="56">
        <v>10.19</v>
      </c>
      <c r="R392" s="56">
        <v>1</v>
      </c>
      <c r="S392" s="119" t="e">
        <f t="shared" si="12"/>
        <v>#N/A</v>
      </c>
      <c r="T392" s="120">
        <f ca="1">IF($W$8=FALSE,D392,D392+((RANDBETWEEN(0,$W$9)-($W$9/2))/1000))</f>
        <v>1</v>
      </c>
      <c r="U392" s="120" t="str">
        <f t="shared" si="13"/>
        <v/>
      </c>
    </row>
    <row r="393" spans="2:21" x14ac:dyDescent="0.3">
      <c r="B393" s="59">
        <v>390</v>
      </c>
      <c r="C393" s="118">
        <v>14.88</v>
      </c>
      <c r="D393" s="61">
        <v>1</v>
      </c>
      <c r="E393" s="117">
        <f>1/(1+EXP(-($W$4+($W$5*C393))))</f>
        <v>0.99999980996929827</v>
      </c>
      <c r="F393" s="117">
        <f>(E393^D393)*((1-E393)^(1-D393))</f>
        <v>0.99999980996929827</v>
      </c>
      <c r="Q393" s="56">
        <v>10.19</v>
      </c>
      <c r="R393" s="56">
        <v>1</v>
      </c>
      <c r="S393" s="119" t="e">
        <f t="shared" si="12"/>
        <v>#N/A</v>
      </c>
      <c r="T393" s="120">
        <f ca="1">IF($W$8=FALSE,D393,D393+((RANDBETWEEN(0,$W$9)-($W$9/2))/1000))</f>
        <v>1</v>
      </c>
      <c r="U393" s="120" t="str">
        <f t="shared" si="13"/>
        <v/>
      </c>
    </row>
    <row r="394" spans="2:21" x14ac:dyDescent="0.3">
      <c r="B394" s="59">
        <v>391</v>
      </c>
      <c r="C394" s="118">
        <v>4.71</v>
      </c>
      <c r="D394" s="61">
        <v>0</v>
      </c>
      <c r="E394" s="117">
        <f>1/(1+EXP(-($W$4+($W$5*C394))))</f>
        <v>4.0602512731346992E-5</v>
      </c>
      <c r="F394" s="117">
        <f>(E394^D394)*((1-E394)^(1-D394))</f>
        <v>0.9999593974872687</v>
      </c>
      <c r="Q394" s="56">
        <v>10.199999999999999</v>
      </c>
      <c r="R394" s="56">
        <v>1</v>
      </c>
      <c r="S394" s="119" t="e">
        <f t="shared" si="12"/>
        <v>#N/A</v>
      </c>
      <c r="T394" s="120">
        <f ca="1">IF($W$8=FALSE,D394,D394+((RANDBETWEEN(0,$W$9)-($W$9/2))/1000))</f>
        <v>0</v>
      </c>
      <c r="U394" s="120" t="str">
        <f t="shared" si="13"/>
        <v/>
      </c>
    </row>
    <row r="395" spans="2:21" x14ac:dyDescent="0.3">
      <c r="B395" s="59">
        <v>392</v>
      </c>
      <c r="C395" s="118">
        <v>4.32</v>
      </c>
      <c r="D395" s="61">
        <v>0</v>
      </c>
      <c r="E395" s="117">
        <f>1/(1+EXP(-($W$4+($W$5*C395))))</f>
        <v>1.5220075877049198E-5</v>
      </c>
      <c r="F395" s="117">
        <f>(E395^D395)*((1-E395)^(1-D395))</f>
        <v>0.99998477992412294</v>
      </c>
      <c r="Q395" s="56">
        <v>10.24</v>
      </c>
      <c r="R395" s="56">
        <v>1</v>
      </c>
      <c r="S395" s="119" t="e">
        <f t="shared" si="12"/>
        <v>#N/A</v>
      </c>
      <c r="T395" s="120">
        <f ca="1">IF($W$8=FALSE,D395,D395+((RANDBETWEEN(0,$W$9)-($W$9/2))/1000))</f>
        <v>0</v>
      </c>
      <c r="U395" s="120" t="str">
        <f t="shared" si="13"/>
        <v/>
      </c>
    </row>
    <row r="396" spans="2:21" x14ac:dyDescent="0.3">
      <c r="B396" s="59">
        <v>393</v>
      </c>
      <c r="C396" s="118">
        <v>10.64</v>
      </c>
      <c r="D396" s="61">
        <v>1</v>
      </c>
      <c r="E396" s="117">
        <f>1/(1+EXP(-($W$4+($W$5*C396))))</f>
        <v>0.99190386977820444</v>
      </c>
      <c r="F396" s="117">
        <f>(E396^D396)*((1-E396)^(1-D396))</f>
        <v>0.99190386977820444</v>
      </c>
      <c r="Q396" s="56">
        <v>10.26</v>
      </c>
      <c r="R396" s="56">
        <v>1</v>
      </c>
      <c r="S396" s="119" t="e">
        <f t="shared" si="12"/>
        <v>#N/A</v>
      </c>
      <c r="T396" s="120">
        <f ca="1">IF($W$8=FALSE,D396,D396+((RANDBETWEEN(0,$W$9)-($W$9/2))/1000))</f>
        <v>1</v>
      </c>
      <c r="U396" s="120" t="str">
        <f t="shared" si="13"/>
        <v/>
      </c>
    </row>
    <row r="397" spans="2:21" x14ac:dyDescent="0.3">
      <c r="B397" s="59">
        <v>394</v>
      </c>
      <c r="C397" s="118">
        <v>3.58</v>
      </c>
      <c r="D397" s="61">
        <v>0</v>
      </c>
      <c r="E397" s="117">
        <f>1/(1+EXP(-($W$4+($W$5*C397))))</f>
        <v>2.3650240545220192E-6</v>
      </c>
      <c r="F397" s="117">
        <f>(E397^D397)*((1-E397)^(1-D397))</f>
        <v>0.99999763497594552</v>
      </c>
      <c r="Q397" s="56">
        <v>10.28</v>
      </c>
      <c r="R397" s="56">
        <v>1</v>
      </c>
      <c r="S397" s="119" t="e">
        <f t="shared" si="12"/>
        <v>#N/A</v>
      </c>
      <c r="T397" s="120">
        <f ca="1">IF($W$8=FALSE,D397,D397+((RANDBETWEEN(0,$W$9)-($W$9/2))/1000))</f>
        <v>0</v>
      </c>
      <c r="U397" s="120" t="str">
        <f t="shared" si="13"/>
        <v/>
      </c>
    </row>
    <row r="398" spans="2:21" x14ac:dyDescent="0.3">
      <c r="B398" s="59">
        <v>395</v>
      </c>
      <c r="C398" s="118">
        <v>11.26</v>
      </c>
      <c r="D398" s="61">
        <v>1</v>
      </c>
      <c r="E398" s="117">
        <f>1/(1+EXP(-($W$4+($W$5*C398))))</f>
        <v>0.99828762475998944</v>
      </c>
      <c r="F398" s="117">
        <f>(E398^D398)*((1-E398)^(1-D398))</f>
        <v>0.99828762475998944</v>
      </c>
      <c r="Q398" s="56">
        <v>10.28</v>
      </c>
      <c r="R398" s="56">
        <v>1</v>
      </c>
      <c r="S398" s="119" t="e">
        <f t="shared" si="12"/>
        <v>#N/A</v>
      </c>
      <c r="T398" s="120">
        <f ca="1">IF($W$8=FALSE,D398,D398+((RANDBETWEEN(0,$W$9)-($W$9/2))/1000))</f>
        <v>1</v>
      </c>
      <c r="U398" s="120" t="str">
        <f t="shared" si="13"/>
        <v/>
      </c>
    </row>
    <row r="399" spans="2:21" x14ac:dyDescent="0.3">
      <c r="B399" s="59">
        <v>396</v>
      </c>
      <c r="C399" s="118">
        <v>4.72</v>
      </c>
      <c r="D399" s="61">
        <v>0</v>
      </c>
      <c r="E399" s="117">
        <f>1/(1+EXP(-($W$4+($W$5*C399))))</f>
        <v>4.1636988552618988E-5</v>
      </c>
      <c r="F399" s="117">
        <f>(E399^D399)*((1-E399)^(1-D399))</f>
        <v>0.99995836301144736</v>
      </c>
      <c r="Q399" s="56">
        <v>10.28</v>
      </c>
      <c r="R399" s="56">
        <v>1</v>
      </c>
      <c r="S399" s="119" t="e">
        <f t="shared" si="12"/>
        <v>#N/A</v>
      </c>
      <c r="T399" s="120">
        <f ca="1">IF($W$8=FALSE,D399,D399+((RANDBETWEEN(0,$W$9)-($W$9/2))/1000))</f>
        <v>0</v>
      </c>
      <c r="U399" s="120" t="str">
        <f t="shared" si="13"/>
        <v/>
      </c>
    </row>
    <row r="400" spans="2:21" x14ac:dyDescent="0.3">
      <c r="B400" s="59">
        <v>397</v>
      </c>
      <c r="C400" s="118">
        <v>2.41</v>
      </c>
      <c r="D400" s="61">
        <v>0</v>
      </c>
      <c r="E400" s="117">
        <f>1/(1+EXP(-($W$4+($W$5*C400))))</f>
        <v>1.245647563964621E-7</v>
      </c>
      <c r="F400" s="117">
        <f>(E400^D400)*((1-E400)^(1-D400))</f>
        <v>0.9999998754352436</v>
      </c>
      <c r="Q400" s="56">
        <v>10.31</v>
      </c>
      <c r="R400" s="56">
        <v>1</v>
      </c>
      <c r="S400" s="119" t="e">
        <f t="shared" si="12"/>
        <v>#N/A</v>
      </c>
      <c r="T400" s="120">
        <f ca="1">IF($W$8=FALSE,D400,D400+((RANDBETWEEN(0,$W$9)-($W$9/2))/1000))</f>
        <v>0</v>
      </c>
      <c r="U400" s="120" t="str">
        <f t="shared" si="13"/>
        <v/>
      </c>
    </row>
    <row r="401" spans="2:21" x14ac:dyDescent="0.3">
      <c r="B401" s="59">
        <v>398</v>
      </c>
      <c r="C401" s="118">
        <v>3.41</v>
      </c>
      <c r="D401" s="61">
        <v>0</v>
      </c>
      <c r="E401" s="117">
        <f>1/(1+EXP(-($W$4+($W$5*C401))))</f>
        <v>1.5419826384719544E-6</v>
      </c>
      <c r="F401" s="117">
        <f>(E401^D401)*((1-E401)^(1-D401))</f>
        <v>0.99999845801736154</v>
      </c>
      <c r="Q401" s="56">
        <v>10.31</v>
      </c>
      <c r="R401" s="56">
        <v>1</v>
      </c>
      <c r="S401" s="119" t="e">
        <f t="shared" si="12"/>
        <v>#N/A</v>
      </c>
      <c r="T401" s="120">
        <f ca="1">IF($W$8=FALSE,D401,D401+((RANDBETWEEN(0,$W$9)-($W$9/2))/1000))</f>
        <v>0</v>
      </c>
      <c r="U401" s="120" t="str">
        <f t="shared" si="13"/>
        <v/>
      </c>
    </row>
    <row r="402" spans="2:21" x14ac:dyDescent="0.3">
      <c r="B402" s="59">
        <v>399</v>
      </c>
      <c r="C402" s="118">
        <v>13.48</v>
      </c>
      <c r="D402" s="61">
        <v>1</v>
      </c>
      <c r="E402" s="117">
        <f>1/(1+EXP(-($W$4+($W$5*C402))))</f>
        <v>0.99999356453485222</v>
      </c>
      <c r="F402" s="117">
        <f>(E402^D402)*((1-E402)^(1-D402))</f>
        <v>0.99999356453485222</v>
      </c>
      <c r="Q402" s="56">
        <v>10.33</v>
      </c>
      <c r="R402" s="56">
        <v>1</v>
      </c>
      <c r="S402" s="119" t="e">
        <f t="shared" si="12"/>
        <v>#N/A</v>
      </c>
      <c r="T402" s="120">
        <f ca="1">IF($W$8=FALSE,D402,D402+((RANDBETWEEN(0,$W$9)-($W$9/2))/1000))</f>
        <v>1</v>
      </c>
      <c r="U402" s="120" t="str">
        <f t="shared" si="13"/>
        <v/>
      </c>
    </row>
    <row r="403" spans="2:21" x14ac:dyDescent="0.3">
      <c r="B403" s="59">
        <v>400</v>
      </c>
      <c r="C403" s="118">
        <v>6.23</v>
      </c>
      <c r="D403" s="61">
        <v>0</v>
      </c>
      <c r="E403" s="117">
        <f>1/(1+EXP(-($W$4+($W$5*C403))))</f>
        <v>1.8562851673856284E-3</v>
      </c>
      <c r="F403" s="117">
        <f>(E403^D403)*((1-E403)^(1-D403))</f>
        <v>0.99814371483261433</v>
      </c>
      <c r="Q403" s="56">
        <v>10.35</v>
      </c>
      <c r="R403" s="56">
        <v>1</v>
      </c>
      <c r="S403" s="119" t="e">
        <f t="shared" si="12"/>
        <v>#N/A</v>
      </c>
      <c r="T403" s="120">
        <f ca="1">IF($W$8=FALSE,D403,D403+((RANDBETWEEN(0,$W$9)-($W$9/2))/1000))</f>
        <v>0</v>
      </c>
      <c r="U403" s="120" t="str">
        <f t="shared" si="13"/>
        <v/>
      </c>
    </row>
    <row r="404" spans="2:21" x14ac:dyDescent="0.3">
      <c r="B404" s="59">
        <v>401</v>
      </c>
      <c r="C404" s="118">
        <v>12.92</v>
      </c>
      <c r="D404" s="61">
        <v>1</v>
      </c>
      <c r="E404" s="117">
        <f>1/(1+EXP(-($W$4+($W$5*C404))))</f>
        <v>0.99997366854515746</v>
      </c>
      <c r="F404" s="117">
        <f>(E404^D404)*((1-E404)^(1-D404))</f>
        <v>0.99997366854515746</v>
      </c>
      <c r="Q404" s="56">
        <v>10.36</v>
      </c>
      <c r="R404" s="56">
        <v>1</v>
      </c>
      <c r="S404" s="119" t="e">
        <f t="shared" si="12"/>
        <v>#N/A</v>
      </c>
      <c r="T404" s="120">
        <f ca="1">IF($W$8=FALSE,D404,D404+((RANDBETWEEN(0,$W$9)-($W$9/2))/1000))</f>
        <v>1</v>
      </c>
      <c r="U404" s="120" t="str">
        <f t="shared" si="13"/>
        <v/>
      </c>
    </row>
    <row r="405" spans="2:21" x14ac:dyDescent="0.3">
      <c r="B405" s="59">
        <v>402</v>
      </c>
      <c r="C405" s="118">
        <v>10.54</v>
      </c>
      <c r="D405" s="61">
        <v>1</v>
      </c>
      <c r="E405" s="117">
        <f>1/(1+EXP(-($W$4+($W$5*C405))))</f>
        <v>0.98961177739961637</v>
      </c>
      <c r="F405" s="117">
        <f>(E405^D405)*((1-E405)^(1-D405))</f>
        <v>0.98961177739961637</v>
      </c>
      <c r="Q405" s="56">
        <v>10.39</v>
      </c>
      <c r="R405" s="56">
        <v>1</v>
      </c>
      <c r="S405" s="119" t="e">
        <f t="shared" si="12"/>
        <v>#N/A</v>
      </c>
      <c r="T405" s="120">
        <f ca="1">IF($W$8=FALSE,D405,D405+((RANDBETWEEN(0,$W$9)-($W$9/2))/1000))</f>
        <v>1</v>
      </c>
      <c r="U405" s="120" t="str">
        <f t="shared" si="13"/>
        <v/>
      </c>
    </row>
    <row r="406" spans="2:21" x14ac:dyDescent="0.3">
      <c r="B406" s="59">
        <v>403</v>
      </c>
      <c r="C406" s="118">
        <v>12.45</v>
      </c>
      <c r="D406" s="61">
        <v>1</v>
      </c>
      <c r="E406" s="117">
        <f>1/(1+EXP(-($W$4+($W$5*C406))))</f>
        <v>0.99991409649333785</v>
      </c>
      <c r="F406" s="117">
        <f>(E406^D406)*((1-E406)^(1-D406))</f>
        <v>0.99991409649333785</v>
      </c>
      <c r="Q406" s="56">
        <v>10.41</v>
      </c>
      <c r="R406" s="56">
        <v>1</v>
      </c>
      <c r="S406" s="119" t="e">
        <f t="shared" si="12"/>
        <v>#N/A</v>
      </c>
      <c r="T406" s="120">
        <f ca="1">IF($W$8=FALSE,D406,D406+((RANDBETWEEN(0,$W$9)-($W$9/2))/1000))</f>
        <v>1</v>
      </c>
      <c r="U406" s="120" t="str">
        <f t="shared" si="13"/>
        <v/>
      </c>
    </row>
    <row r="407" spans="2:21" x14ac:dyDescent="0.3">
      <c r="B407" s="59">
        <v>404</v>
      </c>
      <c r="C407" s="118">
        <v>7.4</v>
      </c>
      <c r="D407" s="61">
        <v>0</v>
      </c>
      <c r="E407" s="117">
        <f>1/(1+EXP(-($W$4+($W$5*C407))))</f>
        <v>3.4105366695604385E-2</v>
      </c>
      <c r="F407" s="117">
        <f>(E407^D407)*((1-E407)^(1-D407))</f>
        <v>0.96589463330439562</v>
      </c>
      <c r="Q407" s="56">
        <v>10.42</v>
      </c>
      <c r="R407" s="56">
        <v>1</v>
      </c>
      <c r="S407" s="119" t="e">
        <f t="shared" si="12"/>
        <v>#N/A</v>
      </c>
      <c r="T407" s="120">
        <f ca="1">IF($W$8=FALSE,D407,D407+((RANDBETWEEN(0,$W$9)-($W$9/2))/1000))</f>
        <v>0</v>
      </c>
      <c r="U407" s="120" t="str">
        <f t="shared" si="13"/>
        <v/>
      </c>
    </row>
    <row r="408" spans="2:21" x14ac:dyDescent="0.3">
      <c r="B408" s="59">
        <v>405</v>
      </c>
      <c r="C408" s="118">
        <v>6.14</v>
      </c>
      <c r="D408" s="61">
        <v>0</v>
      </c>
      <c r="E408" s="117">
        <f>1/(1+EXP(-($W$4+($W$5*C408))))</f>
        <v>1.4806978306318767E-3</v>
      </c>
      <c r="F408" s="117">
        <f>(E408^D408)*((1-E408)^(1-D408))</f>
        <v>0.99851930216936813</v>
      </c>
      <c r="Q408" s="56">
        <v>10.43</v>
      </c>
      <c r="R408" s="56">
        <v>1</v>
      </c>
      <c r="S408" s="119" t="e">
        <f t="shared" si="12"/>
        <v>#N/A</v>
      </c>
      <c r="T408" s="120">
        <f ca="1">IF($W$8=FALSE,D408,D408+((RANDBETWEEN(0,$W$9)-($W$9/2))/1000))</f>
        <v>0</v>
      </c>
      <c r="U408" s="120" t="str">
        <f t="shared" si="13"/>
        <v/>
      </c>
    </row>
    <row r="409" spans="2:21" x14ac:dyDescent="0.3">
      <c r="B409" s="59">
        <v>406</v>
      </c>
      <c r="C409" s="118">
        <v>11.26</v>
      </c>
      <c r="D409" s="61">
        <v>1</v>
      </c>
      <c r="E409" s="117">
        <f>1/(1+EXP(-($W$4+($W$5*C409))))</f>
        <v>0.99828762475998944</v>
      </c>
      <c r="F409" s="117">
        <f>(E409^D409)*((1-E409)^(1-D409))</f>
        <v>0.99828762475998944</v>
      </c>
      <c r="Q409" s="56">
        <v>10.43</v>
      </c>
      <c r="R409" s="56">
        <v>1</v>
      </c>
      <c r="S409" s="119" t="e">
        <f t="shared" si="12"/>
        <v>#N/A</v>
      </c>
      <c r="T409" s="120">
        <f ca="1">IF($W$8=FALSE,D409,D409+((RANDBETWEEN(0,$W$9)-($W$9/2))/1000))</f>
        <v>1</v>
      </c>
      <c r="U409" s="120" t="str">
        <f t="shared" si="13"/>
        <v/>
      </c>
    </row>
    <row r="410" spans="2:21" x14ac:dyDescent="0.3">
      <c r="B410" s="59">
        <v>407</v>
      </c>
      <c r="C410" s="118">
        <v>7.3</v>
      </c>
      <c r="D410" s="61">
        <v>0</v>
      </c>
      <c r="E410" s="117">
        <f>1/(1+EXP(-($W$4+($W$5*C410))))</f>
        <v>2.6721546412266664E-2</v>
      </c>
      <c r="F410" s="117">
        <f>(E410^D410)*((1-E410)^(1-D410))</f>
        <v>0.97327845358773335</v>
      </c>
      <c r="Q410" s="56">
        <v>10.43</v>
      </c>
      <c r="R410" s="56">
        <v>1</v>
      </c>
      <c r="S410" s="119" t="e">
        <f t="shared" si="12"/>
        <v>#N/A</v>
      </c>
      <c r="T410" s="120">
        <f ca="1">IF($W$8=FALSE,D410,D410+((RANDBETWEEN(0,$W$9)-($W$9/2))/1000))</f>
        <v>0</v>
      </c>
      <c r="U410" s="120" t="str">
        <f t="shared" si="13"/>
        <v/>
      </c>
    </row>
    <row r="411" spans="2:21" x14ac:dyDescent="0.3">
      <c r="B411" s="59">
        <v>408</v>
      </c>
      <c r="C411" s="118">
        <v>11.62</v>
      </c>
      <c r="D411" s="61">
        <v>1</v>
      </c>
      <c r="E411" s="117">
        <f>1/(1+EXP(-($W$4+($W$5*C411))))</f>
        <v>0.99930709187844535</v>
      </c>
      <c r="F411" s="117">
        <f>(E411^D411)*((1-E411)^(1-D411))</f>
        <v>0.99930709187844535</v>
      </c>
      <c r="Q411" s="56">
        <v>10.44</v>
      </c>
      <c r="R411" s="56">
        <v>1</v>
      </c>
      <c r="S411" s="119" t="e">
        <f t="shared" si="12"/>
        <v>#N/A</v>
      </c>
      <c r="T411" s="120">
        <f ca="1">IF($W$8=FALSE,D411,D411+((RANDBETWEEN(0,$W$9)-($W$9/2))/1000))</f>
        <v>1</v>
      </c>
      <c r="U411" s="120" t="str">
        <f t="shared" si="13"/>
        <v/>
      </c>
    </row>
    <row r="412" spans="2:21" x14ac:dyDescent="0.3">
      <c r="B412" s="59">
        <v>409</v>
      </c>
      <c r="C412" s="118">
        <v>5.55</v>
      </c>
      <c r="D412" s="61">
        <v>0</v>
      </c>
      <c r="E412" s="117">
        <f>1/(1+EXP(-($W$4+($W$5*C412))))</f>
        <v>3.3595410131996047E-4</v>
      </c>
      <c r="F412" s="117">
        <f>(E412^D412)*((1-E412)^(1-D412))</f>
        <v>0.99966404589868008</v>
      </c>
      <c r="Q412" s="56">
        <v>10.46</v>
      </c>
      <c r="R412" s="56">
        <v>1</v>
      </c>
      <c r="S412" s="119" t="e">
        <f t="shared" si="12"/>
        <v>#N/A</v>
      </c>
      <c r="T412" s="120">
        <f ca="1">IF($W$8=FALSE,D412,D412+((RANDBETWEEN(0,$W$9)-($W$9/2))/1000))</f>
        <v>0</v>
      </c>
      <c r="U412" s="120" t="str">
        <f t="shared" si="13"/>
        <v/>
      </c>
    </row>
    <row r="413" spans="2:21" x14ac:dyDescent="0.3">
      <c r="B413" s="59">
        <v>410</v>
      </c>
      <c r="C413" s="118">
        <v>11.44</v>
      </c>
      <c r="D413" s="61">
        <v>1</v>
      </c>
      <c r="E413" s="117">
        <f>1/(1+EXP(-($W$4+($W$5*C413))))</f>
        <v>0.99891060195966652</v>
      </c>
      <c r="F413" s="117">
        <f>(E413^D413)*((1-E413)^(1-D413))</f>
        <v>0.99891060195966652</v>
      </c>
      <c r="Q413" s="56">
        <v>10.47</v>
      </c>
      <c r="R413" s="56">
        <v>1</v>
      </c>
      <c r="S413" s="119" t="e">
        <f t="shared" si="12"/>
        <v>#N/A</v>
      </c>
      <c r="T413" s="120">
        <f ca="1">IF($W$8=FALSE,D413,D413+((RANDBETWEEN(0,$W$9)-($W$9/2))/1000))</f>
        <v>1</v>
      </c>
      <c r="U413" s="120" t="str">
        <f t="shared" si="13"/>
        <v/>
      </c>
    </row>
    <row r="414" spans="2:21" x14ac:dyDescent="0.3">
      <c r="B414" s="59">
        <v>411</v>
      </c>
      <c r="C414" s="118">
        <v>9.59</v>
      </c>
      <c r="D414" s="61">
        <v>1</v>
      </c>
      <c r="E414" s="117">
        <f>1/(1+EXP(-($W$4+($W$5*C414))))</f>
        <v>0.8971950701209751</v>
      </c>
      <c r="F414" s="117">
        <f>(E414^D414)*((1-E414)^(1-D414))</f>
        <v>0.8971950701209751</v>
      </c>
      <c r="Q414" s="56">
        <v>10.47</v>
      </c>
      <c r="R414" s="56">
        <v>1</v>
      </c>
      <c r="S414" s="119" t="e">
        <f t="shared" si="12"/>
        <v>#N/A</v>
      </c>
      <c r="T414" s="120">
        <f ca="1">IF($W$8=FALSE,D414,D414+((RANDBETWEEN(0,$W$9)-($W$9/2))/1000))</f>
        <v>1</v>
      </c>
      <c r="U414" s="120" t="str">
        <f t="shared" si="13"/>
        <v/>
      </c>
    </row>
    <row r="415" spans="2:21" x14ac:dyDescent="0.3">
      <c r="B415" s="59">
        <v>412</v>
      </c>
      <c r="C415" s="118">
        <v>3.86</v>
      </c>
      <c r="D415" s="61">
        <v>0</v>
      </c>
      <c r="E415" s="117">
        <f>1/(1+EXP(-($W$4+($W$5*C415))))</f>
        <v>4.7839462155043764E-6</v>
      </c>
      <c r="F415" s="117">
        <f>(E415^D415)*((1-E415)^(1-D415))</f>
        <v>0.9999952160537845</v>
      </c>
      <c r="Q415" s="56">
        <v>10.47</v>
      </c>
      <c r="R415" s="56">
        <v>1</v>
      </c>
      <c r="S415" s="119" t="e">
        <f t="shared" si="12"/>
        <v>#N/A</v>
      </c>
      <c r="T415" s="120">
        <f ca="1">IF($W$8=FALSE,D415,D415+((RANDBETWEEN(0,$W$9)-($W$9/2))/1000))</f>
        <v>0</v>
      </c>
      <c r="U415" s="120" t="str">
        <f t="shared" si="13"/>
        <v/>
      </c>
    </row>
    <row r="416" spans="2:21" x14ac:dyDescent="0.3">
      <c r="B416" s="59">
        <v>413</v>
      </c>
      <c r="C416" s="118">
        <v>7.72</v>
      </c>
      <c r="D416" s="61">
        <v>0</v>
      </c>
      <c r="E416" s="117">
        <f>1/(1+EXP(-($W$4+($W$5*C416))))</f>
        <v>7.3204231511146703E-2</v>
      </c>
      <c r="F416" s="117">
        <f>(E416^D416)*((1-E416)^(1-D416))</f>
        <v>0.92679576848885326</v>
      </c>
      <c r="Q416" s="56">
        <v>10.5</v>
      </c>
      <c r="R416" s="56">
        <v>1</v>
      </c>
      <c r="S416" s="119" t="e">
        <f t="shared" si="12"/>
        <v>#N/A</v>
      </c>
      <c r="T416" s="120">
        <f ca="1">IF($W$8=FALSE,D416,D416+((RANDBETWEEN(0,$W$9)-($W$9/2))/1000))</f>
        <v>0</v>
      </c>
      <c r="U416" s="120" t="str">
        <f t="shared" si="13"/>
        <v/>
      </c>
    </row>
    <row r="417" spans="2:21" x14ac:dyDescent="0.3">
      <c r="B417" s="59">
        <v>414</v>
      </c>
      <c r="C417" s="118">
        <v>5.19</v>
      </c>
      <c r="D417" s="61">
        <v>0</v>
      </c>
      <c r="E417" s="117">
        <f>1/(1+EXP(-($W$4+($W$5*C417))))</f>
        <v>1.3583144163423685E-4</v>
      </c>
      <c r="F417" s="117">
        <f>(E417^D417)*((1-E417)^(1-D417))</f>
        <v>0.9998641685583658</v>
      </c>
      <c r="Q417" s="56">
        <v>10.52</v>
      </c>
      <c r="R417" s="56">
        <v>1</v>
      </c>
      <c r="S417" s="119" t="e">
        <f t="shared" si="12"/>
        <v>#N/A</v>
      </c>
      <c r="T417" s="120">
        <f ca="1">IF($W$8=FALSE,D417,D417+((RANDBETWEEN(0,$W$9)-($W$9/2))/1000))</f>
        <v>0</v>
      </c>
      <c r="U417" s="120" t="str">
        <f t="shared" si="13"/>
        <v/>
      </c>
    </row>
    <row r="418" spans="2:21" x14ac:dyDescent="0.3">
      <c r="B418" s="59">
        <v>415</v>
      </c>
      <c r="C418" s="118">
        <v>7.16</v>
      </c>
      <c r="D418" s="61">
        <v>0</v>
      </c>
      <c r="E418" s="117">
        <f>1/(1+EXP(-($W$4+($W$5*C418))))</f>
        <v>1.8938467700396953E-2</v>
      </c>
      <c r="F418" s="117">
        <f>(E418^D418)*((1-E418)^(1-D418))</f>
        <v>0.98106153229960302</v>
      </c>
      <c r="Q418" s="56">
        <v>10.54</v>
      </c>
      <c r="R418" s="56">
        <v>1</v>
      </c>
      <c r="S418" s="119" t="e">
        <f t="shared" si="12"/>
        <v>#N/A</v>
      </c>
      <c r="T418" s="120">
        <f ca="1">IF($W$8=FALSE,D418,D418+((RANDBETWEEN(0,$W$9)-($W$9/2))/1000))</f>
        <v>0</v>
      </c>
      <c r="U418" s="120" t="str">
        <f t="shared" si="13"/>
        <v/>
      </c>
    </row>
    <row r="419" spans="2:21" x14ac:dyDescent="0.3">
      <c r="B419" s="59">
        <v>416</v>
      </c>
      <c r="C419" s="118">
        <v>5.66</v>
      </c>
      <c r="D419" s="61">
        <v>0</v>
      </c>
      <c r="E419" s="117">
        <f>1/(1+EXP(-($W$4+($W$5*C419))))</f>
        <v>4.4302554598083497E-4</v>
      </c>
      <c r="F419" s="117">
        <f>(E419^D419)*((1-E419)^(1-D419))</f>
        <v>0.99955697445401914</v>
      </c>
      <c r="Q419" s="56">
        <v>10.6</v>
      </c>
      <c r="R419" s="56">
        <v>1</v>
      </c>
      <c r="S419" s="119" t="e">
        <f t="shared" si="12"/>
        <v>#N/A</v>
      </c>
      <c r="T419" s="120">
        <f ca="1">IF($W$8=FALSE,D419,D419+((RANDBETWEEN(0,$W$9)-($W$9/2))/1000))</f>
        <v>0</v>
      </c>
      <c r="U419" s="120" t="str">
        <f t="shared" si="13"/>
        <v/>
      </c>
    </row>
    <row r="420" spans="2:21" x14ac:dyDescent="0.3">
      <c r="B420" s="59">
        <v>417</v>
      </c>
      <c r="C420" s="118">
        <v>3.68</v>
      </c>
      <c r="D420" s="61">
        <v>0</v>
      </c>
      <c r="E420" s="117">
        <f>1/(1+EXP(-($W$4+($W$5*C420))))</f>
        <v>3.0416116298718044E-6</v>
      </c>
      <c r="F420" s="117">
        <f>(E420^D420)*((1-E420)^(1-D420))</f>
        <v>0.99999695838837011</v>
      </c>
      <c r="Q420" s="56">
        <v>10.6</v>
      </c>
      <c r="R420" s="56">
        <v>1</v>
      </c>
      <c r="S420" s="119" t="e">
        <f t="shared" si="12"/>
        <v>#N/A</v>
      </c>
      <c r="T420" s="120">
        <f ca="1">IF($W$8=FALSE,D420,D420+((RANDBETWEEN(0,$W$9)-($W$9/2))/1000))</f>
        <v>0</v>
      </c>
      <c r="U420" s="120" t="str">
        <f t="shared" si="13"/>
        <v/>
      </c>
    </row>
    <row r="421" spans="2:21" x14ac:dyDescent="0.3">
      <c r="B421" s="59">
        <v>418</v>
      </c>
      <c r="C421" s="118">
        <v>10.64</v>
      </c>
      <c r="D421" s="61">
        <v>1</v>
      </c>
      <c r="E421" s="117">
        <f>1/(1+EXP(-($W$4+($W$5*C421))))</f>
        <v>0.99190386977820444</v>
      </c>
      <c r="F421" s="117">
        <f>(E421^D421)*((1-E421)^(1-D421))</f>
        <v>0.99190386977820444</v>
      </c>
      <c r="Q421" s="56">
        <v>10.61</v>
      </c>
      <c r="R421" s="56">
        <v>1</v>
      </c>
      <c r="S421" s="119" t="e">
        <f t="shared" si="12"/>
        <v>#N/A</v>
      </c>
      <c r="T421" s="120">
        <f ca="1">IF($W$8=FALSE,D421,D421+((RANDBETWEEN(0,$W$9)-($W$9/2))/1000))</f>
        <v>1</v>
      </c>
      <c r="U421" s="120" t="str">
        <f t="shared" si="13"/>
        <v/>
      </c>
    </row>
    <row r="422" spans="2:21" x14ac:dyDescent="0.3">
      <c r="B422" s="59">
        <v>419</v>
      </c>
      <c r="C422" s="118">
        <v>6.57</v>
      </c>
      <c r="D422" s="61">
        <v>0</v>
      </c>
      <c r="E422" s="117">
        <f>1/(1+EXP(-($W$4+($W$5*C422))))</f>
        <v>4.3558072620797309E-3</v>
      </c>
      <c r="F422" s="117">
        <f>(E422^D422)*((1-E422)^(1-D422))</f>
        <v>0.99564419273792026</v>
      </c>
      <c r="Q422" s="56">
        <v>10.61</v>
      </c>
      <c r="R422" s="56">
        <v>1</v>
      </c>
      <c r="S422" s="119" t="e">
        <f t="shared" si="12"/>
        <v>#N/A</v>
      </c>
      <c r="T422" s="120">
        <f ca="1">IF($W$8=FALSE,D422,D422+((RANDBETWEEN(0,$W$9)-($W$9/2))/1000))</f>
        <v>0</v>
      </c>
      <c r="U422" s="120" t="str">
        <f t="shared" si="13"/>
        <v/>
      </c>
    </row>
    <row r="423" spans="2:21" x14ac:dyDescent="0.3">
      <c r="B423" s="59">
        <v>420</v>
      </c>
      <c r="C423" s="118">
        <v>13.14</v>
      </c>
      <c r="D423" s="61">
        <v>1</v>
      </c>
      <c r="E423" s="117">
        <f>1/(1+EXP(-($W$4+($W$5*C423))))</f>
        <v>0.99998486128425479</v>
      </c>
      <c r="F423" s="117">
        <f>(E423^D423)*((1-E423)^(1-D423))</f>
        <v>0.99998486128425479</v>
      </c>
      <c r="Q423" s="56">
        <v>10.64</v>
      </c>
      <c r="R423" s="56">
        <v>1</v>
      </c>
      <c r="S423" s="119" t="e">
        <f t="shared" si="12"/>
        <v>#N/A</v>
      </c>
      <c r="T423" s="120">
        <f ca="1">IF($W$8=FALSE,D423,D423+((RANDBETWEEN(0,$W$9)-($W$9/2))/1000))</f>
        <v>1</v>
      </c>
      <c r="U423" s="120" t="str">
        <f t="shared" si="13"/>
        <v/>
      </c>
    </row>
    <row r="424" spans="2:21" x14ac:dyDescent="0.3">
      <c r="B424" s="59">
        <v>421</v>
      </c>
      <c r="C424" s="118">
        <v>6.31</v>
      </c>
      <c r="D424" s="61">
        <v>0</v>
      </c>
      <c r="E424" s="117">
        <f>1/(1+EXP(-($W$4+($W$5*C424))))</f>
        <v>2.2692365737152272E-3</v>
      </c>
      <c r="F424" s="117">
        <f>(E424^D424)*((1-E424)^(1-D424))</f>
        <v>0.99773076342628475</v>
      </c>
      <c r="Q424" s="56">
        <v>10.64</v>
      </c>
      <c r="R424" s="56">
        <v>1</v>
      </c>
      <c r="S424" s="119" t="e">
        <f t="shared" si="12"/>
        <v>#N/A</v>
      </c>
      <c r="T424" s="120">
        <f ca="1">IF($W$8=FALSE,D424,D424+((RANDBETWEEN(0,$W$9)-($W$9/2))/1000))</f>
        <v>0</v>
      </c>
      <c r="U424" s="120" t="str">
        <f t="shared" si="13"/>
        <v/>
      </c>
    </row>
    <row r="425" spans="2:21" x14ac:dyDescent="0.3">
      <c r="B425" s="59">
        <v>422</v>
      </c>
      <c r="C425" s="118">
        <v>14.2</v>
      </c>
      <c r="D425" s="61">
        <v>1</v>
      </c>
      <c r="E425" s="117">
        <f>1/(1+EXP(-($W$4+($W$5*C425))))</f>
        <v>0.99999894840347825</v>
      </c>
      <c r="F425" s="117">
        <f>(E425^D425)*((1-E425)^(1-D425))</f>
        <v>0.99999894840347825</v>
      </c>
      <c r="Q425" s="56">
        <v>10.64</v>
      </c>
      <c r="R425" s="56">
        <v>1</v>
      </c>
      <c r="S425" s="119" t="e">
        <f t="shared" si="12"/>
        <v>#N/A</v>
      </c>
      <c r="T425" s="120">
        <f ca="1">IF($W$8=FALSE,D425,D425+((RANDBETWEEN(0,$W$9)-($W$9/2))/1000))</f>
        <v>1</v>
      </c>
      <c r="U425" s="120" t="str">
        <f t="shared" si="13"/>
        <v/>
      </c>
    </row>
    <row r="426" spans="2:21" x14ac:dyDescent="0.3">
      <c r="B426" s="59">
        <v>423</v>
      </c>
      <c r="C426" s="118">
        <v>12.19</v>
      </c>
      <c r="D426" s="61">
        <v>1</v>
      </c>
      <c r="E426" s="117">
        <f>1/(1+EXP(-($W$4+($W$5*C426))))</f>
        <v>0.99983477547280242</v>
      </c>
      <c r="F426" s="117">
        <f>(E426^D426)*((1-E426)^(1-D426))</f>
        <v>0.99983477547280242</v>
      </c>
      <c r="Q426" s="56">
        <v>10.64</v>
      </c>
      <c r="R426" s="56">
        <v>1</v>
      </c>
      <c r="S426" s="119" t="e">
        <f t="shared" si="12"/>
        <v>#N/A</v>
      </c>
      <c r="T426" s="120">
        <f ca="1">IF($W$8=FALSE,D426,D426+((RANDBETWEEN(0,$W$9)-($W$9/2))/1000))</f>
        <v>1</v>
      </c>
      <c r="U426" s="120" t="str">
        <f t="shared" si="13"/>
        <v/>
      </c>
    </row>
    <row r="427" spans="2:21" x14ac:dyDescent="0.3">
      <c r="B427" s="59">
        <v>424</v>
      </c>
      <c r="C427" s="118">
        <v>7.7</v>
      </c>
      <c r="D427" s="61">
        <v>0</v>
      </c>
      <c r="E427" s="117">
        <f>1/(1+EXP(-($W$4+($W$5*C427))))</f>
        <v>6.9862720943745099E-2</v>
      </c>
      <c r="F427" s="117">
        <f>(E427^D427)*((1-E427)^(1-D427))</f>
        <v>0.93013727905625487</v>
      </c>
      <c r="Q427" s="56">
        <v>10.65</v>
      </c>
      <c r="R427" s="56">
        <v>1</v>
      </c>
      <c r="S427" s="119" t="e">
        <f t="shared" si="12"/>
        <v>#N/A</v>
      </c>
      <c r="T427" s="120">
        <f ca="1">IF($W$8=FALSE,D427,D427+((RANDBETWEEN(0,$W$9)-($W$9/2))/1000))</f>
        <v>0</v>
      </c>
      <c r="U427" s="120" t="str">
        <f t="shared" si="13"/>
        <v/>
      </c>
    </row>
    <row r="428" spans="2:21" x14ac:dyDescent="0.3">
      <c r="B428" s="59">
        <v>425</v>
      </c>
      <c r="C428" s="118">
        <v>10.19</v>
      </c>
      <c r="D428" s="61">
        <v>1</v>
      </c>
      <c r="E428" s="117">
        <f>1/(1+EXP(-($W$4+($W$5*C428))))</f>
        <v>0.97530236377615198</v>
      </c>
      <c r="F428" s="117">
        <f>(E428^D428)*((1-E428)^(1-D428))</f>
        <v>0.97530236377615198</v>
      </c>
      <c r="Q428" s="56">
        <v>10.65</v>
      </c>
      <c r="R428" s="56">
        <v>1</v>
      </c>
      <c r="S428" s="119" t="e">
        <f t="shared" si="12"/>
        <v>#N/A</v>
      </c>
      <c r="T428" s="120">
        <f ca="1">IF($W$8=FALSE,D428,D428+((RANDBETWEEN(0,$W$9)-($W$9/2))/1000))</f>
        <v>1</v>
      </c>
      <c r="U428" s="120" t="str">
        <f t="shared" si="13"/>
        <v/>
      </c>
    </row>
    <row r="429" spans="2:21" x14ac:dyDescent="0.3">
      <c r="B429" s="59">
        <v>426</v>
      </c>
      <c r="C429" s="118">
        <v>5.22</v>
      </c>
      <c r="D429" s="61">
        <v>0</v>
      </c>
      <c r="E429" s="117">
        <f>1/(1+EXP(-($W$4+($W$5*C429))))</f>
        <v>1.4647929214834979E-4</v>
      </c>
      <c r="F429" s="117">
        <f>(E429^D429)*((1-E429)^(1-D429))</f>
        <v>0.99985352070785161</v>
      </c>
      <c r="Q429" s="56">
        <v>10.68</v>
      </c>
      <c r="R429" s="56">
        <v>1</v>
      </c>
      <c r="S429" s="119" t="e">
        <f t="shared" si="12"/>
        <v>#N/A</v>
      </c>
      <c r="T429" s="120">
        <f ca="1">IF($W$8=FALSE,D429,D429+((RANDBETWEEN(0,$W$9)-($W$9/2))/1000))</f>
        <v>0</v>
      </c>
      <c r="U429" s="120" t="str">
        <f t="shared" si="13"/>
        <v/>
      </c>
    </row>
    <row r="430" spans="2:21" x14ac:dyDescent="0.3">
      <c r="B430" s="59">
        <v>427</v>
      </c>
      <c r="C430" s="118">
        <v>14.89</v>
      </c>
      <c r="D430" s="61">
        <v>1</v>
      </c>
      <c r="E430" s="117">
        <f>1/(1+EXP(-($W$4+($W$5*C430))))</f>
        <v>0.99999981469082388</v>
      </c>
      <c r="F430" s="117">
        <f>(E430^D430)*((1-E430)^(1-D430))</f>
        <v>0.99999981469082388</v>
      </c>
      <c r="Q430" s="56">
        <v>10.7</v>
      </c>
      <c r="R430" s="56">
        <v>1</v>
      </c>
      <c r="S430" s="119" t="e">
        <f t="shared" si="12"/>
        <v>#N/A</v>
      </c>
      <c r="T430" s="120">
        <f ca="1">IF($W$8=FALSE,D430,D430+((RANDBETWEEN(0,$W$9)-($W$9/2))/1000))</f>
        <v>1</v>
      </c>
      <c r="U430" s="120" t="str">
        <f t="shared" si="13"/>
        <v/>
      </c>
    </row>
    <row r="431" spans="2:21" x14ac:dyDescent="0.3">
      <c r="B431" s="59">
        <v>428</v>
      </c>
      <c r="C431" s="118">
        <v>9.92</v>
      </c>
      <c r="D431" s="61">
        <v>1</v>
      </c>
      <c r="E431" s="117">
        <f>1/(1+EXP(-($W$4+($W$5*C431))))</f>
        <v>0.95242572722079089</v>
      </c>
      <c r="F431" s="117">
        <f>(E431^D431)*((1-E431)^(1-D431))</f>
        <v>0.95242572722079089</v>
      </c>
      <c r="Q431" s="56">
        <v>10.71</v>
      </c>
      <c r="R431" s="56">
        <v>1</v>
      </c>
      <c r="S431" s="119" t="e">
        <f t="shared" si="12"/>
        <v>#N/A</v>
      </c>
      <c r="T431" s="120">
        <f ca="1">IF($W$8=FALSE,D431,D431+((RANDBETWEEN(0,$W$9)-($W$9/2))/1000))</f>
        <v>1</v>
      </c>
      <c r="U431" s="120" t="str">
        <f t="shared" si="13"/>
        <v/>
      </c>
    </row>
    <row r="432" spans="2:21" x14ac:dyDescent="0.3">
      <c r="B432" s="59">
        <v>429</v>
      </c>
      <c r="C432" s="118">
        <v>11.05</v>
      </c>
      <c r="D432" s="61">
        <v>1</v>
      </c>
      <c r="E432" s="117">
        <f>1/(1+EXP(-($W$4+($W$5*C432))))</f>
        <v>0.99709901574201798</v>
      </c>
      <c r="F432" s="117">
        <f>(E432^D432)*((1-E432)^(1-D432))</f>
        <v>0.99709901574201798</v>
      </c>
      <c r="Q432" s="56">
        <v>10.73</v>
      </c>
      <c r="R432" s="56">
        <v>1</v>
      </c>
      <c r="S432" s="119" t="e">
        <f t="shared" si="12"/>
        <v>#N/A</v>
      </c>
      <c r="T432" s="120">
        <f ca="1">IF($W$8=FALSE,D432,D432+((RANDBETWEEN(0,$W$9)-($W$9/2))/1000))</f>
        <v>1</v>
      </c>
      <c r="U432" s="120" t="str">
        <f t="shared" si="13"/>
        <v/>
      </c>
    </row>
    <row r="433" spans="2:21" x14ac:dyDescent="0.3">
      <c r="B433" s="59">
        <v>430</v>
      </c>
      <c r="C433" s="118">
        <v>3.76</v>
      </c>
      <c r="D433" s="61">
        <v>0</v>
      </c>
      <c r="E433" s="117">
        <f>1/(1+EXP(-($W$4+($W$5*C433))))</f>
        <v>3.7197885979744326E-6</v>
      </c>
      <c r="F433" s="117">
        <f>(E433^D433)*((1-E433)^(1-D433))</f>
        <v>0.99999628021140208</v>
      </c>
      <c r="Q433" s="56">
        <v>10.75</v>
      </c>
      <c r="R433" s="56">
        <v>1</v>
      </c>
      <c r="S433" s="119" t="e">
        <f t="shared" si="12"/>
        <v>#N/A</v>
      </c>
      <c r="T433" s="120">
        <f ca="1">IF($W$8=FALSE,D433,D433+((RANDBETWEEN(0,$W$9)-($W$9/2))/1000))</f>
        <v>0</v>
      </c>
      <c r="U433" s="120" t="str">
        <f t="shared" si="13"/>
        <v/>
      </c>
    </row>
    <row r="434" spans="2:21" x14ac:dyDescent="0.3">
      <c r="B434" s="59">
        <v>431</v>
      </c>
      <c r="C434" s="118">
        <v>3.66</v>
      </c>
      <c r="D434" s="61">
        <v>0</v>
      </c>
      <c r="E434" s="117">
        <f>1/(1+EXP(-($W$4+($W$5*C434))))</f>
        <v>2.8923452135348588E-6</v>
      </c>
      <c r="F434" s="117">
        <f>(E434^D434)*((1-E434)^(1-D434))</f>
        <v>0.99999710765478644</v>
      </c>
      <c r="Q434" s="56">
        <v>10.75</v>
      </c>
      <c r="R434" s="56">
        <v>1</v>
      </c>
      <c r="S434" s="119" t="e">
        <f t="shared" si="12"/>
        <v>#N/A</v>
      </c>
      <c r="T434" s="120">
        <f ca="1">IF($W$8=FALSE,D434,D434+((RANDBETWEEN(0,$W$9)-($W$9/2))/1000))</f>
        <v>0</v>
      </c>
      <c r="U434" s="120" t="str">
        <f t="shared" si="13"/>
        <v/>
      </c>
    </row>
    <row r="435" spans="2:21" x14ac:dyDescent="0.3">
      <c r="B435" s="59">
        <v>432</v>
      </c>
      <c r="C435" s="118">
        <v>9.9600000000000009</v>
      </c>
      <c r="D435" s="61">
        <v>1</v>
      </c>
      <c r="E435" s="117">
        <f>1/(1+EXP(-($W$4+($W$5*C435))))</f>
        <v>0.95678371620045954</v>
      </c>
      <c r="F435" s="117">
        <f>(E435^D435)*((1-E435)^(1-D435))</f>
        <v>0.95678371620045954</v>
      </c>
      <c r="Q435" s="56">
        <v>10.79</v>
      </c>
      <c r="R435" s="56">
        <v>1</v>
      </c>
      <c r="S435" s="119" t="e">
        <f t="shared" si="12"/>
        <v>#N/A</v>
      </c>
      <c r="T435" s="120">
        <f ca="1">IF($W$8=FALSE,D435,D435+((RANDBETWEEN(0,$W$9)-($W$9/2))/1000))</f>
        <v>1</v>
      </c>
      <c r="U435" s="120" t="str">
        <f t="shared" si="13"/>
        <v/>
      </c>
    </row>
    <row r="436" spans="2:21" x14ac:dyDescent="0.3">
      <c r="B436" s="59">
        <v>433</v>
      </c>
      <c r="C436" s="118">
        <v>6.31</v>
      </c>
      <c r="D436" s="61">
        <v>0</v>
      </c>
      <c r="E436" s="117">
        <f>1/(1+EXP(-($W$4+($W$5*C436))))</f>
        <v>2.2692365737152272E-3</v>
      </c>
      <c r="F436" s="117">
        <f>(E436^D436)*((1-E436)^(1-D436))</f>
        <v>0.99773076342628475</v>
      </c>
      <c r="Q436" s="56">
        <v>10.81</v>
      </c>
      <c r="R436" s="56">
        <v>1</v>
      </c>
      <c r="S436" s="119" t="e">
        <f t="shared" si="12"/>
        <v>#N/A</v>
      </c>
      <c r="T436" s="120">
        <f ca="1">IF($W$8=FALSE,D436,D436+((RANDBETWEEN(0,$W$9)-($W$9/2))/1000))</f>
        <v>0</v>
      </c>
      <c r="U436" s="120" t="str">
        <f t="shared" si="13"/>
        <v/>
      </c>
    </row>
    <row r="437" spans="2:21" x14ac:dyDescent="0.3">
      <c r="B437" s="59">
        <v>434</v>
      </c>
      <c r="C437" s="118">
        <v>3.75</v>
      </c>
      <c r="D437" s="61">
        <v>0</v>
      </c>
      <c r="E437" s="117">
        <f>1/(1+EXP(-($W$4+($W$5*C437))))</f>
        <v>3.6273666004689235E-6</v>
      </c>
      <c r="F437" s="117">
        <f>(E437^D437)*((1-E437)^(1-D437))</f>
        <v>0.99999637263339958</v>
      </c>
      <c r="Q437" s="56">
        <v>10.81</v>
      </c>
      <c r="R437" s="56">
        <v>1</v>
      </c>
      <c r="S437" s="119" t="e">
        <f t="shared" si="12"/>
        <v>#N/A</v>
      </c>
      <c r="T437" s="120">
        <f ca="1">IF($W$8=FALSE,D437,D437+((RANDBETWEEN(0,$W$9)-($W$9/2))/1000))</f>
        <v>0</v>
      </c>
      <c r="U437" s="120" t="str">
        <f t="shared" si="13"/>
        <v/>
      </c>
    </row>
    <row r="438" spans="2:21" x14ac:dyDescent="0.3">
      <c r="B438" s="59">
        <v>435</v>
      </c>
      <c r="C438" s="118">
        <v>12.26</v>
      </c>
      <c r="D438" s="61">
        <v>1</v>
      </c>
      <c r="E438" s="117">
        <f>1/(1+EXP(-($W$4+($W$5*C438))))</f>
        <v>0.99986145266987059</v>
      </c>
      <c r="F438" s="117">
        <f>(E438^D438)*((1-E438)^(1-D438))</f>
        <v>0.99986145266987059</v>
      </c>
      <c r="Q438" s="56">
        <v>10.81</v>
      </c>
      <c r="R438" s="56">
        <v>1</v>
      </c>
      <c r="S438" s="119" t="e">
        <f t="shared" si="12"/>
        <v>#N/A</v>
      </c>
      <c r="T438" s="120">
        <f ca="1">IF($W$8=FALSE,D438,D438+((RANDBETWEEN(0,$W$9)-($W$9/2))/1000))</f>
        <v>1</v>
      </c>
      <c r="U438" s="120" t="str">
        <f t="shared" si="13"/>
        <v/>
      </c>
    </row>
    <row r="439" spans="2:21" x14ac:dyDescent="0.3">
      <c r="B439" s="59">
        <v>436</v>
      </c>
      <c r="C439" s="118">
        <v>5.84</v>
      </c>
      <c r="D439" s="61">
        <v>0</v>
      </c>
      <c r="E439" s="117">
        <f>1/(1+EXP(-($W$4+($W$5*C439))))</f>
        <v>6.9662948616056129E-4</v>
      </c>
      <c r="F439" s="117">
        <f>(E439^D439)*((1-E439)^(1-D439))</f>
        <v>0.99930337051383944</v>
      </c>
      <c r="Q439" s="56">
        <v>10.82</v>
      </c>
      <c r="R439" s="56">
        <v>1</v>
      </c>
      <c r="S439" s="119" t="e">
        <f t="shared" si="12"/>
        <v>#N/A</v>
      </c>
      <c r="T439" s="120">
        <f ca="1">IF($W$8=FALSE,D439,D439+((RANDBETWEEN(0,$W$9)-($W$9/2))/1000))</f>
        <v>0</v>
      </c>
      <c r="U439" s="120" t="str">
        <f t="shared" si="13"/>
        <v/>
      </c>
    </row>
    <row r="440" spans="2:21" x14ac:dyDescent="0.3">
      <c r="B440" s="59">
        <v>437</v>
      </c>
      <c r="C440" s="118">
        <v>11.22</v>
      </c>
      <c r="D440" s="61">
        <v>1</v>
      </c>
      <c r="E440" s="117">
        <f>1/(1+EXP(-($W$4+($W$5*C440))))</f>
        <v>0.99810666438580919</v>
      </c>
      <c r="F440" s="117">
        <f>(E440^D440)*((1-E440)^(1-D440))</f>
        <v>0.99810666438580919</v>
      </c>
      <c r="Q440" s="56">
        <v>10.86</v>
      </c>
      <c r="R440" s="56">
        <v>1</v>
      </c>
      <c r="S440" s="119" t="e">
        <f t="shared" si="12"/>
        <v>#N/A</v>
      </c>
      <c r="T440" s="120">
        <f ca="1">IF($W$8=FALSE,D440,D440+((RANDBETWEEN(0,$W$9)-($W$9/2))/1000))</f>
        <v>1</v>
      </c>
      <c r="U440" s="120" t="str">
        <f t="shared" si="13"/>
        <v/>
      </c>
    </row>
    <row r="441" spans="2:21" x14ac:dyDescent="0.3">
      <c r="B441" s="59">
        <v>438</v>
      </c>
      <c r="C441" s="118">
        <v>14.16</v>
      </c>
      <c r="D441" s="61">
        <v>1</v>
      </c>
      <c r="E441" s="117">
        <f>1/(1+EXP(-($W$4+($W$5*C441))))</f>
        <v>0.99999883706219395</v>
      </c>
      <c r="F441" s="117">
        <f>(E441^D441)*((1-E441)^(1-D441))</f>
        <v>0.99999883706219395</v>
      </c>
      <c r="Q441" s="56">
        <v>10.86</v>
      </c>
      <c r="R441" s="56">
        <v>1</v>
      </c>
      <c r="S441" s="119" t="e">
        <f t="shared" si="12"/>
        <v>#N/A</v>
      </c>
      <c r="T441" s="120">
        <f ca="1">IF($W$8=FALSE,D441,D441+((RANDBETWEEN(0,$W$9)-($W$9/2))/1000))</f>
        <v>1</v>
      </c>
      <c r="U441" s="120" t="str">
        <f t="shared" si="13"/>
        <v/>
      </c>
    </row>
    <row r="442" spans="2:21" x14ac:dyDescent="0.3">
      <c r="B442" s="59">
        <v>439</v>
      </c>
      <c r="C442" s="118">
        <v>4.84</v>
      </c>
      <c r="D442" s="61">
        <v>0</v>
      </c>
      <c r="E442" s="117">
        <f>1/(1+EXP(-($W$4+($W$5*C442))))</f>
        <v>5.6311244795152631E-5</v>
      </c>
      <c r="F442" s="117">
        <f>(E442^D442)*((1-E442)^(1-D442))</f>
        <v>0.9999436887552049</v>
      </c>
      <c r="Q442" s="56">
        <v>10.86</v>
      </c>
      <c r="R442" s="56">
        <v>1</v>
      </c>
      <c r="S442" s="119" t="e">
        <f t="shared" si="12"/>
        <v>#N/A</v>
      </c>
      <c r="T442" s="120">
        <f ca="1">IF($W$8=FALSE,D442,D442+((RANDBETWEEN(0,$W$9)-($W$9/2))/1000))</f>
        <v>0</v>
      </c>
      <c r="U442" s="120" t="str">
        <f t="shared" si="13"/>
        <v/>
      </c>
    </row>
    <row r="443" spans="2:21" x14ac:dyDescent="0.3">
      <c r="B443" s="59">
        <v>440</v>
      </c>
      <c r="C443" s="118">
        <v>11.38</v>
      </c>
      <c r="D443" s="61">
        <v>1</v>
      </c>
      <c r="E443" s="117">
        <f>1/(1+EXP(-($W$4+($W$5*C443))))</f>
        <v>0.99873330925726167</v>
      </c>
      <c r="F443" s="117">
        <f>(E443^D443)*((1-E443)^(1-D443))</f>
        <v>0.99873330925726167</v>
      </c>
      <c r="Q443" s="56">
        <v>10.87</v>
      </c>
      <c r="R443" s="56">
        <v>1</v>
      </c>
      <c r="S443" s="119" t="e">
        <f t="shared" si="12"/>
        <v>#N/A</v>
      </c>
      <c r="T443" s="120">
        <f ca="1">IF($W$8=FALSE,D443,D443+((RANDBETWEEN(0,$W$9)-($W$9/2))/1000))</f>
        <v>1</v>
      </c>
      <c r="U443" s="120" t="str">
        <f t="shared" si="13"/>
        <v/>
      </c>
    </row>
    <row r="444" spans="2:21" x14ac:dyDescent="0.3">
      <c r="B444" s="59">
        <v>441</v>
      </c>
      <c r="C444" s="118">
        <v>5.57</v>
      </c>
      <c r="D444" s="61">
        <v>0</v>
      </c>
      <c r="E444" s="117">
        <f>1/(1+EXP(-($W$4+($W$5*C444))))</f>
        <v>3.53285746551833E-4</v>
      </c>
      <c r="F444" s="117">
        <f>(E444^D444)*((1-E444)^(1-D444))</f>
        <v>0.9996467142534482</v>
      </c>
      <c r="Q444" s="56">
        <v>10.88</v>
      </c>
      <c r="R444" s="56">
        <v>1</v>
      </c>
      <c r="S444" s="119" t="e">
        <f t="shared" si="12"/>
        <v>#N/A</v>
      </c>
      <c r="T444" s="120">
        <f ca="1">IF($W$8=FALSE,D444,D444+((RANDBETWEEN(0,$W$9)-($W$9/2))/1000))</f>
        <v>0</v>
      </c>
      <c r="U444" s="120" t="str">
        <f t="shared" si="13"/>
        <v/>
      </c>
    </row>
    <row r="445" spans="2:21" x14ac:dyDescent="0.3">
      <c r="B445" s="59">
        <v>442</v>
      </c>
      <c r="C445" s="118">
        <v>12.85</v>
      </c>
      <c r="D445" s="61">
        <v>1</v>
      </c>
      <c r="E445" s="117">
        <f>1/(1+EXP(-($W$4+($W$5*C445))))</f>
        <v>0.99996859776228353</v>
      </c>
      <c r="F445" s="117">
        <f>(E445^D445)*((1-E445)^(1-D445))</f>
        <v>0.99996859776228353</v>
      </c>
      <c r="Q445" s="56">
        <v>10.93</v>
      </c>
      <c r="R445" s="56">
        <v>1</v>
      </c>
      <c r="S445" s="119" t="e">
        <f t="shared" si="12"/>
        <v>#N/A</v>
      </c>
      <c r="T445" s="120">
        <f ca="1">IF($W$8=FALSE,D445,D445+((RANDBETWEEN(0,$W$9)-($W$9/2))/1000))</f>
        <v>1</v>
      </c>
      <c r="U445" s="120" t="str">
        <f t="shared" si="13"/>
        <v/>
      </c>
    </row>
    <row r="446" spans="2:21" x14ac:dyDescent="0.3">
      <c r="B446" s="59">
        <v>443</v>
      </c>
      <c r="C446" s="118">
        <v>10.52</v>
      </c>
      <c r="D446" s="61">
        <v>1</v>
      </c>
      <c r="E446" s="117">
        <f>1/(1+EXP(-($W$4+($W$5*C446))))</f>
        <v>0.98908152012494432</v>
      </c>
      <c r="F446" s="117">
        <f>(E446^D446)*((1-E446)^(1-D446))</f>
        <v>0.98908152012494432</v>
      </c>
      <c r="Q446" s="56">
        <v>10.93</v>
      </c>
      <c r="R446" s="56">
        <v>1</v>
      </c>
      <c r="S446" s="119" t="e">
        <f t="shared" si="12"/>
        <v>#N/A</v>
      </c>
      <c r="T446" s="120">
        <f ca="1">IF($W$8=FALSE,D446,D446+((RANDBETWEEN(0,$W$9)-($W$9/2))/1000))</f>
        <v>1</v>
      </c>
      <c r="U446" s="120" t="str">
        <f t="shared" si="13"/>
        <v/>
      </c>
    </row>
    <row r="447" spans="2:21" x14ac:dyDescent="0.3">
      <c r="B447" s="59">
        <v>444</v>
      </c>
      <c r="C447" s="118">
        <v>8.09</v>
      </c>
      <c r="D447" s="61">
        <v>0</v>
      </c>
      <c r="E447" s="117">
        <f>1/(1+EXP(-($W$4+($W$5*C447))))</f>
        <v>0.16692765113002786</v>
      </c>
      <c r="F447" s="117">
        <f>(E447^D447)*((1-E447)^(1-D447))</f>
        <v>0.83307234886997217</v>
      </c>
      <c r="Q447" s="56">
        <v>10.94</v>
      </c>
      <c r="R447" s="56">
        <v>1</v>
      </c>
      <c r="S447" s="119" t="e">
        <f t="shared" si="12"/>
        <v>#N/A</v>
      </c>
      <c r="T447" s="120">
        <f ca="1">IF($W$8=FALSE,D447,D447+((RANDBETWEEN(0,$W$9)-($W$9/2))/1000))</f>
        <v>0</v>
      </c>
      <c r="U447" s="120" t="str">
        <f t="shared" si="13"/>
        <v/>
      </c>
    </row>
    <row r="448" spans="2:21" x14ac:dyDescent="0.3">
      <c r="B448" s="59">
        <v>445</v>
      </c>
      <c r="C448" s="118">
        <v>6.87</v>
      </c>
      <c r="D448" s="61">
        <v>0</v>
      </c>
      <c r="E448" s="117">
        <f>1/(1+EXP(-($W$4+($W$5*C448))))</f>
        <v>9.2203423321993942E-3</v>
      </c>
      <c r="F448" s="117">
        <f>(E448^D448)*((1-E448)^(1-D448))</f>
        <v>0.99077965766780063</v>
      </c>
      <c r="Q448" s="56">
        <v>10.95</v>
      </c>
      <c r="R448" s="56">
        <v>1</v>
      </c>
      <c r="S448" s="119" t="e">
        <f t="shared" si="12"/>
        <v>#N/A</v>
      </c>
      <c r="T448" s="120">
        <f ca="1">IF($W$8=FALSE,D448,D448+((RANDBETWEEN(0,$W$9)-($W$9/2))/1000))</f>
        <v>0</v>
      </c>
      <c r="U448" s="120" t="str">
        <f t="shared" si="13"/>
        <v/>
      </c>
    </row>
    <row r="449" spans="2:21" x14ac:dyDescent="0.3">
      <c r="B449" s="59">
        <v>446</v>
      </c>
      <c r="C449" s="118">
        <v>9.3699999999999992</v>
      </c>
      <c r="D449" s="61">
        <v>1</v>
      </c>
      <c r="E449" s="117">
        <f>1/(1+EXP(-($W$4+($W$5*C449))))</f>
        <v>0.83381639543010999</v>
      </c>
      <c r="F449" s="117">
        <f>(E449^D449)*((1-E449)^(1-D449))</f>
        <v>0.83381639543010999</v>
      </c>
      <c r="Q449" s="56">
        <v>10.95</v>
      </c>
      <c r="R449" s="56">
        <v>1</v>
      </c>
      <c r="S449" s="119" t="e">
        <f t="shared" si="12"/>
        <v>#N/A</v>
      </c>
      <c r="T449" s="120">
        <f ca="1">IF($W$8=FALSE,D449,D449+((RANDBETWEEN(0,$W$9)-($W$9/2))/1000))</f>
        <v>1</v>
      </c>
      <c r="U449" s="120" t="str">
        <f t="shared" si="13"/>
        <v/>
      </c>
    </row>
    <row r="450" spans="2:21" x14ac:dyDescent="0.3">
      <c r="B450" s="59">
        <v>447</v>
      </c>
      <c r="C450" s="118">
        <v>8.14</v>
      </c>
      <c r="D450" s="61">
        <v>1</v>
      </c>
      <c r="E450" s="117">
        <f>1/(1+EXP(-($W$4+($W$5*C450))))</f>
        <v>0.18516172885949223</v>
      </c>
      <c r="F450" s="117">
        <f>(E450^D450)*((1-E450)^(1-D450))</f>
        <v>0.18516172885949223</v>
      </c>
      <c r="Q450" s="56">
        <v>10.96</v>
      </c>
      <c r="R450" s="56">
        <v>1</v>
      </c>
      <c r="S450" s="119" t="e">
        <f t="shared" si="12"/>
        <v>#N/A</v>
      </c>
      <c r="T450" s="120">
        <f ca="1">IF($W$8=FALSE,D450,D450+((RANDBETWEEN(0,$W$9)-($W$9/2))/1000))</f>
        <v>1</v>
      </c>
      <c r="U450" s="120" t="str">
        <f t="shared" si="13"/>
        <v/>
      </c>
    </row>
    <row r="451" spans="2:21" x14ac:dyDescent="0.3">
      <c r="B451" s="59">
        <v>448</v>
      </c>
      <c r="C451" s="118">
        <v>2.41</v>
      </c>
      <c r="D451" s="61">
        <v>0</v>
      </c>
      <c r="E451" s="117">
        <f>1/(1+EXP(-($W$4+($W$5*C451))))</f>
        <v>1.245647563964621E-7</v>
      </c>
      <c r="F451" s="117">
        <f>(E451^D451)*((1-E451)^(1-D451))</f>
        <v>0.9999998754352436</v>
      </c>
      <c r="Q451" s="56">
        <v>10.96</v>
      </c>
      <c r="R451" s="56">
        <v>1</v>
      </c>
      <c r="S451" s="119" t="e">
        <f t="shared" si="12"/>
        <v>#N/A</v>
      </c>
      <c r="T451" s="120">
        <f ca="1">IF($W$8=FALSE,D451,D451+((RANDBETWEEN(0,$W$9)-($W$9/2))/1000))</f>
        <v>0</v>
      </c>
      <c r="U451" s="120" t="str">
        <f t="shared" si="13"/>
        <v/>
      </c>
    </row>
    <row r="452" spans="2:21" x14ac:dyDescent="0.3">
      <c r="B452" s="59">
        <v>449</v>
      </c>
      <c r="C452" s="118">
        <v>8.7899999999999991</v>
      </c>
      <c r="D452" s="61">
        <v>0</v>
      </c>
      <c r="E452" s="117">
        <f>1/(1+EXP(-($W$4+($W$5*C452))))</f>
        <v>0.53833462145816902</v>
      </c>
      <c r="F452" s="117">
        <f>(E452^D452)*((1-E452)^(1-D452))</f>
        <v>0.46166537854183098</v>
      </c>
      <c r="Q452" s="56">
        <v>10.97</v>
      </c>
      <c r="R452" s="56">
        <v>1</v>
      </c>
      <c r="S452" s="119" t="e">
        <f t="shared" si="12"/>
        <v>#N/A</v>
      </c>
      <c r="T452" s="120">
        <f ca="1">IF($W$8=FALSE,D452,D452+((RANDBETWEEN(0,$W$9)-($W$9/2))/1000))</f>
        <v>0</v>
      </c>
      <c r="U452" s="120" t="str">
        <f t="shared" si="13"/>
        <v/>
      </c>
    </row>
    <row r="453" spans="2:21" x14ac:dyDescent="0.3">
      <c r="B453" s="59">
        <v>450</v>
      </c>
      <c r="C453" s="118">
        <v>11.05</v>
      </c>
      <c r="D453" s="61">
        <v>1</v>
      </c>
      <c r="E453" s="117">
        <f>1/(1+EXP(-($W$4+($W$5*C453))))</f>
        <v>0.99709901574201798</v>
      </c>
      <c r="F453" s="117">
        <f>(E453^D453)*((1-E453)^(1-D453))</f>
        <v>0.99709901574201798</v>
      </c>
      <c r="Q453" s="56">
        <v>10.99</v>
      </c>
      <c r="R453" s="56">
        <v>1</v>
      </c>
      <c r="S453" s="119" t="e">
        <f t="shared" ref="S453:S516" si="14">IF($W$11=FALSE,#N/A,1/(1+EXP(-($I$4+($I$6*Q453)))))</f>
        <v>#N/A</v>
      </c>
      <c r="T453" s="120">
        <f ca="1">IF($W$8=FALSE,D453,D453+((RANDBETWEEN(0,$W$9)-($W$9/2))/1000))</f>
        <v>1</v>
      </c>
      <c r="U453" s="120" t="str">
        <f t="shared" ref="U453:U516" si="15">IFERROR((S453^R453)*((1-S453)^(1-R453)),"")</f>
        <v/>
      </c>
    </row>
    <row r="454" spans="2:21" x14ac:dyDescent="0.3">
      <c r="B454" s="59">
        <v>451</v>
      </c>
      <c r="C454" s="118">
        <v>7.4</v>
      </c>
      <c r="D454" s="61">
        <v>0</v>
      </c>
      <c r="E454" s="117">
        <f>1/(1+EXP(-($W$4+($W$5*C454))))</f>
        <v>3.4105366695604385E-2</v>
      </c>
      <c r="F454" s="117">
        <f>(E454^D454)*((1-E454)^(1-D454))</f>
        <v>0.96589463330439562</v>
      </c>
      <c r="Q454" s="56">
        <v>11.02</v>
      </c>
      <c r="R454" s="56">
        <v>1</v>
      </c>
      <c r="S454" s="119" t="e">
        <f t="shared" si="14"/>
        <v>#N/A</v>
      </c>
      <c r="T454" s="120">
        <f ca="1">IF($W$8=FALSE,D454,D454+((RANDBETWEEN(0,$W$9)-($W$9/2))/1000))</f>
        <v>0</v>
      </c>
      <c r="U454" s="120" t="str">
        <f t="shared" si="15"/>
        <v/>
      </c>
    </row>
    <row r="455" spans="2:21" x14ac:dyDescent="0.3">
      <c r="B455" s="59">
        <v>452</v>
      </c>
      <c r="C455" s="118">
        <v>11.9</v>
      </c>
      <c r="D455" s="61">
        <v>1</v>
      </c>
      <c r="E455" s="117">
        <f>1/(1+EXP(-($W$4+($W$5*C455))))</f>
        <v>0.99965733001907564</v>
      </c>
      <c r="F455" s="117">
        <f>(E455^D455)*((1-E455)^(1-D455))</f>
        <v>0.99965733001907564</v>
      </c>
      <c r="Q455" s="56">
        <v>11.02</v>
      </c>
      <c r="R455" s="56">
        <v>1</v>
      </c>
      <c r="S455" s="119" t="e">
        <f t="shared" si="14"/>
        <v>#N/A</v>
      </c>
      <c r="T455" s="120">
        <f ca="1">IF($W$8=FALSE,D455,D455+((RANDBETWEEN(0,$W$9)-($W$9/2))/1000))</f>
        <v>1</v>
      </c>
      <c r="U455" s="120" t="str">
        <f t="shared" si="15"/>
        <v/>
      </c>
    </row>
    <row r="456" spans="2:21" x14ac:dyDescent="0.3">
      <c r="B456" s="59">
        <v>453</v>
      </c>
      <c r="C456" s="118">
        <v>9.9</v>
      </c>
      <c r="D456" s="61">
        <v>1</v>
      </c>
      <c r="E456" s="117">
        <f>1/(1+EXP(-($W$4+($W$5*C456))))</f>
        <v>0.95009306633251178</v>
      </c>
      <c r="F456" s="117">
        <f>(E456^D456)*((1-E456)^(1-D456))</f>
        <v>0.95009306633251178</v>
      </c>
      <c r="Q456" s="56">
        <v>11.03</v>
      </c>
      <c r="R456" s="56">
        <v>1</v>
      </c>
      <c r="S456" s="119" t="e">
        <f t="shared" si="14"/>
        <v>#N/A</v>
      </c>
      <c r="T456" s="120">
        <f ca="1">IF($W$8=FALSE,D456,D456+((RANDBETWEEN(0,$W$9)-($W$9/2))/1000))</f>
        <v>1</v>
      </c>
      <c r="U456" s="120" t="str">
        <f t="shared" si="15"/>
        <v/>
      </c>
    </row>
    <row r="457" spans="2:21" x14ac:dyDescent="0.3">
      <c r="B457" s="59">
        <v>454</v>
      </c>
      <c r="C457" s="118">
        <v>3.3</v>
      </c>
      <c r="D457" s="61">
        <v>0</v>
      </c>
      <c r="E457" s="117">
        <f>1/(1+EXP(-($W$4+($W$5*C457))))</f>
        <v>1.1691878807444787E-6</v>
      </c>
      <c r="F457" s="117">
        <f>(E457^D457)*((1-E457)^(1-D457))</f>
        <v>0.99999883081211927</v>
      </c>
      <c r="Q457" s="56">
        <v>11.03</v>
      </c>
      <c r="R457" s="56">
        <v>1</v>
      </c>
      <c r="S457" s="119" t="e">
        <f t="shared" si="14"/>
        <v>#N/A</v>
      </c>
      <c r="T457" s="120">
        <f ca="1">IF($W$8=FALSE,D457,D457+((RANDBETWEEN(0,$W$9)-($W$9/2))/1000))</f>
        <v>0</v>
      </c>
      <c r="U457" s="120" t="str">
        <f t="shared" si="15"/>
        <v/>
      </c>
    </row>
    <row r="458" spans="2:21" x14ac:dyDescent="0.3">
      <c r="B458" s="59">
        <v>455</v>
      </c>
      <c r="C458" s="118">
        <v>12.08</v>
      </c>
      <c r="D458" s="61">
        <v>1</v>
      </c>
      <c r="E458" s="117">
        <f>1/(1+EXP(-($W$4+($W$5*C458))))</f>
        <v>0.99978210514294275</v>
      </c>
      <c r="F458" s="117">
        <f>(E458^D458)*((1-E458)^(1-D458))</f>
        <v>0.99978210514294275</v>
      </c>
      <c r="Q458" s="56">
        <v>11.04</v>
      </c>
      <c r="R458" s="56">
        <v>1</v>
      </c>
      <c r="S458" s="119" t="e">
        <f t="shared" si="14"/>
        <v>#N/A</v>
      </c>
      <c r="T458" s="120">
        <f ca="1">IF($W$8=FALSE,D458,D458+((RANDBETWEEN(0,$W$9)-($W$9/2))/1000))</f>
        <v>1</v>
      </c>
      <c r="U458" s="120" t="str">
        <f t="shared" si="15"/>
        <v/>
      </c>
    </row>
    <row r="459" spans="2:21" x14ac:dyDescent="0.3">
      <c r="B459" s="59">
        <v>456</v>
      </c>
      <c r="C459" s="118">
        <v>9.6999999999999993</v>
      </c>
      <c r="D459" s="61">
        <v>1</v>
      </c>
      <c r="E459" s="117">
        <f>1/(1+EXP(-($W$4+($W$5*C459))))</f>
        <v>0.92006275571109275</v>
      </c>
      <c r="F459" s="117">
        <f>(E459^D459)*((1-E459)^(1-D459))</f>
        <v>0.92006275571109275</v>
      </c>
      <c r="Q459" s="56">
        <v>11.05</v>
      </c>
      <c r="R459" s="56">
        <v>1</v>
      </c>
      <c r="S459" s="119" t="e">
        <f t="shared" si="14"/>
        <v>#N/A</v>
      </c>
      <c r="T459" s="120">
        <f ca="1">IF($W$8=FALSE,D459,D459+((RANDBETWEEN(0,$W$9)-($W$9/2))/1000))</f>
        <v>1</v>
      </c>
      <c r="U459" s="120" t="str">
        <f t="shared" si="15"/>
        <v/>
      </c>
    </row>
    <row r="460" spans="2:21" x14ac:dyDescent="0.3">
      <c r="B460" s="59">
        <v>457</v>
      </c>
      <c r="C460" s="118">
        <v>5.5</v>
      </c>
      <c r="D460" s="61">
        <v>0</v>
      </c>
      <c r="E460" s="117">
        <f>1/(1+EXP(-($W$4+($W$5*C460))))</f>
        <v>2.9625313093241043E-4</v>
      </c>
      <c r="F460" s="117">
        <f>(E460^D460)*((1-E460)^(1-D460))</f>
        <v>0.9997037468690676</v>
      </c>
      <c r="Q460" s="56">
        <v>11.05</v>
      </c>
      <c r="R460" s="56">
        <v>1</v>
      </c>
      <c r="S460" s="119" t="e">
        <f t="shared" si="14"/>
        <v>#N/A</v>
      </c>
      <c r="T460" s="120">
        <f ca="1">IF($W$8=FALSE,D460,D460+((RANDBETWEEN(0,$W$9)-($W$9/2))/1000))</f>
        <v>0</v>
      </c>
      <c r="U460" s="120" t="str">
        <f t="shared" si="15"/>
        <v/>
      </c>
    </row>
    <row r="461" spans="2:21" x14ac:dyDescent="0.3">
      <c r="B461" s="59">
        <v>458</v>
      </c>
      <c r="C461" s="118">
        <v>5.7</v>
      </c>
      <c r="D461" s="61">
        <v>0</v>
      </c>
      <c r="E461" s="117">
        <f>1/(1+EXP(-($W$4+($W$5*C461))))</f>
        <v>4.8990942569280768E-4</v>
      </c>
      <c r="F461" s="117">
        <f>(E461^D461)*((1-E461)^(1-D461))</f>
        <v>0.99951009057430718</v>
      </c>
      <c r="Q461" s="56">
        <v>11.05</v>
      </c>
      <c r="R461" s="56">
        <v>1</v>
      </c>
      <c r="S461" s="119" t="e">
        <f t="shared" si="14"/>
        <v>#N/A</v>
      </c>
      <c r="T461" s="120">
        <f ca="1">IF($W$8=FALSE,D461,D461+((RANDBETWEEN(0,$W$9)-($W$9/2))/1000))</f>
        <v>0</v>
      </c>
      <c r="U461" s="120" t="str">
        <f t="shared" si="15"/>
        <v/>
      </c>
    </row>
    <row r="462" spans="2:21" x14ac:dyDescent="0.3">
      <c r="B462" s="59">
        <v>459</v>
      </c>
      <c r="C462" s="118">
        <v>6.39</v>
      </c>
      <c r="D462" s="61">
        <v>0</v>
      </c>
      <c r="E462" s="117">
        <f>1/(1+EXP(-($W$4+($W$5*C462))))</f>
        <v>2.7737983503782373E-3</v>
      </c>
      <c r="F462" s="117">
        <f>(E462^D462)*((1-E462)^(1-D462))</f>
        <v>0.99722620164962172</v>
      </c>
      <c r="Q462" s="56">
        <v>11.06</v>
      </c>
      <c r="R462" s="56">
        <v>1</v>
      </c>
      <c r="S462" s="119" t="e">
        <f t="shared" si="14"/>
        <v>#N/A</v>
      </c>
      <c r="T462" s="120">
        <f ca="1">IF($W$8=FALSE,D462,D462+((RANDBETWEEN(0,$W$9)-($W$9/2))/1000))</f>
        <v>0</v>
      </c>
      <c r="U462" s="120" t="str">
        <f t="shared" si="15"/>
        <v/>
      </c>
    </row>
    <row r="463" spans="2:21" x14ac:dyDescent="0.3">
      <c r="B463" s="59">
        <v>460</v>
      </c>
      <c r="C463" s="118">
        <v>5.54</v>
      </c>
      <c r="D463" s="61">
        <v>0</v>
      </c>
      <c r="E463" s="117">
        <f>1/(1+EXP(-($W$4+($W$5*C463))))</f>
        <v>3.276096783089668E-4</v>
      </c>
      <c r="F463" s="117">
        <f>(E463^D463)*((1-E463)^(1-D463))</f>
        <v>0.99967239032169108</v>
      </c>
      <c r="Q463" s="56">
        <v>11.07</v>
      </c>
      <c r="R463" s="56">
        <v>1</v>
      </c>
      <c r="S463" s="119" t="e">
        <f t="shared" si="14"/>
        <v>#N/A</v>
      </c>
      <c r="T463" s="120">
        <f ca="1">IF($W$8=FALSE,D463,D463+((RANDBETWEEN(0,$W$9)-($W$9/2))/1000))</f>
        <v>0</v>
      </c>
      <c r="U463" s="120" t="str">
        <f t="shared" si="15"/>
        <v/>
      </c>
    </row>
    <row r="464" spans="2:21" x14ac:dyDescent="0.3">
      <c r="B464" s="59">
        <v>461</v>
      </c>
      <c r="C464" s="118">
        <v>15.31</v>
      </c>
      <c r="D464" s="61">
        <v>1</v>
      </c>
      <c r="E464" s="117">
        <f>1/(1+EXP(-($W$4+($W$5*C464))))</f>
        <v>0.9999999355876249</v>
      </c>
      <c r="F464" s="117">
        <f>(E464^D464)*((1-E464)^(1-D464))</f>
        <v>0.9999999355876249</v>
      </c>
      <c r="Q464" s="56">
        <v>11.08</v>
      </c>
      <c r="R464" s="56">
        <v>1</v>
      </c>
      <c r="S464" s="119" t="e">
        <f t="shared" si="14"/>
        <v>#N/A</v>
      </c>
      <c r="T464" s="120">
        <f ca="1">IF($W$8=FALSE,D464,D464+((RANDBETWEEN(0,$W$9)-($W$9/2))/1000))</f>
        <v>1</v>
      </c>
      <c r="U464" s="120" t="str">
        <f t="shared" si="15"/>
        <v/>
      </c>
    </row>
    <row r="465" spans="2:21" x14ac:dyDescent="0.3">
      <c r="B465" s="59">
        <v>462</v>
      </c>
      <c r="C465" s="118">
        <v>11.38</v>
      </c>
      <c r="D465" s="61">
        <v>1</v>
      </c>
      <c r="E465" s="117">
        <f>1/(1+EXP(-($W$4+($W$5*C465))))</f>
        <v>0.99873330925726167</v>
      </c>
      <c r="F465" s="117">
        <f>(E465^D465)*((1-E465)^(1-D465))</f>
        <v>0.99873330925726167</v>
      </c>
      <c r="Q465" s="56">
        <v>11.1</v>
      </c>
      <c r="R465" s="56">
        <v>1</v>
      </c>
      <c r="S465" s="119" t="e">
        <f t="shared" si="14"/>
        <v>#N/A</v>
      </c>
      <c r="T465" s="120">
        <f ca="1">IF($W$8=FALSE,D465,D465+((RANDBETWEEN(0,$W$9)-($W$9/2))/1000))</f>
        <v>1</v>
      </c>
      <c r="U465" s="120" t="str">
        <f t="shared" si="15"/>
        <v/>
      </c>
    </row>
    <row r="466" spans="2:21" x14ac:dyDescent="0.3">
      <c r="B466" s="59">
        <v>463</v>
      </c>
      <c r="C466" s="118">
        <v>3.66</v>
      </c>
      <c r="D466" s="61">
        <v>0</v>
      </c>
      <c r="E466" s="117">
        <f>1/(1+EXP(-($W$4+($W$5*C466))))</f>
        <v>2.8923452135348588E-6</v>
      </c>
      <c r="F466" s="117">
        <f>(E466^D466)*((1-E466)^(1-D466))</f>
        <v>0.99999710765478644</v>
      </c>
      <c r="Q466" s="56">
        <v>11.11</v>
      </c>
      <c r="R466" s="56">
        <v>1</v>
      </c>
      <c r="S466" s="119" t="e">
        <f t="shared" si="14"/>
        <v>#N/A</v>
      </c>
      <c r="T466" s="120">
        <f ca="1">IF($W$8=FALSE,D466,D466+((RANDBETWEEN(0,$W$9)-($W$9/2))/1000))</f>
        <v>0</v>
      </c>
      <c r="U466" s="120" t="str">
        <f t="shared" si="15"/>
        <v/>
      </c>
    </row>
    <row r="467" spans="2:21" x14ac:dyDescent="0.3">
      <c r="B467" s="59">
        <v>464</v>
      </c>
      <c r="C467" s="118">
        <v>7.6</v>
      </c>
      <c r="D467" s="61">
        <v>0</v>
      </c>
      <c r="E467" s="117">
        <f>1/(1+EXP(-($W$4+($W$5*C467))))</f>
        <v>5.5179680118838996E-2</v>
      </c>
      <c r="F467" s="117">
        <f>(E467^D467)*((1-E467)^(1-D467))</f>
        <v>0.944820319881161</v>
      </c>
      <c r="Q467" s="56">
        <v>11.12</v>
      </c>
      <c r="R467" s="56">
        <v>1</v>
      </c>
      <c r="S467" s="119" t="e">
        <f t="shared" si="14"/>
        <v>#N/A</v>
      </c>
      <c r="T467" s="120">
        <f ca="1">IF($W$8=FALSE,D467,D467+((RANDBETWEEN(0,$W$9)-($W$9/2))/1000))</f>
        <v>0</v>
      </c>
      <c r="U467" s="120" t="str">
        <f t="shared" si="15"/>
        <v/>
      </c>
    </row>
    <row r="468" spans="2:21" x14ac:dyDescent="0.3">
      <c r="B468" s="59">
        <v>465</v>
      </c>
      <c r="C468" s="118">
        <v>14.54</v>
      </c>
      <c r="D468" s="61">
        <v>1</v>
      </c>
      <c r="E468" s="117">
        <f>1/(1+EXP(-($W$4+($W$5*C468))))</f>
        <v>0.99999955297014154</v>
      </c>
      <c r="F468" s="117">
        <f>(E468^D468)*((1-E468)^(1-D468))</f>
        <v>0.99999955297014154</v>
      </c>
      <c r="Q468" s="56">
        <v>11.15</v>
      </c>
      <c r="R468" s="56">
        <v>1</v>
      </c>
      <c r="S468" s="119" t="e">
        <f t="shared" si="14"/>
        <v>#N/A</v>
      </c>
      <c r="T468" s="120">
        <f ca="1">IF($W$8=FALSE,D468,D468+((RANDBETWEEN(0,$W$9)-($W$9/2))/1000))</f>
        <v>1</v>
      </c>
      <c r="U468" s="120" t="str">
        <f t="shared" si="15"/>
        <v/>
      </c>
    </row>
    <row r="469" spans="2:21" x14ac:dyDescent="0.3">
      <c r="B469" s="59">
        <v>466</v>
      </c>
      <c r="C469" s="118">
        <v>6.69</v>
      </c>
      <c r="D469" s="61">
        <v>0</v>
      </c>
      <c r="E469" s="117">
        <f>1/(1+EXP(-($W$4+($W$5*C469))))</f>
        <v>5.8819945721671329E-3</v>
      </c>
      <c r="F469" s="117">
        <f>(E469^D469)*((1-E469)^(1-D469))</f>
        <v>0.99411800542783291</v>
      </c>
      <c r="Q469" s="56">
        <v>11.18</v>
      </c>
      <c r="R469" s="56">
        <v>1</v>
      </c>
      <c r="S469" s="119" t="e">
        <f t="shared" si="14"/>
        <v>#N/A</v>
      </c>
      <c r="T469" s="120">
        <f ca="1">IF($W$8=FALSE,D469,D469+((RANDBETWEEN(0,$W$9)-($W$9/2))/1000))</f>
        <v>0</v>
      </c>
      <c r="U469" s="120" t="str">
        <f t="shared" si="15"/>
        <v/>
      </c>
    </row>
    <row r="470" spans="2:21" x14ac:dyDescent="0.3">
      <c r="B470" s="59">
        <v>467</v>
      </c>
      <c r="C470" s="118">
        <v>11.55</v>
      </c>
      <c r="D470" s="61">
        <v>1</v>
      </c>
      <c r="E470" s="117">
        <f>1/(1+EXP(-($W$4+($W$5*C470))))</f>
        <v>0.99917376108294753</v>
      </c>
      <c r="F470" s="117">
        <f>(E470^D470)*((1-E470)^(1-D470))</f>
        <v>0.99917376108294753</v>
      </c>
      <c r="Q470" s="56">
        <v>11.2</v>
      </c>
      <c r="R470" s="56">
        <v>1</v>
      </c>
      <c r="S470" s="119" t="e">
        <f t="shared" si="14"/>
        <v>#N/A</v>
      </c>
      <c r="T470" s="120">
        <f ca="1">IF($W$8=FALSE,D470,D470+((RANDBETWEEN(0,$W$9)-($W$9/2))/1000))</f>
        <v>1</v>
      </c>
      <c r="U470" s="120" t="str">
        <f t="shared" si="15"/>
        <v/>
      </c>
    </row>
    <row r="471" spans="2:21" x14ac:dyDescent="0.3">
      <c r="B471" s="59">
        <v>468</v>
      </c>
      <c r="C471" s="118">
        <v>9.65</v>
      </c>
      <c r="D471" s="61">
        <v>1</v>
      </c>
      <c r="E471" s="117">
        <f>1/(1+EXP(-($W$4+($W$5*C471))))</f>
        <v>0.91030788366284388</v>
      </c>
      <c r="F471" s="117">
        <f>(E471^D471)*((1-E471)^(1-D471))</f>
        <v>0.91030788366284388</v>
      </c>
      <c r="Q471" s="56">
        <v>11.2</v>
      </c>
      <c r="R471" s="56">
        <v>1</v>
      </c>
      <c r="S471" s="119" t="e">
        <f t="shared" si="14"/>
        <v>#N/A</v>
      </c>
      <c r="T471" s="120">
        <f ca="1">IF($W$8=FALSE,D471,D471+((RANDBETWEEN(0,$W$9)-($W$9/2))/1000))</f>
        <v>1</v>
      </c>
      <c r="U471" s="120" t="str">
        <f t="shared" si="15"/>
        <v/>
      </c>
    </row>
    <row r="472" spans="2:21" x14ac:dyDescent="0.3">
      <c r="B472" s="59">
        <v>469</v>
      </c>
      <c r="C472" s="118">
        <v>11.07</v>
      </c>
      <c r="D472" s="61">
        <v>1</v>
      </c>
      <c r="E472" s="117">
        <f>1/(1+EXP(-($W$4+($W$5*C472))))</f>
        <v>0.99724098852478638</v>
      </c>
      <c r="F472" s="117">
        <f>(E472^D472)*((1-E472)^(1-D472))</f>
        <v>0.99724098852478638</v>
      </c>
      <c r="Q472" s="56">
        <v>11.2</v>
      </c>
      <c r="R472" s="56">
        <v>1</v>
      </c>
      <c r="S472" s="119" t="e">
        <f t="shared" si="14"/>
        <v>#N/A</v>
      </c>
      <c r="T472" s="120">
        <f ca="1">IF($W$8=FALSE,D472,D472+((RANDBETWEEN(0,$W$9)-($W$9/2))/1000))</f>
        <v>1</v>
      </c>
      <c r="U472" s="120" t="str">
        <f t="shared" si="15"/>
        <v/>
      </c>
    </row>
    <row r="473" spans="2:21" x14ac:dyDescent="0.3">
      <c r="B473" s="59">
        <v>470</v>
      </c>
      <c r="C473" s="118">
        <v>11.15</v>
      </c>
      <c r="D473" s="61">
        <v>1</v>
      </c>
      <c r="E473" s="117">
        <f>1/(1+EXP(-($W$4+($W$5*C473))))</f>
        <v>0.99774286661504008</v>
      </c>
      <c r="F473" s="117">
        <f>(E473^D473)*((1-E473)^(1-D473))</f>
        <v>0.99774286661504008</v>
      </c>
      <c r="Q473" s="56">
        <v>11.22</v>
      </c>
      <c r="R473" s="56">
        <v>1</v>
      </c>
      <c r="S473" s="119" t="e">
        <f t="shared" si="14"/>
        <v>#N/A</v>
      </c>
      <c r="T473" s="120">
        <f ca="1">IF($W$8=FALSE,D473,D473+((RANDBETWEEN(0,$W$9)-($W$9/2))/1000))</f>
        <v>1</v>
      </c>
      <c r="U473" s="120" t="str">
        <f t="shared" si="15"/>
        <v/>
      </c>
    </row>
    <row r="474" spans="2:21" x14ac:dyDescent="0.3">
      <c r="B474" s="59">
        <v>471</v>
      </c>
      <c r="C474" s="118">
        <v>6.84</v>
      </c>
      <c r="D474" s="61">
        <v>0</v>
      </c>
      <c r="E474" s="117">
        <f>1/(1+EXP(-($W$4+($W$5*C474))))</f>
        <v>8.5557427636218115E-3</v>
      </c>
      <c r="F474" s="117">
        <f>(E474^D474)*((1-E474)^(1-D474))</f>
        <v>0.99144425723637819</v>
      </c>
      <c r="Q474" s="56">
        <v>11.24</v>
      </c>
      <c r="R474" s="56">
        <v>1</v>
      </c>
      <c r="S474" s="119" t="e">
        <f t="shared" si="14"/>
        <v>#N/A</v>
      </c>
      <c r="T474" s="120">
        <f ca="1">IF($W$8=FALSE,D474,D474+((RANDBETWEEN(0,$W$9)-($W$9/2))/1000))</f>
        <v>0</v>
      </c>
      <c r="U474" s="120" t="str">
        <f t="shared" si="15"/>
        <v/>
      </c>
    </row>
    <row r="475" spans="2:21" x14ac:dyDescent="0.3">
      <c r="B475" s="59">
        <v>472</v>
      </c>
      <c r="C475" s="118">
        <v>10.81</v>
      </c>
      <c r="D475" s="61">
        <v>1</v>
      </c>
      <c r="E475" s="117">
        <f>1/(1+EXP(-($W$4+($W$5*C475))))</f>
        <v>0.99470645752863984</v>
      </c>
      <c r="F475" s="117">
        <f>(E475^D475)*((1-E475)^(1-D475))</f>
        <v>0.99470645752863984</v>
      </c>
      <c r="Q475" s="56">
        <v>11.24</v>
      </c>
      <c r="R475" s="56">
        <v>1</v>
      </c>
      <c r="S475" s="119" t="e">
        <f t="shared" si="14"/>
        <v>#N/A</v>
      </c>
      <c r="T475" s="120">
        <f ca="1">IF($W$8=FALSE,D475,D475+((RANDBETWEEN(0,$W$9)-($W$9/2))/1000))</f>
        <v>1</v>
      </c>
      <c r="U475" s="120" t="str">
        <f t="shared" si="15"/>
        <v/>
      </c>
    </row>
    <row r="476" spans="2:21" x14ac:dyDescent="0.3">
      <c r="B476" s="59">
        <v>473</v>
      </c>
      <c r="C476" s="118">
        <v>7.12</v>
      </c>
      <c r="D476" s="61">
        <v>0</v>
      </c>
      <c r="E476" s="117">
        <f>1/(1+EXP(-($W$4+($W$5*C476))))</f>
        <v>1.7156378431188377E-2</v>
      </c>
      <c r="F476" s="117">
        <f>(E476^D476)*((1-E476)^(1-D476))</f>
        <v>0.98284362156881167</v>
      </c>
      <c r="Q476" s="56">
        <v>11.26</v>
      </c>
      <c r="R476" s="56">
        <v>1</v>
      </c>
      <c r="S476" s="119" t="e">
        <f t="shared" si="14"/>
        <v>#N/A</v>
      </c>
      <c r="T476" s="120">
        <f ca="1">IF($W$8=FALSE,D476,D476+((RANDBETWEEN(0,$W$9)-($W$9/2))/1000))</f>
        <v>0</v>
      </c>
      <c r="U476" s="120" t="str">
        <f t="shared" si="15"/>
        <v/>
      </c>
    </row>
    <row r="477" spans="2:21" x14ac:dyDescent="0.3">
      <c r="B477" s="59">
        <v>474</v>
      </c>
      <c r="C477" s="118">
        <v>11.77</v>
      </c>
      <c r="D477" s="61">
        <v>1</v>
      </c>
      <c r="E477" s="117">
        <f>1/(1+EXP(-($W$4+($W$5*C477))))</f>
        <v>0.99952480974780844</v>
      </c>
      <c r="F477" s="117">
        <f>(E477^D477)*((1-E477)^(1-D477))</f>
        <v>0.99952480974780844</v>
      </c>
      <c r="Q477" s="56">
        <v>11.26</v>
      </c>
      <c r="R477" s="56">
        <v>1</v>
      </c>
      <c r="S477" s="119" t="e">
        <f t="shared" si="14"/>
        <v>#N/A</v>
      </c>
      <c r="T477" s="120">
        <f ca="1">IF($W$8=FALSE,D477,D477+((RANDBETWEEN(0,$W$9)-($W$9/2))/1000))</f>
        <v>1</v>
      </c>
      <c r="U477" s="120" t="str">
        <f t="shared" si="15"/>
        <v/>
      </c>
    </row>
    <row r="478" spans="2:21" x14ac:dyDescent="0.3">
      <c r="B478" s="59">
        <v>475</v>
      </c>
      <c r="C478" s="118">
        <v>12.54</v>
      </c>
      <c r="D478" s="61">
        <v>1</v>
      </c>
      <c r="E478" s="117">
        <f>1/(1+EXP(-($W$4+($W$5*C478))))</f>
        <v>0.99993150217055782</v>
      </c>
      <c r="F478" s="117">
        <f>(E478^D478)*((1-E478)^(1-D478))</f>
        <v>0.99993150217055782</v>
      </c>
      <c r="Q478" s="56">
        <v>11.26</v>
      </c>
      <c r="R478" s="56">
        <v>1</v>
      </c>
      <c r="S478" s="119" t="e">
        <f t="shared" si="14"/>
        <v>#N/A</v>
      </c>
      <c r="T478" s="120">
        <f ca="1">IF($W$8=FALSE,D478,D478+((RANDBETWEEN(0,$W$9)-($W$9/2))/1000))</f>
        <v>1</v>
      </c>
      <c r="U478" s="120" t="str">
        <f t="shared" si="15"/>
        <v/>
      </c>
    </row>
    <row r="479" spans="2:21" x14ac:dyDescent="0.3">
      <c r="B479" s="59">
        <v>476</v>
      </c>
      <c r="C479" s="118">
        <v>4.37</v>
      </c>
      <c r="D479" s="61">
        <v>0</v>
      </c>
      <c r="E479" s="117">
        <f>1/(1+EXP(-($W$4+($W$5*C479))))</f>
        <v>1.7260373023474588E-5</v>
      </c>
      <c r="F479" s="117">
        <f>(E479^D479)*((1-E479)^(1-D479))</f>
        <v>0.99998273962697648</v>
      </c>
      <c r="Q479" s="56">
        <v>11.27</v>
      </c>
      <c r="R479" s="56">
        <v>1</v>
      </c>
      <c r="S479" s="119" t="e">
        <f t="shared" si="14"/>
        <v>#N/A</v>
      </c>
      <c r="T479" s="120">
        <f ca="1">IF($W$8=FALSE,D479,D479+((RANDBETWEEN(0,$W$9)-($W$9/2))/1000))</f>
        <v>0</v>
      </c>
      <c r="U479" s="120" t="str">
        <f t="shared" si="15"/>
        <v/>
      </c>
    </row>
    <row r="480" spans="2:21" x14ac:dyDescent="0.3">
      <c r="B480" s="59">
        <v>477</v>
      </c>
      <c r="C480" s="118">
        <v>6.6</v>
      </c>
      <c r="D480" s="61">
        <v>0</v>
      </c>
      <c r="E480" s="117">
        <f>1/(1+EXP(-($W$4+($W$5*C480))))</f>
        <v>4.695706184270493E-3</v>
      </c>
      <c r="F480" s="117">
        <f>(E480^D480)*((1-E480)^(1-D480))</f>
        <v>0.99530429381572949</v>
      </c>
      <c r="Q480" s="56">
        <v>11.33</v>
      </c>
      <c r="R480" s="56">
        <v>1</v>
      </c>
      <c r="S480" s="119" t="e">
        <f t="shared" si="14"/>
        <v>#N/A</v>
      </c>
      <c r="T480" s="120">
        <f ca="1">IF($W$8=FALSE,D480,D480+((RANDBETWEEN(0,$W$9)-($W$9/2))/1000))</f>
        <v>0</v>
      </c>
      <c r="U480" s="120" t="str">
        <f t="shared" si="15"/>
        <v/>
      </c>
    </row>
    <row r="481" spans="2:21" x14ac:dyDescent="0.3">
      <c r="B481" s="59">
        <v>478</v>
      </c>
      <c r="C481" s="118">
        <v>3.14</v>
      </c>
      <c r="D481" s="61">
        <v>0</v>
      </c>
      <c r="E481" s="117">
        <f>1/(1+EXP(-($W$4+($W$5*C481))))</f>
        <v>7.8172659388106522E-7</v>
      </c>
      <c r="F481" s="117">
        <f>(E481^D481)*((1-E481)^(1-D481))</f>
        <v>0.9999992182734061</v>
      </c>
      <c r="Q481" s="56">
        <v>11.35</v>
      </c>
      <c r="R481" s="56">
        <v>1</v>
      </c>
      <c r="S481" s="119" t="e">
        <f t="shared" si="14"/>
        <v>#N/A</v>
      </c>
      <c r="T481" s="120">
        <f ca="1">IF($W$8=FALSE,D481,D481+((RANDBETWEEN(0,$W$9)-($W$9/2))/1000))</f>
        <v>0</v>
      </c>
      <c r="U481" s="120" t="str">
        <f t="shared" si="15"/>
        <v/>
      </c>
    </row>
    <row r="482" spans="2:21" x14ac:dyDescent="0.3">
      <c r="B482" s="59">
        <v>479</v>
      </c>
      <c r="C482" s="118">
        <v>4.6399999999999997</v>
      </c>
      <c r="D482" s="61">
        <v>0</v>
      </c>
      <c r="E482" s="117">
        <f>1/(1+EXP(-($W$4+($W$5*C482))))</f>
        <v>3.4046134817575187E-5</v>
      </c>
      <c r="F482" s="117">
        <f>(E482^D482)*((1-E482)^(1-D482))</f>
        <v>0.99996595386518239</v>
      </c>
      <c r="Q482" s="56">
        <v>11.37</v>
      </c>
      <c r="R482" s="56">
        <v>1</v>
      </c>
      <c r="S482" s="119" t="e">
        <f t="shared" si="14"/>
        <v>#N/A</v>
      </c>
      <c r="T482" s="120">
        <f ca="1">IF($W$8=FALSE,D482,D482+((RANDBETWEEN(0,$W$9)-($W$9/2))/1000))</f>
        <v>0</v>
      </c>
      <c r="U482" s="120" t="str">
        <f t="shared" si="15"/>
        <v/>
      </c>
    </row>
    <row r="483" spans="2:21" x14ac:dyDescent="0.3">
      <c r="B483" s="59">
        <v>480</v>
      </c>
      <c r="C483" s="118">
        <v>5.89</v>
      </c>
      <c r="D483" s="61">
        <v>0</v>
      </c>
      <c r="E483" s="117">
        <f>1/(1+EXP(-($W$4+($W$5*C483))))</f>
        <v>7.8994261468268937E-4</v>
      </c>
      <c r="F483" s="117">
        <f>(E483^D483)*((1-E483)^(1-D483))</f>
        <v>0.99921005738531732</v>
      </c>
      <c r="Q483" s="56">
        <v>11.37</v>
      </c>
      <c r="R483" s="56">
        <v>1</v>
      </c>
      <c r="S483" s="119" t="e">
        <f t="shared" si="14"/>
        <v>#N/A</v>
      </c>
      <c r="T483" s="120">
        <f ca="1">IF($W$8=FALSE,D483,D483+((RANDBETWEEN(0,$W$9)-($W$9/2))/1000))</f>
        <v>0</v>
      </c>
      <c r="U483" s="120" t="str">
        <f t="shared" si="15"/>
        <v/>
      </c>
    </row>
    <row r="484" spans="2:21" x14ac:dyDescent="0.3">
      <c r="B484" s="59">
        <v>481</v>
      </c>
      <c r="C484" s="118">
        <v>10.88</v>
      </c>
      <c r="D484" s="61">
        <v>1</v>
      </c>
      <c r="E484" s="117">
        <f>1/(1+EXP(-($W$4+($W$5*C484))))</f>
        <v>0.99555747522931537</v>
      </c>
      <c r="F484" s="117">
        <f>(E484^D484)*((1-E484)^(1-D484))</f>
        <v>0.99555747522931537</v>
      </c>
      <c r="Q484" s="56">
        <v>11.37</v>
      </c>
      <c r="R484" s="56">
        <v>1</v>
      </c>
      <c r="S484" s="119" t="e">
        <f t="shared" si="14"/>
        <v>#N/A</v>
      </c>
      <c r="T484" s="120">
        <f ca="1">IF($W$8=FALSE,D484,D484+((RANDBETWEEN(0,$W$9)-($W$9/2))/1000))</f>
        <v>1</v>
      </c>
      <c r="U484" s="120" t="str">
        <f t="shared" si="15"/>
        <v/>
      </c>
    </row>
    <row r="485" spans="2:21" x14ac:dyDescent="0.3">
      <c r="B485" s="59">
        <v>482</v>
      </c>
      <c r="C485" s="118">
        <v>8.1199999999999992</v>
      </c>
      <c r="D485" s="61">
        <v>1</v>
      </c>
      <c r="E485" s="117">
        <f>1/(1+EXP(-($W$4+($W$5*C485))))</f>
        <v>0.17768956076875811</v>
      </c>
      <c r="F485" s="117">
        <f>(E485^D485)*((1-E485)^(1-D485))</f>
        <v>0.17768956076875811</v>
      </c>
      <c r="Q485" s="56">
        <v>11.38</v>
      </c>
      <c r="R485" s="56">
        <v>1</v>
      </c>
      <c r="S485" s="119" t="e">
        <f t="shared" si="14"/>
        <v>#N/A</v>
      </c>
      <c r="T485" s="120">
        <f ca="1">IF($W$8=FALSE,D485,D485+((RANDBETWEEN(0,$W$9)-($W$9/2))/1000))</f>
        <v>1</v>
      </c>
      <c r="U485" s="120" t="str">
        <f t="shared" si="15"/>
        <v/>
      </c>
    </row>
    <row r="486" spans="2:21" x14ac:dyDescent="0.3">
      <c r="B486" s="59">
        <v>483</v>
      </c>
      <c r="C486" s="118">
        <v>6.72</v>
      </c>
      <c r="D486" s="61">
        <v>0</v>
      </c>
      <c r="E486" s="117">
        <f>1/(1+EXP(-($W$4+($W$5*C486))))</f>
        <v>6.3402288594945682E-3</v>
      </c>
      <c r="F486" s="117">
        <f>(E486^D486)*((1-E486)^(1-D486))</f>
        <v>0.99365977114050541</v>
      </c>
      <c r="Q486" s="56">
        <v>11.38</v>
      </c>
      <c r="R486" s="56">
        <v>1</v>
      </c>
      <c r="S486" s="119" t="e">
        <f t="shared" si="14"/>
        <v>#N/A</v>
      </c>
      <c r="T486" s="120">
        <f ca="1">IF($W$8=FALSE,D486,D486+((RANDBETWEEN(0,$W$9)-($W$9/2))/1000))</f>
        <v>0</v>
      </c>
      <c r="U486" s="120" t="str">
        <f t="shared" si="15"/>
        <v/>
      </c>
    </row>
    <row r="487" spans="2:21" x14ac:dyDescent="0.3">
      <c r="B487" s="59">
        <v>484</v>
      </c>
      <c r="C487" s="118">
        <v>8.06</v>
      </c>
      <c r="D487" s="61">
        <v>0</v>
      </c>
      <c r="E487" s="117">
        <f>1/(1+EXP(-($W$4+($W$5*C487))))</f>
        <v>0.15669334227696888</v>
      </c>
      <c r="F487" s="117">
        <f>(E487^D487)*((1-E487)^(1-D487))</f>
        <v>0.84330665772303115</v>
      </c>
      <c r="Q487" s="56">
        <v>11.38</v>
      </c>
      <c r="R487" s="56">
        <v>1</v>
      </c>
      <c r="S487" s="119" t="e">
        <f t="shared" si="14"/>
        <v>#N/A</v>
      </c>
      <c r="T487" s="120">
        <f ca="1">IF($W$8=FALSE,D487,D487+((RANDBETWEEN(0,$W$9)-($W$9/2))/1000))</f>
        <v>0</v>
      </c>
      <c r="U487" s="120" t="str">
        <f t="shared" si="15"/>
        <v/>
      </c>
    </row>
    <row r="488" spans="2:21" x14ac:dyDescent="0.3">
      <c r="B488" s="59">
        <v>485</v>
      </c>
      <c r="C488" s="118">
        <v>12.18</v>
      </c>
      <c r="D488" s="61">
        <v>1</v>
      </c>
      <c r="E488" s="117">
        <f>1/(1+EXP(-($W$4+($W$5*C488))))</f>
        <v>0.99983056639994039</v>
      </c>
      <c r="F488" s="117">
        <f>(E488^D488)*((1-E488)^(1-D488))</f>
        <v>0.99983056639994039</v>
      </c>
      <c r="Q488" s="56">
        <v>11.38</v>
      </c>
      <c r="R488" s="56">
        <v>1</v>
      </c>
      <c r="S488" s="119" t="e">
        <f t="shared" si="14"/>
        <v>#N/A</v>
      </c>
      <c r="T488" s="120">
        <f ca="1">IF($W$8=FALSE,D488,D488+((RANDBETWEEN(0,$W$9)-($W$9/2))/1000))</f>
        <v>1</v>
      </c>
      <c r="U488" s="120" t="str">
        <f t="shared" si="15"/>
        <v/>
      </c>
    </row>
    <row r="489" spans="2:21" x14ac:dyDescent="0.3">
      <c r="B489" s="59">
        <v>486</v>
      </c>
      <c r="C489" s="118">
        <v>8.8000000000000007</v>
      </c>
      <c r="D489" s="61">
        <v>1</v>
      </c>
      <c r="E489" s="117">
        <f>1/(1+EXP(-($W$4+($W$5*C489))))</f>
        <v>0.54458129332017025</v>
      </c>
      <c r="F489" s="117">
        <f>(E489^D489)*((1-E489)^(1-D489))</f>
        <v>0.54458129332017025</v>
      </c>
      <c r="Q489" s="56">
        <v>11.39</v>
      </c>
      <c r="R489" s="56">
        <v>1</v>
      </c>
      <c r="S489" s="119" t="e">
        <f t="shared" si="14"/>
        <v>#N/A</v>
      </c>
      <c r="T489" s="120">
        <f ca="1">IF($W$8=FALSE,D489,D489+((RANDBETWEEN(0,$W$9)-($W$9/2))/1000))</f>
        <v>1</v>
      </c>
      <c r="U489" s="120" t="str">
        <f t="shared" si="15"/>
        <v/>
      </c>
    </row>
    <row r="490" spans="2:21" x14ac:dyDescent="0.3">
      <c r="B490" s="59">
        <v>487</v>
      </c>
      <c r="C490" s="118">
        <v>8.23</v>
      </c>
      <c r="D490" s="61">
        <v>0</v>
      </c>
      <c r="E490" s="117">
        <f>1/(1+EXP(-($W$4+($W$5*C490))))</f>
        <v>0.22178058009278531</v>
      </c>
      <c r="F490" s="117">
        <f>(E490^D490)*((1-E490)^(1-D490))</f>
        <v>0.77821941990721466</v>
      </c>
      <c r="Q490" s="56">
        <v>11.44</v>
      </c>
      <c r="R490" s="56">
        <v>1</v>
      </c>
      <c r="S490" s="119" t="e">
        <f t="shared" si="14"/>
        <v>#N/A</v>
      </c>
      <c r="T490" s="120">
        <f ca="1">IF($W$8=FALSE,D490,D490+((RANDBETWEEN(0,$W$9)-($W$9/2))/1000))</f>
        <v>0</v>
      </c>
      <c r="U490" s="120" t="str">
        <f t="shared" si="15"/>
        <v/>
      </c>
    </row>
    <row r="491" spans="2:21" x14ac:dyDescent="0.3">
      <c r="B491" s="59">
        <v>488</v>
      </c>
      <c r="C491" s="118">
        <v>5.17</v>
      </c>
      <c r="D491" s="61">
        <v>0</v>
      </c>
      <c r="E491" s="117">
        <f>1/(1+EXP(-($W$4+($W$5*C491))))</f>
        <v>1.2916638548545104E-4</v>
      </c>
      <c r="F491" s="117">
        <f>(E491^D491)*((1-E491)^(1-D491))</f>
        <v>0.99987083361451456</v>
      </c>
      <c r="Q491" s="56">
        <v>11.45</v>
      </c>
      <c r="R491" s="56">
        <v>1</v>
      </c>
      <c r="S491" s="119" t="e">
        <f t="shared" si="14"/>
        <v>#N/A</v>
      </c>
      <c r="T491" s="120">
        <f ca="1">IF($W$8=FALSE,D491,D491+((RANDBETWEEN(0,$W$9)-($W$9/2))/1000))</f>
        <v>0</v>
      </c>
      <c r="U491" s="120" t="str">
        <f t="shared" si="15"/>
        <v/>
      </c>
    </row>
    <row r="492" spans="2:21" x14ac:dyDescent="0.3">
      <c r="B492" s="59">
        <v>489</v>
      </c>
      <c r="C492" s="118">
        <v>6.32</v>
      </c>
      <c r="D492" s="61">
        <v>0</v>
      </c>
      <c r="E492" s="117">
        <f>1/(1+EXP(-($W$4+($W$5*C492))))</f>
        <v>2.3269203315024463E-3</v>
      </c>
      <c r="F492" s="117">
        <f>(E492^D492)*((1-E492)^(1-D492))</f>
        <v>0.99767307966849761</v>
      </c>
      <c r="Q492" s="56">
        <v>11.47</v>
      </c>
      <c r="R492" s="56">
        <v>1</v>
      </c>
      <c r="S492" s="119" t="e">
        <f t="shared" si="14"/>
        <v>#N/A</v>
      </c>
      <c r="T492" s="120">
        <f ca="1">IF($W$8=FALSE,D492,D492+((RANDBETWEEN(0,$W$9)-($W$9/2))/1000))</f>
        <v>0</v>
      </c>
      <c r="U492" s="120" t="str">
        <f t="shared" si="15"/>
        <v/>
      </c>
    </row>
    <row r="493" spans="2:21" x14ac:dyDescent="0.3">
      <c r="B493" s="59">
        <v>490</v>
      </c>
      <c r="C493" s="118">
        <v>12.83</v>
      </c>
      <c r="D493" s="61">
        <v>1</v>
      </c>
      <c r="E493" s="117">
        <f>1/(1+EXP(-($W$4+($W$5*C493))))</f>
        <v>0.9999669772230283</v>
      </c>
      <c r="F493" s="117">
        <f>(E493^D493)*((1-E493)^(1-D493))</f>
        <v>0.9999669772230283</v>
      </c>
      <c r="Q493" s="56">
        <v>11.47</v>
      </c>
      <c r="R493" s="56">
        <v>1</v>
      </c>
      <c r="S493" s="119" t="e">
        <f t="shared" si="14"/>
        <v>#N/A</v>
      </c>
      <c r="T493" s="120">
        <f ca="1">IF($W$8=FALSE,D493,D493+((RANDBETWEEN(0,$W$9)-($W$9/2))/1000))</f>
        <v>1</v>
      </c>
      <c r="U493" s="120" t="str">
        <f t="shared" si="15"/>
        <v/>
      </c>
    </row>
    <row r="494" spans="2:21" x14ac:dyDescent="0.3">
      <c r="B494" s="59">
        <v>491</v>
      </c>
      <c r="C494" s="118">
        <v>10.44</v>
      </c>
      <c r="D494" s="61">
        <v>1</v>
      </c>
      <c r="E494" s="117">
        <f>1/(1+EXP(-($W$4+($W$5*C494))))</f>
        <v>0.98667948602396183</v>
      </c>
      <c r="F494" s="117">
        <f>(E494^D494)*((1-E494)^(1-D494))</f>
        <v>0.98667948602396183</v>
      </c>
      <c r="Q494" s="56">
        <v>11.48</v>
      </c>
      <c r="R494" s="56">
        <v>1</v>
      </c>
      <c r="S494" s="119" t="e">
        <f t="shared" si="14"/>
        <v>#N/A</v>
      </c>
      <c r="T494" s="120">
        <f ca="1">IF($W$8=FALSE,D494,D494+((RANDBETWEEN(0,$W$9)-($W$9/2))/1000))</f>
        <v>1</v>
      </c>
      <c r="U494" s="120" t="str">
        <f t="shared" si="15"/>
        <v/>
      </c>
    </row>
    <row r="495" spans="2:21" x14ac:dyDescent="0.3">
      <c r="B495" s="59">
        <v>492</v>
      </c>
      <c r="C495" s="118">
        <v>13.17</v>
      </c>
      <c r="D495" s="61">
        <v>1</v>
      </c>
      <c r="E495" s="117">
        <f>1/(1+EXP(-($W$4+($W$5*C495))))</f>
        <v>0.99998596187953337</v>
      </c>
      <c r="F495" s="117">
        <f>(E495^D495)*((1-E495)^(1-D495))</f>
        <v>0.99998596187953337</v>
      </c>
      <c r="Q495" s="56">
        <v>11.48</v>
      </c>
      <c r="R495" s="56">
        <v>1</v>
      </c>
      <c r="S495" s="119" t="e">
        <f t="shared" si="14"/>
        <v>#N/A</v>
      </c>
      <c r="T495" s="120">
        <f ca="1">IF($W$8=FALSE,D495,D495+((RANDBETWEEN(0,$W$9)-($W$9/2))/1000))</f>
        <v>1</v>
      </c>
      <c r="U495" s="120" t="str">
        <f t="shared" si="15"/>
        <v/>
      </c>
    </row>
    <row r="496" spans="2:21" x14ac:dyDescent="0.3">
      <c r="B496" s="59">
        <v>493</v>
      </c>
      <c r="C496" s="118">
        <v>10.86</v>
      </c>
      <c r="D496" s="61">
        <v>1</v>
      </c>
      <c r="E496" s="117">
        <f>1/(1+EXP(-($W$4+($W$5*C496))))</f>
        <v>0.99532927822551598</v>
      </c>
      <c r="F496" s="117">
        <f>(E496^D496)*((1-E496)^(1-D496))</f>
        <v>0.99532927822551598</v>
      </c>
      <c r="Q496" s="56">
        <v>11.49</v>
      </c>
      <c r="R496" s="56">
        <v>1</v>
      </c>
      <c r="S496" s="119" t="e">
        <f t="shared" si="14"/>
        <v>#N/A</v>
      </c>
      <c r="T496" s="120">
        <f ca="1">IF($W$8=FALSE,D496,D496+((RANDBETWEEN(0,$W$9)-($W$9/2))/1000))</f>
        <v>1</v>
      </c>
      <c r="U496" s="120" t="str">
        <f t="shared" si="15"/>
        <v/>
      </c>
    </row>
    <row r="497" spans="2:21" x14ac:dyDescent="0.3">
      <c r="B497" s="59">
        <v>494</v>
      </c>
      <c r="C497" s="118">
        <v>5.86</v>
      </c>
      <c r="D497" s="61">
        <v>0</v>
      </c>
      <c r="E497" s="117">
        <f>1/(1+EXP(-($W$4+($W$5*C497))))</f>
        <v>7.3255449572594245E-4</v>
      </c>
      <c r="F497" s="117">
        <f>(E497^D497)*((1-E497)^(1-D497))</f>
        <v>0.99926744550427404</v>
      </c>
      <c r="Q497" s="56">
        <v>11.55</v>
      </c>
      <c r="R497" s="56">
        <v>1</v>
      </c>
      <c r="S497" s="119" t="e">
        <f t="shared" si="14"/>
        <v>#N/A</v>
      </c>
      <c r="T497" s="120">
        <f ca="1">IF($W$8=FALSE,D497,D497+((RANDBETWEEN(0,$W$9)-($W$9/2))/1000))</f>
        <v>0</v>
      </c>
      <c r="U497" s="120" t="str">
        <f t="shared" si="15"/>
        <v/>
      </c>
    </row>
    <row r="498" spans="2:21" x14ac:dyDescent="0.3">
      <c r="B498" s="59">
        <v>495</v>
      </c>
      <c r="C498" s="118">
        <v>4.1399999999999997</v>
      </c>
      <c r="D498" s="61">
        <v>0</v>
      </c>
      <c r="E498" s="117">
        <f>1/(1+EXP(-($W$4+($W$5*C498))))</f>
        <v>9.6768930225719691E-6</v>
      </c>
      <c r="F498" s="117">
        <f>(E498^D498)*((1-E498)^(1-D498))</f>
        <v>0.99999032310697744</v>
      </c>
      <c r="Q498" s="56">
        <v>11.56</v>
      </c>
      <c r="R498" s="56">
        <v>1</v>
      </c>
      <c r="S498" s="119" t="e">
        <f t="shared" si="14"/>
        <v>#N/A</v>
      </c>
      <c r="T498" s="120">
        <f ca="1">IF($W$8=FALSE,D498,D498+((RANDBETWEEN(0,$W$9)-($W$9/2))/1000))</f>
        <v>0</v>
      </c>
      <c r="U498" s="120" t="str">
        <f t="shared" si="15"/>
        <v/>
      </c>
    </row>
    <row r="499" spans="2:21" x14ac:dyDescent="0.3">
      <c r="B499" s="59">
        <v>496</v>
      </c>
      <c r="C499" s="118">
        <v>12.04</v>
      </c>
      <c r="D499" s="61">
        <v>1</v>
      </c>
      <c r="E499" s="117">
        <f>1/(1+EXP(-($W$4+($W$5*C499))))</f>
        <v>0.99975904033140439</v>
      </c>
      <c r="F499" s="117">
        <f>(E499^D499)*((1-E499)^(1-D499))</f>
        <v>0.99975904033140439</v>
      </c>
      <c r="Q499" s="56">
        <v>11.57</v>
      </c>
      <c r="R499" s="56">
        <v>1</v>
      </c>
      <c r="S499" s="119" t="e">
        <f t="shared" si="14"/>
        <v>#N/A</v>
      </c>
      <c r="T499" s="120">
        <f ca="1">IF($W$8=FALSE,D499,D499+((RANDBETWEEN(0,$W$9)-($W$9/2))/1000))</f>
        <v>1</v>
      </c>
      <c r="U499" s="120" t="str">
        <f t="shared" si="15"/>
        <v/>
      </c>
    </row>
    <row r="500" spans="2:21" x14ac:dyDescent="0.3">
      <c r="B500" s="59">
        <v>497</v>
      </c>
      <c r="C500" s="118">
        <v>12.56</v>
      </c>
      <c r="D500" s="61">
        <v>1</v>
      </c>
      <c r="E500" s="117">
        <f>1/(1+EXP(-($W$4+($W$5*C500))))</f>
        <v>0.9999348634771148</v>
      </c>
      <c r="F500" s="117">
        <f>(E500^D500)*((1-E500)^(1-D500))</f>
        <v>0.9999348634771148</v>
      </c>
      <c r="Q500" s="56">
        <v>11.57</v>
      </c>
      <c r="R500" s="56">
        <v>1</v>
      </c>
      <c r="S500" s="119" t="e">
        <f t="shared" si="14"/>
        <v>#N/A</v>
      </c>
      <c r="T500" s="120">
        <f ca="1">IF($W$8=FALSE,D500,D500+((RANDBETWEEN(0,$W$9)-($W$9/2))/1000))</f>
        <v>1</v>
      </c>
      <c r="U500" s="120" t="str">
        <f t="shared" si="15"/>
        <v/>
      </c>
    </row>
    <row r="501" spans="2:21" x14ac:dyDescent="0.3">
      <c r="B501" s="59">
        <v>498</v>
      </c>
      <c r="C501" s="118">
        <v>7.6</v>
      </c>
      <c r="D501" s="61">
        <v>0</v>
      </c>
      <c r="E501" s="117">
        <f>1/(1+EXP(-($W$4+($W$5*C501))))</f>
        <v>5.5179680118838996E-2</v>
      </c>
      <c r="F501" s="117">
        <f>(E501^D501)*((1-E501)^(1-D501))</f>
        <v>0.944820319881161</v>
      </c>
      <c r="Q501" s="56">
        <v>11.58</v>
      </c>
      <c r="R501" s="56">
        <v>1</v>
      </c>
      <c r="S501" s="119" t="e">
        <f t="shared" si="14"/>
        <v>#N/A</v>
      </c>
      <c r="T501" s="120">
        <f ca="1">IF($W$8=FALSE,D501,D501+((RANDBETWEEN(0,$W$9)-($W$9/2))/1000))</f>
        <v>0</v>
      </c>
      <c r="U501" s="120" t="str">
        <f t="shared" si="15"/>
        <v/>
      </c>
    </row>
    <row r="502" spans="2:21" x14ac:dyDescent="0.3">
      <c r="B502" s="59">
        <v>499</v>
      </c>
      <c r="C502" s="118">
        <v>4.26</v>
      </c>
      <c r="D502" s="61">
        <v>0</v>
      </c>
      <c r="E502" s="117">
        <f>1/(1+EXP(-($W$4+($W$5*C502))))</f>
        <v>1.3087498615124814E-5</v>
      </c>
      <c r="F502" s="117">
        <f>(E502^D502)*((1-E502)^(1-D502))</f>
        <v>0.99998691250138483</v>
      </c>
      <c r="Q502" s="56">
        <v>11.59</v>
      </c>
      <c r="R502" s="56">
        <v>1</v>
      </c>
      <c r="S502" s="119" t="e">
        <f t="shared" si="14"/>
        <v>#N/A</v>
      </c>
      <c r="T502" s="120">
        <f ca="1">IF($W$8=FALSE,D502,D502+((RANDBETWEEN(0,$W$9)-($W$9/2))/1000))</f>
        <v>0</v>
      </c>
      <c r="U502" s="120" t="str">
        <f t="shared" si="15"/>
        <v/>
      </c>
    </row>
    <row r="503" spans="2:21" x14ac:dyDescent="0.3">
      <c r="B503" s="59">
        <v>500</v>
      </c>
      <c r="C503" s="118">
        <v>10.199999999999999</v>
      </c>
      <c r="D503" s="61">
        <v>1</v>
      </c>
      <c r="E503" s="117">
        <f>1/(1+EXP(-($W$4+($W$5*C503))))</f>
        <v>0.97590121634374327</v>
      </c>
      <c r="F503" s="117">
        <f>(E503^D503)*((1-E503)^(1-D503))</f>
        <v>0.97590121634374327</v>
      </c>
      <c r="Q503" s="56">
        <v>11.61</v>
      </c>
      <c r="R503" s="56">
        <v>1</v>
      </c>
      <c r="S503" s="119" t="e">
        <f t="shared" si="14"/>
        <v>#N/A</v>
      </c>
      <c r="T503" s="120">
        <f ca="1">IF($W$8=FALSE,D503,D503+((RANDBETWEEN(0,$W$9)-($W$9/2))/1000))</f>
        <v>1</v>
      </c>
      <c r="U503" s="120" t="str">
        <f t="shared" si="15"/>
        <v/>
      </c>
    </row>
    <row r="504" spans="2:21" x14ac:dyDescent="0.3">
      <c r="B504" s="59">
        <v>501</v>
      </c>
      <c r="C504" s="118">
        <v>5.71</v>
      </c>
      <c r="D504" s="61">
        <v>0</v>
      </c>
      <c r="E504" s="117">
        <f>1/(1+EXP(-($W$4+($W$5*C504))))</f>
        <v>5.0238564710186249E-4</v>
      </c>
      <c r="F504" s="117">
        <f>(E504^D504)*((1-E504)^(1-D504))</f>
        <v>0.99949761435289819</v>
      </c>
      <c r="Q504" s="56">
        <v>11.61</v>
      </c>
      <c r="R504" s="56">
        <v>1</v>
      </c>
      <c r="S504" s="119" t="e">
        <f t="shared" si="14"/>
        <v>#N/A</v>
      </c>
      <c r="T504" s="120">
        <f ca="1">IF($W$8=FALSE,D504,D504+((RANDBETWEEN(0,$W$9)-($W$9/2))/1000))</f>
        <v>0</v>
      </c>
      <c r="U504" s="120" t="str">
        <f t="shared" si="15"/>
        <v/>
      </c>
    </row>
    <row r="505" spans="2:21" x14ac:dyDescent="0.3">
      <c r="B505" s="59">
        <v>502</v>
      </c>
      <c r="C505" s="118">
        <v>12.18</v>
      </c>
      <c r="D505" s="61">
        <v>1</v>
      </c>
      <c r="E505" s="117">
        <f>1/(1+EXP(-($W$4+($W$5*C505))))</f>
        <v>0.99983056639994039</v>
      </c>
      <c r="F505" s="117">
        <f>(E505^D505)*((1-E505)^(1-D505))</f>
        <v>0.99983056639994039</v>
      </c>
      <c r="Q505" s="56">
        <v>11.62</v>
      </c>
      <c r="R505" s="56">
        <v>1</v>
      </c>
      <c r="S505" s="119" t="e">
        <f t="shared" si="14"/>
        <v>#N/A</v>
      </c>
      <c r="T505" s="120">
        <f ca="1">IF($W$8=FALSE,D505,D505+((RANDBETWEEN(0,$W$9)-($W$9/2))/1000))</f>
        <v>1</v>
      </c>
      <c r="U505" s="120" t="str">
        <f t="shared" si="15"/>
        <v/>
      </c>
    </row>
    <row r="506" spans="2:21" x14ac:dyDescent="0.3">
      <c r="B506" s="59">
        <v>503</v>
      </c>
      <c r="C506" s="118">
        <v>3.43</v>
      </c>
      <c r="D506" s="61">
        <v>0</v>
      </c>
      <c r="E506" s="117">
        <f>1/(1+EXP(-($W$4+($W$5*C506))))</f>
        <v>1.621560466274189E-6</v>
      </c>
      <c r="F506" s="117">
        <f>(E506^D506)*((1-E506)^(1-D506))</f>
        <v>0.99999837843953376</v>
      </c>
      <c r="Q506" s="56">
        <v>11.63</v>
      </c>
      <c r="R506" s="56">
        <v>1</v>
      </c>
      <c r="S506" s="119" t="e">
        <f t="shared" si="14"/>
        <v>#N/A</v>
      </c>
      <c r="T506" s="120">
        <f ca="1">IF($W$8=FALSE,D506,D506+((RANDBETWEEN(0,$W$9)-($W$9/2))/1000))</f>
        <v>0</v>
      </c>
      <c r="U506" s="120" t="str">
        <f t="shared" si="15"/>
        <v/>
      </c>
    </row>
    <row r="507" spans="2:21" x14ac:dyDescent="0.3">
      <c r="B507" s="59">
        <v>504</v>
      </c>
      <c r="C507" s="118">
        <v>2.76</v>
      </c>
      <c r="D507" s="61">
        <v>0</v>
      </c>
      <c r="E507" s="117">
        <f>1/(1+EXP(-($W$4+($W$5*C507))))</f>
        <v>3.0049332370873862E-7</v>
      </c>
      <c r="F507" s="117">
        <f>(E507^D507)*((1-E507)^(1-D507))</f>
        <v>0.99999969950667633</v>
      </c>
      <c r="Q507" s="56">
        <v>11.65</v>
      </c>
      <c r="R507" s="56">
        <v>1</v>
      </c>
      <c r="S507" s="119" t="e">
        <f t="shared" si="14"/>
        <v>#N/A</v>
      </c>
      <c r="T507" s="120">
        <f ca="1">IF($W$8=FALSE,D507,D507+((RANDBETWEEN(0,$W$9)-($W$9/2))/1000))</f>
        <v>0</v>
      </c>
      <c r="U507" s="120" t="str">
        <f t="shared" si="15"/>
        <v/>
      </c>
    </row>
    <row r="508" spans="2:21" x14ac:dyDescent="0.3">
      <c r="B508" s="59">
        <v>505</v>
      </c>
      <c r="C508" s="118">
        <v>10.87</v>
      </c>
      <c r="D508" s="61">
        <v>1</v>
      </c>
      <c r="E508" s="117">
        <f>1/(1+EXP(-($W$4+($W$5*C508))))</f>
        <v>0.99544479893484683</v>
      </c>
      <c r="F508" s="117">
        <f>(E508^D508)*((1-E508)^(1-D508))</f>
        <v>0.99544479893484683</v>
      </c>
      <c r="Q508" s="56">
        <v>11.66</v>
      </c>
      <c r="R508" s="56">
        <v>1</v>
      </c>
      <c r="S508" s="119" t="e">
        <f t="shared" si="14"/>
        <v>#N/A</v>
      </c>
      <c r="T508" s="120">
        <f ca="1">IF($W$8=FALSE,D508,D508+((RANDBETWEEN(0,$W$9)-($W$9/2))/1000))</f>
        <v>1</v>
      </c>
      <c r="U508" s="120" t="str">
        <f t="shared" si="15"/>
        <v/>
      </c>
    </row>
    <row r="509" spans="2:21" x14ac:dyDescent="0.3">
      <c r="B509" s="59">
        <v>506</v>
      </c>
      <c r="C509" s="118">
        <v>9.4499999999999993</v>
      </c>
      <c r="D509" s="61">
        <v>1</v>
      </c>
      <c r="E509" s="117">
        <f>1/(1+EXP(-($W$4+($W$5*C509))))</f>
        <v>0.85986871651568964</v>
      </c>
      <c r="F509" s="117">
        <f>(E509^D509)*((1-E509)^(1-D509))</f>
        <v>0.85986871651568964</v>
      </c>
      <c r="Q509" s="56">
        <v>11.66</v>
      </c>
      <c r="R509" s="56">
        <v>1</v>
      </c>
      <c r="S509" s="119" t="e">
        <f t="shared" si="14"/>
        <v>#N/A</v>
      </c>
      <c r="T509" s="120">
        <f ca="1">IF($W$8=FALSE,D509,D509+((RANDBETWEEN(0,$W$9)-($W$9/2))/1000))</f>
        <v>1</v>
      </c>
      <c r="U509" s="120" t="str">
        <f t="shared" si="15"/>
        <v/>
      </c>
    </row>
    <row r="510" spans="2:21" x14ac:dyDescent="0.3">
      <c r="B510" s="59">
        <v>507</v>
      </c>
      <c r="C510" s="118">
        <v>11.24</v>
      </c>
      <c r="D510" s="61">
        <v>1</v>
      </c>
      <c r="E510" s="117">
        <f>1/(1+EXP(-($W$4+($W$5*C510))))</f>
        <v>0.99819941237789156</v>
      </c>
      <c r="F510" s="117">
        <f>(E510^D510)*((1-E510)^(1-D510))</f>
        <v>0.99819941237789156</v>
      </c>
      <c r="Q510" s="56">
        <v>11.68</v>
      </c>
      <c r="R510" s="56">
        <v>1</v>
      </c>
      <c r="S510" s="119" t="e">
        <f t="shared" si="14"/>
        <v>#N/A</v>
      </c>
      <c r="T510" s="120">
        <f ca="1">IF($W$8=FALSE,D510,D510+((RANDBETWEEN(0,$W$9)-($W$9/2))/1000))</f>
        <v>1</v>
      </c>
      <c r="U510" s="120" t="str">
        <f t="shared" si="15"/>
        <v/>
      </c>
    </row>
    <row r="511" spans="2:21" x14ac:dyDescent="0.3">
      <c r="B511" s="59">
        <v>508</v>
      </c>
      <c r="C511" s="118">
        <v>11.37</v>
      </c>
      <c r="D511" s="61">
        <v>1</v>
      </c>
      <c r="E511" s="117">
        <f>1/(1+EXP(-($W$4+($W$5*C511))))</f>
        <v>0.99870107693243304</v>
      </c>
      <c r="F511" s="117">
        <f>(E511^D511)*((1-E511)^(1-D511))</f>
        <v>0.99870107693243304</v>
      </c>
      <c r="Q511" s="56">
        <v>11.68</v>
      </c>
      <c r="R511" s="56">
        <v>1</v>
      </c>
      <c r="S511" s="119" t="e">
        <f t="shared" si="14"/>
        <v>#N/A</v>
      </c>
      <c r="T511" s="120">
        <f ca="1">IF($W$8=FALSE,D511,D511+((RANDBETWEEN(0,$W$9)-($W$9/2))/1000))</f>
        <v>1</v>
      </c>
      <c r="U511" s="120" t="str">
        <f t="shared" si="15"/>
        <v/>
      </c>
    </row>
    <row r="512" spans="2:21" x14ac:dyDescent="0.3">
      <c r="B512" s="59">
        <v>509</v>
      </c>
      <c r="C512" s="118">
        <v>12.61</v>
      </c>
      <c r="D512" s="61">
        <v>1</v>
      </c>
      <c r="E512" s="117">
        <f>1/(1+EXP(-($W$4+($W$5*C512))))</f>
        <v>0.99994256274589255</v>
      </c>
      <c r="F512" s="117">
        <f>(E512^D512)*((1-E512)^(1-D512))</f>
        <v>0.99994256274589255</v>
      </c>
      <c r="Q512" s="56">
        <v>11.7</v>
      </c>
      <c r="R512" s="56">
        <v>1</v>
      </c>
      <c r="S512" s="119" t="e">
        <f t="shared" si="14"/>
        <v>#N/A</v>
      </c>
      <c r="T512" s="120">
        <f ca="1">IF($W$8=FALSE,D512,D512+((RANDBETWEEN(0,$W$9)-($W$9/2))/1000))</f>
        <v>1</v>
      </c>
      <c r="U512" s="120" t="str">
        <f t="shared" si="15"/>
        <v/>
      </c>
    </row>
    <row r="513" spans="2:21" x14ac:dyDescent="0.3">
      <c r="B513" s="59">
        <v>510</v>
      </c>
      <c r="C513" s="118">
        <v>5.69</v>
      </c>
      <c r="D513" s="61">
        <v>0</v>
      </c>
      <c r="E513" s="117">
        <f>1/(1+EXP(-($W$4+($W$5*C513))))</f>
        <v>4.7774289008105218E-4</v>
      </c>
      <c r="F513" s="117">
        <f>(E513^D513)*((1-E513)^(1-D513))</f>
        <v>0.99952225710991893</v>
      </c>
      <c r="Q513" s="56">
        <v>11.73</v>
      </c>
      <c r="R513" s="56">
        <v>1</v>
      </c>
      <c r="S513" s="119" t="e">
        <f t="shared" si="14"/>
        <v>#N/A</v>
      </c>
      <c r="T513" s="120">
        <f ca="1">IF($W$8=FALSE,D513,D513+((RANDBETWEEN(0,$W$9)-($W$9/2))/1000))</f>
        <v>0</v>
      </c>
      <c r="U513" s="120" t="str">
        <f t="shared" si="15"/>
        <v/>
      </c>
    </row>
    <row r="514" spans="2:21" x14ac:dyDescent="0.3">
      <c r="B514" s="59">
        <v>511</v>
      </c>
      <c r="C514" s="118">
        <v>5.45</v>
      </c>
      <c r="D514" s="61">
        <v>0</v>
      </c>
      <c r="E514" s="117">
        <f>1/(1+EXP(-($W$4+($W$5*C514))))</f>
        <v>2.6124254873552383E-4</v>
      </c>
      <c r="F514" s="117">
        <f>(E514^D514)*((1-E514)^(1-D514))</f>
        <v>0.9997387574512645</v>
      </c>
      <c r="Q514" s="56">
        <v>11.74</v>
      </c>
      <c r="R514" s="56">
        <v>1</v>
      </c>
      <c r="S514" s="119" t="e">
        <f t="shared" si="14"/>
        <v>#N/A</v>
      </c>
      <c r="T514" s="120">
        <f ca="1">IF($W$8=FALSE,D514,D514+((RANDBETWEEN(0,$W$9)-($W$9/2))/1000))</f>
        <v>0</v>
      </c>
      <c r="U514" s="120" t="str">
        <f t="shared" si="15"/>
        <v/>
      </c>
    </row>
    <row r="515" spans="2:21" x14ac:dyDescent="0.3">
      <c r="B515" s="59">
        <v>512</v>
      </c>
      <c r="C515" s="118">
        <v>4.53</v>
      </c>
      <c r="D515" s="61">
        <v>0</v>
      </c>
      <c r="E515" s="117">
        <f>1/(1+EXP(-($W$4+($W$5*C515))))</f>
        <v>2.5815232957327436E-5</v>
      </c>
      <c r="F515" s="117">
        <f>(E515^D515)*((1-E515)^(1-D515))</f>
        <v>0.9999741847670427</v>
      </c>
      <c r="Q515" s="56">
        <v>11.75</v>
      </c>
      <c r="R515" s="56">
        <v>1</v>
      </c>
      <c r="S515" s="119" t="e">
        <f t="shared" si="14"/>
        <v>#N/A</v>
      </c>
      <c r="T515" s="120">
        <f ca="1">IF($W$8=FALSE,D515,D515+((RANDBETWEEN(0,$W$9)-($W$9/2))/1000))</f>
        <v>0</v>
      </c>
      <c r="U515" s="120" t="str">
        <f t="shared" si="15"/>
        <v/>
      </c>
    </row>
    <row r="516" spans="2:21" x14ac:dyDescent="0.3">
      <c r="B516" s="59">
        <v>513</v>
      </c>
      <c r="C516" s="118">
        <v>4.9800000000000004</v>
      </c>
      <c r="D516" s="61">
        <v>0</v>
      </c>
      <c r="E516" s="117">
        <f>1/(1+EXP(-($W$4+($W$5*C516))))</f>
        <v>8.0086753671136275E-5</v>
      </c>
      <c r="F516" s="117">
        <f>(E516^D516)*((1-E516)^(1-D516))</f>
        <v>0.9999199132463289</v>
      </c>
      <c r="Q516" s="56">
        <v>11.75</v>
      </c>
      <c r="R516" s="56">
        <v>1</v>
      </c>
      <c r="S516" s="119" t="e">
        <f t="shared" si="14"/>
        <v>#N/A</v>
      </c>
      <c r="T516" s="120">
        <f ca="1">IF($W$8=FALSE,D516,D516+((RANDBETWEEN(0,$W$9)-($W$9/2))/1000))</f>
        <v>0</v>
      </c>
      <c r="U516" s="120" t="str">
        <f t="shared" si="15"/>
        <v/>
      </c>
    </row>
    <row r="517" spans="2:21" x14ac:dyDescent="0.3">
      <c r="B517" s="59">
        <v>514</v>
      </c>
      <c r="C517" s="118">
        <v>11.68</v>
      </c>
      <c r="D517" s="61">
        <v>1</v>
      </c>
      <c r="E517" s="117">
        <f>1/(1+EXP(-($W$4+($W$5*C517))))</f>
        <v>0.99940412286098657</v>
      </c>
      <c r="F517" s="117">
        <f>(E517^D517)*((1-E517)^(1-D517))</f>
        <v>0.99940412286098657</v>
      </c>
      <c r="Q517" s="56">
        <v>11.77</v>
      </c>
      <c r="R517" s="56">
        <v>1</v>
      </c>
      <c r="S517" s="119" t="e">
        <f t="shared" ref="S517:S580" si="16">IF($W$11=FALSE,#N/A,1/(1+EXP(-($I$4+($I$6*Q517)))))</f>
        <v>#N/A</v>
      </c>
      <c r="T517" s="120">
        <f ca="1">IF($W$8=FALSE,D517,D517+((RANDBETWEEN(0,$W$9)-($W$9/2))/1000))</f>
        <v>1</v>
      </c>
      <c r="U517" s="120" t="str">
        <f t="shared" ref="U517:U580" si="17">IFERROR((S517^R517)*((1-S517)^(1-R517)),"")</f>
        <v/>
      </c>
    </row>
    <row r="518" spans="2:21" x14ac:dyDescent="0.3">
      <c r="B518" s="59">
        <v>515</v>
      </c>
      <c r="C518" s="118">
        <v>5.84</v>
      </c>
      <c r="D518" s="61">
        <v>0</v>
      </c>
      <c r="E518" s="117">
        <f>1/(1+EXP(-($W$4+($W$5*C518))))</f>
        <v>6.9662948616056129E-4</v>
      </c>
      <c r="F518" s="117">
        <f>(E518^D518)*((1-E518)^(1-D518))</f>
        <v>0.99930337051383944</v>
      </c>
      <c r="Q518" s="56">
        <v>11.81</v>
      </c>
      <c r="R518" s="56">
        <v>1</v>
      </c>
      <c r="S518" s="119" t="e">
        <f t="shared" si="16"/>
        <v>#N/A</v>
      </c>
      <c r="T518" s="120">
        <f ca="1">IF($W$8=FALSE,D518,D518+((RANDBETWEEN(0,$W$9)-($W$9/2))/1000))</f>
        <v>0</v>
      </c>
      <c r="U518" s="120" t="str">
        <f t="shared" si="17"/>
        <v/>
      </c>
    </row>
    <row r="519" spans="2:21" x14ac:dyDescent="0.3">
      <c r="B519" s="59">
        <v>516</v>
      </c>
      <c r="C519" s="118">
        <v>6.39</v>
      </c>
      <c r="D519" s="61">
        <v>0</v>
      </c>
      <c r="E519" s="117">
        <f>1/(1+EXP(-($W$4+($W$5*C519))))</f>
        <v>2.7737983503782373E-3</v>
      </c>
      <c r="F519" s="117">
        <f>(E519^D519)*((1-E519)^(1-D519))</f>
        <v>0.99722620164962172</v>
      </c>
      <c r="Q519" s="56">
        <v>11.82</v>
      </c>
      <c r="R519" s="56">
        <v>1</v>
      </c>
      <c r="S519" s="119" t="e">
        <f t="shared" si="16"/>
        <v>#N/A</v>
      </c>
      <c r="T519" s="120">
        <f ca="1">IF($W$8=FALSE,D519,D519+((RANDBETWEEN(0,$W$9)-($W$9/2))/1000))</f>
        <v>0</v>
      </c>
      <c r="U519" s="120" t="str">
        <f t="shared" si="17"/>
        <v/>
      </c>
    </row>
    <row r="520" spans="2:21" x14ac:dyDescent="0.3">
      <c r="B520" s="59">
        <v>517</v>
      </c>
      <c r="C520" s="118">
        <v>14.99</v>
      </c>
      <c r="D520" s="61">
        <v>1</v>
      </c>
      <c r="E520" s="117">
        <f>1/(1+EXP(-($W$4+($W$5*C520))))</f>
        <v>0.9999998559117883</v>
      </c>
      <c r="F520" s="117">
        <f>(E520^D520)*((1-E520)^(1-D520))</f>
        <v>0.9999998559117883</v>
      </c>
      <c r="Q520" s="56">
        <v>11.84</v>
      </c>
      <c r="R520" s="56">
        <v>1</v>
      </c>
      <c r="S520" s="119" t="e">
        <f t="shared" si="16"/>
        <v>#N/A</v>
      </c>
      <c r="T520" s="120">
        <f ca="1">IF($W$8=FALSE,D520,D520+((RANDBETWEEN(0,$W$9)-($W$9/2))/1000))</f>
        <v>1</v>
      </c>
      <c r="U520" s="120" t="str">
        <f t="shared" si="17"/>
        <v/>
      </c>
    </row>
    <row r="521" spans="2:21" x14ac:dyDescent="0.3">
      <c r="B521" s="59">
        <v>518</v>
      </c>
      <c r="C521" s="118">
        <v>11.12</v>
      </c>
      <c r="D521" s="61">
        <v>1</v>
      </c>
      <c r="E521" s="117">
        <f>1/(1+EXP(-($W$4+($W$5*C521))))</f>
        <v>0.99756633428080999</v>
      </c>
      <c r="F521" s="117">
        <f>(E521^D521)*((1-E521)^(1-D521))</f>
        <v>0.99756633428080999</v>
      </c>
      <c r="Q521" s="56">
        <v>11.85</v>
      </c>
      <c r="R521" s="56">
        <v>1</v>
      </c>
      <c r="S521" s="119" t="e">
        <f t="shared" si="16"/>
        <v>#N/A</v>
      </c>
      <c r="T521" s="120">
        <f ca="1">IF($W$8=FALSE,D521,D521+((RANDBETWEEN(0,$W$9)-($W$9/2))/1000))</f>
        <v>1</v>
      </c>
      <c r="U521" s="120" t="str">
        <f t="shared" si="17"/>
        <v/>
      </c>
    </row>
    <row r="522" spans="2:21" x14ac:dyDescent="0.3">
      <c r="B522" s="59">
        <v>519</v>
      </c>
      <c r="C522" s="118">
        <v>6.64</v>
      </c>
      <c r="D522" s="61">
        <v>0</v>
      </c>
      <c r="E522" s="117">
        <f>1/(1+EXP(-($W$4+($W$5*C522))))</f>
        <v>5.1902998121048883E-3</v>
      </c>
      <c r="F522" s="117">
        <f>(E522^D522)*((1-E522)^(1-D522))</f>
        <v>0.99480970018789516</v>
      </c>
      <c r="Q522" s="56">
        <v>11.86</v>
      </c>
      <c r="R522" s="56">
        <v>0</v>
      </c>
      <c r="S522" s="119" t="e">
        <f t="shared" si="16"/>
        <v>#N/A</v>
      </c>
      <c r="T522" s="120">
        <f ca="1">IF($W$8=FALSE,D522,D522+((RANDBETWEEN(0,$W$9)-($W$9/2))/1000))</f>
        <v>0</v>
      </c>
      <c r="U522" s="120" t="str">
        <f t="shared" si="17"/>
        <v/>
      </c>
    </row>
    <row r="523" spans="2:21" x14ac:dyDescent="0.3">
      <c r="B523" s="59">
        <v>520</v>
      </c>
      <c r="C523" s="118">
        <v>5.48</v>
      </c>
      <c r="D523" s="61">
        <v>0</v>
      </c>
      <c r="E523" s="117">
        <f>1/(1+EXP(-($W$4+($W$5*C523))))</f>
        <v>2.8171862796185176E-4</v>
      </c>
      <c r="F523" s="117">
        <f>(E523^D523)*((1-E523)^(1-D523))</f>
        <v>0.99971828137203811</v>
      </c>
      <c r="Q523" s="56">
        <v>11.87</v>
      </c>
      <c r="R523" s="56">
        <v>1</v>
      </c>
      <c r="S523" s="119" t="e">
        <f t="shared" si="16"/>
        <v>#N/A</v>
      </c>
      <c r="T523" s="120">
        <f ca="1">IF($W$8=FALSE,D523,D523+((RANDBETWEEN(0,$W$9)-($W$9/2))/1000))</f>
        <v>0</v>
      </c>
      <c r="U523" s="120" t="str">
        <f t="shared" si="17"/>
        <v/>
      </c>
    </row>
    <row r="524" spans="2:21" x14ac:dyDescent="0.3">
      <c r="B524" s="59">
        <v>521</v>
      </c>
      <c r="C524" s="118">
        <v>11.85</v>
      </c>
      <c r="D524" s="61">
        <v>1</v>
      </c>
      <c r="E524" s="117">
        <f>1/(1+EXP(-($W$4+($W$5*C524))))</f>
        <v>0.99961141113065355</v>
      </c>
      <c r="F524" s="117">
        <f>(E524^D524)*((1-E524)^(1-D524))</f>
        <v>0.99961141113065355</v>
      </c>
      <c r="Q524" s="56">
        <v>11.87</v>
      </c>
      <c r="R524" s="56">
        <v>1</v>
      </c>
      <c r="S524" s="119" t="e">
        <f t="shared" si="16"/>
        <v>#N/A</v>
      </c>
      <c r="T524" s="120">
        <f ca="1">IF($W$8=FALSE,D524,D524+((RANDBETWEEN(0,$W$9)-($W$9/2))/1000))</f>
        <v>1</v>
      </c>
      <c r="U524" s="120" t="str">
        <f t="shared" si="17"/>
        <v/>
      </c>
    </row>
    <row r="525" spans="2:21" x14ac:dyDescent="0.3">
      <c r="B525" s="59">
        <v>522</v>
      </c>
      <c r="C525" s="118">
        <v>9.4600000000000009</v>
      </c>
      <c r="D525" s="61">
        <v>1</v>
      </c>
      <c r="E525" s="117">
        <f>1/(1+EXP(-($W$4+($W$5*C525))))</f>
        <v>0.86287299816993779</v>
      </c>
      <c r="F525" s="117">
        <f>(E525^D525)*((1-E525)^(1-D525))</f>
        <v>0.86287299816993779</v>
      </c>
      <c r="Q525" s="56">
        <v>11.88</v>
      </c>
      <c r="R525" s="56">
        <v>1</v>
      </c>
      <c r="S525" s="119" t="e">
        <f t="shared" si="16"/>
        <v>#N/A</v>
      </c>
      <c r="T525" s="120">
        <f ca="1">IF($W$8=FALSE,D525,D525+((RANDBETWEEN(0,$W$9)-($W$9/2))/1000))</f>
        <v>1</v>
      </c>
      <c r="U525" s="120" t="str">
        <f t="shared" si="17"/>
        <v/>
      </c>
    </row>
    <row r="526" spans="2:21" x14ac:dyDescent="0.3">
      <c r="B526" s="59">
        <v>523</v>
      </c>
      <c r="C526" s="118">
        <v>11.56</v>
      </c>
      <c r="D526" s="61">
        <v>1</v>
      </c>
      <c r="E526" s="117">
        <f>1/(1+EXP(-($W$4+($W$5*C526))))</f>
        <v>0.99919427337779254</v>
      </c>
      <c r="F526" s="117">
        <f>(E526^D526)*((1-E526)^(1-D526))</f>
        <v>0.99919427337779254</v>
      </c>
      <c r="Q526" s="56">
        <v>11.9</v>
      </c>
      <c r="R526" s="56">
        <v>1</v>
      </c>
      <c r="S526" s="119" t="e">
        <f t="shared" si="16"/>
        <v>#N/A</v>
      </c>
      <c r="T526" s="120">
        <f ca="1">IF($W$8=FALSE,D526,D526+((RANDBETWEEN(0,$W$9)-($W$9/2))/1000))</f>
        <v>1</v>
      </c>
      <c r="U526" s="120" t="str">
        <f t="shared" si="17"/>
        <v/>
      </c>
    </row>
    <row r="527" spans="2:21" x14ac:dyDescent="0.3">
      <c r="B527" s="59">
        <v>524</v>
      </c>
      <c r="C527" s="118">
        <v>5.99</v>
      </c>
      <c r="D527" s="61">
        <v>0</v>
      </c>
      <c r="E527" s="117">
        <f>1/(1+EXP(-($W$4+($W$5*C527))))</f>
        <v>1.0157010479967176E-3</v>
      </c>
      <c r="F527" s="117">
        <f>(E527^D527)*((1-E527)^(1-D527))</f>
        <v>0.99898429895200325</v>
      </c>
      <c r="Q527" s="56">
        <v>11.9</v>
      </c>
      <c r="R527" s="56">
        <v>1</v>
      </c>
      <c r="S527" s="119" t="e">
        <f t="shared" si="16"/>
        <v>#N/A</v>
      </c>
      <c r="T527" s="120">
        <f ca="1">IF($W$8=FALSE,D527,D527+((RANDBETWEEN(0,$W$9)-($W$9/2))/1000))</f>
        <v>0</v>
      </c>
      <c r="U527" s="120" t="str">
        <f t="shared" si="17"/>
        <v/>
      </c>
    </row>
    <row r="528" spans="2:21" x14ac:dyDescent="0.3">
      <c r="B528" s="59">
        <v>525</v>
      </c>
      <c r="C528" s="118">
        <v>10.82</v>
      </c>
      <c r="D528" s="61">
        <v>1</v>
      </c>
      <c r="E528" s="117">
        <f>1/(1+EXP(-($W$4+($W$5*C528))))</f>
        <v>0.99483730252825231</v>
      </c>
      <c r="F528" s="117">
        <f>(E528^D528)*((1-E528)^(1-D528))</f>
        <v>0.99483730252825231</v>
      </c>
      <c r="Q528" s="56">
        <v>11.93</v>
      </c>
      <c r="R528" s="56">
        <v>1</v>
      </c>
      <c r="S528" s="119" t="e">
        <f t="shared" si="16"/>
        <v>#N/A</v>
      </c>
      <c r="T528" s="120">
        <f ca="1">IF($W$8=FALSE,D528,D528+((RANDBETWEEN(0,$W$9)-($W$9/2))/1000))</f>
        <v>1</v>
      </c>
      <c r="U528" s="120" t="str">
        <f t="shared" si="17"/>
        <v/>
      </c>
    </row>
    <row r="529" spans="2:21" x14ac:dyDescent="0.3">
      <c r="B529" s="59">
        <v>526</v>
      </c>
      <c r="C529" s="118">
        <v>8.93</v>
      </c>
      <c r="D529" s="61">
        <v>1</v>
      </c>
      <c r="E529" s="117">
        <f>1/(1+EXP(-($W$4+($W$5*C529))))</f>
        <v>0.62384015477415433</v>
      </c>
      <c r="F529" s="117">
        <f>(E529^D529)*((1-E529)^(1-D529))</f>
        <v>0.62384015477415433</v>
      </c>
      <c r="Q529" s="56">
        <v>11.96</v>
      </c>
      <c r="R529" s="56">
        <v>1</v>
      </c>
      <c r="S529" s="119" t="e">
        <f t="shared" si="16"/>
        <v>#N/A</v>
      </c>
      <c r="T529" s="120">
        <f ca="1">IF($W$8=FALSE,D529,D529+((RANDBETWEEN(0,$W$9)-($W$9/2))/1000))</f>
        <v>1</v>
      </c>
      <c r="U529" s="120" t="str">
        <f t="shared" si="17"/>
        <v/>
      </c>
    </row>
    <row r="530" spans="2:21" x14ac:dyDescent="0.3">
      <c r="B530" s="59">
        <v>527</v>
      </c>
      <c r="C530" s="118">
        <v>10.81</v>
      </c>
      <c r="D530" s="61">
        <v>1</v>
      </c>
      <c r="E530" s="117">
        <f>1/(1+EXP(-($W$4+($W$5*C530))))</f>
        <v>0.99470645752863984</v>
      </c>
      <c r="F530" s="117">
        <f>(E530^D530)*((1-E530)^(1-D530))</f>
        <v>0.99470645752863984</v>
      </c>
      <c r="Q530" s="56">
        <v>11.96</v>
      </c>
      <c r="R530" s="56">
        <v>1</v>
      </c>
      <c r="S530" s="119" t="e">
        <f t="shared" si="16"/>
        <v>#N/A</v>
      </c>
      <c r="T530" s="120">
        <f ca="1">IF($W$8=FALSE,D530,D530+((RANDBETWEEN(0,$W$9)-($W$9/2))/1000))</f>
        <v>1</v>
      </c>
      <c r="U530" s="120" t="str">
        <f t="shared" si="17"/>
        <v/>
      </c>
    </row>
    <row r="531" spans="2:21" x14ac:dyDescent="0.3">
      <c r="B531" s="59">
        <v>528</v>
      </c>
      <c r="C531" s="118">
        <v>10.17</v>
      </c>
      <c r="D531" s="61">
        <v>1</v>
      </c>
      <c r="E531" s="117">
        <f>1/(1+EXP(-($W$4+($W$5*C531))))</f>
        <v>0.97406084076267796</v>
      </c>
      <c r="F531" s="117">
        <f>(E531^D531)*((1-E531)^(1-D531))</f>
        <v>0.97406084076267796</v>
      </c>
      <c r="Q531" s="56">
        <v>11.99</v>
      </c>
      <c r="R531" s="56">
        <v>1</v>
      </c>
      <c r="S531" s="119" t="e">
        <f t="shared" si="16"/>
        <v>#N/A</v>
      </c>
      <c r="T531" s="120">
        <f ca="1">IF($W$8=FALSE,D531,D531+((RANDBETWEEN(0,$W$9)-($W$9/2))/1000))</f>
        <v>1</v>
      </c>
      <c r="U531" s="120" t="str">
        <f t="shared" si="17"/>
        <v/>
      </c>
    </row>
    <row r="532" spans="2:21" x14ac:dyDescent="0.3">
      <c r="B532" s="59">
        <v>529</v>
      </c>
      <c r="C532" s="118">
        <v>10.61</v>
      </c>
      <c r="D532" s="61">
        <v>1</v>
      </c>
      <c r="E532" s="117">
        <f>1/(1+EXP(-($W$4+($W$5*C532))))</f>
        <v>0.99127465814466942</v>
      </c>
      <c r="F532" s="117">
        <f>(E532^D532)*((1-E532)^(1-D532))</f>
        <v>0.99127465814466942</v>
      </c>
      <c r="Q532" s="56">
        <v>12.02</v>
      </c>
      <c r="R532" s="56">
        <v>1</v>
      </c>
      <c r="S532" s="119" t="e">
        <f t="shared" si="16"/>
        <v>#N/A</v>
      </c>
      <c r="T532" s="120">
        <f ca="1">IF($W$8=FALSE,D532,D532+((RANDBETWEEN(0,$W$9)-($W$9/2))/1000))</f>
        <v>1</v>
      </c>
      <c r="U532" s="120" t="str">
        <f t="shared" si="17"/>
        <v/>
      </c>
    </row>
    <row r="533" spans="2:21" x14ac:dyDescent="0.3">
      <c r="B533" s="59">
        <v>530</v>
      </c>
      <c r="C533" s="118">
        <v>9.39</v>
      </c>
      <c r="D533" s="61">
        <v>1</v>
      </c>
      <c r="E533" s="117">
        <f>1/(1+EXP(-($W$4+($W$5*C533))))</f>
        <v>0.84067245519691047</v>
      </c>
      <c r="F533" s="117">
        <f>(E533^D533)*((1-E533)^(1-D533))</f>
        <v>0.84067245519691047</v>
      </c>
      <c r="Q533" s="56">
        <v>12.03</v>
      </c>
      <c r="R533" s="56">
        <v>1</v>
      </c>
      <c r="S533" s="119" t="e">
        <f t="shared" si="16"/>
        <v>#N/A</v>
      </c>
      <c r="T533" s="120">
        <f ca="1">IF($W$8=FALSE,D533,D533+((RANDBETWEEN(0,$W$9)-($W$9/2))/1000))</f>
        <v>1</v>
      </c>
      <c r="U533" s="120" t="str">
        <f t="shared" si="17"/>
        <v/>
      </c>
    </row>
    <row r="534" spans="2:21" x14ac:dyDescent="0.3">
      <c r="B534" s="59">
        <v>531</v>
      </c>
      <c r="C534" s="118">
        <v>9.19</v>
      </c>
      <c r="D534" s="61">
        <v>1</v>
      </c>
      <c r="E534" s="117">
        <f>1/(1+EXP(-($W$4+($W$5*C534))))</f>
        <v>0.76133998297541927</v>
      </c>
      <c r="F534" s="117">
        <f>(E534^D534)*((1-E534)^(1-D534))</f>
        <v>0.76133998297541927</v>
      </c>
      <c r="Q534" s="56">
        <v>12.04</v>
      </c>
      <c r="R534" s="56">
        <v>1</v>
      </c>
      <c r="S534" s="119" t="e">
        <f t="shared" si="16"/>
        <v>#N/A</v>
      </c>
      <c r="T534" s="120">
        <f ca="1">IF($W$8=FALSE,D534,D534+((RANDBETWEEN(0,$W$9)-($W$9/2))/1000))</f>
        <v>1</v>
      </c>
      <c r="U534" s="120" t="str">
        <f t="shared" si="17"/>
        <v/>
      </c>
    </row>
    <row r="535" spans="2:21" x14ac:dyDescent="0.3">
      <c r="B535" s="59">
        <v>532</v>
      </c>
      <c r="C535" s="118">
        <v>6.92</v>
      </c>
      <c r="D535" s="61">
        <v>0</v>
      </c>
      <c r="E535" s="117">
        <f>1/(1+EXP(-($W$4+($W$5*C535))))</f>
        <v>1.0443469902499178E-2</v>
      </c>
      <c r="F535" s="117">
        <f>(E535^D535)*((1-E535)^(1-D535))</f>
        <v>0.98955653009750077</v>
      </c>
      <c r="Q535" s="56">
        <v>12.04</v>
      </c>
      <c r="R535" s="56">
        <v>1</v>
      </c>
      <c r="S535" s="119" t="e">
        <f t="shared" si="16"/>
        <v>#N/A</v>
      </c>
      <c r="T535" s="120">
        <f ca="1">IF($W$8=FALSE,D535,D535+((RANDBETWEEN(0,$W$9)-($W$9/2))/1000))</f>
        <v>0</v>
      </c>
      <c r="U535" s="120" t="str">
        <f t="shared" si="17"/>
        <v/>
      </c>
    </row>
    <row r="536" spans="2:21" x14ac:dyDescent="0.3">
      <c r="B536" s="59">
        <v>533</v>
      </c>
      <c r="C536" s="118">
        <v>2.79</v>
      </c>
      <c r="D536" s="61">
        <v>0</v>
      </c>
      <c r="E536" s="117">
        <f>1/(1+EXP(-($W$4+($W$5*C536))))</f>
        <v>3.2405249131250352E-7</v>
      </c>
      <c r="F536" s="117">
        <f>(E536^D536)*((1-E536)^(1-D536))</f>
        <v>0.99999967594750871</v>
      </c>
      <c r="Q536" s="56">
        <v>12.04</v>
      </c>
      <c r="R536" s="56">
        <v>1</v>
      </c>
      <c r="S536" s="119" t="e">
        <f t="shared" si="16"/>
        <v>#N/A</v>
      </c>
      <c r="T536" s="120">
        <f ca="1">IF($W$8=FALSE,D536,D536+((RANDBETWEEN(0,$W$9)-($W$9/2))/1000))</f>
        <v>0</v>
      </c>
      <c r="U536" s="120" t="str">
        <f t="shared" si="17"/>
        <v/>
      </c>
    </row>
    <row r="537" spans="2:21" x14ac:dyDescent="0.3">
      <c r="B537" s="59">
        <v>534</v>
      </c>
      <c r="C537" s="118">
        <v>3.44</v>
      </c>
      <c r="D537" s="61">
        <v>0</v>
      </c>
      <c r="E537" s="117">
        <f>1/(1+EXP(-($W$4+($W$5*C537))))</f>
        <v>1.6628764351690387E-6</v>
      </c>
      <c r="F537" s="117">
        <f>(E537^D537)*((1-E537)^(1-D537))</f>
        <v>0.99999833712356478</v>
      </c>
      <c r="Q537" s="56">
        <v>12.06</v>
      </c>
      <c r="R537" s="56">
        <v>1</v>
      </c>
      <c r="S537" s="119" t="e">
        <f t="shared" si="16"/>
        <v>#N/A</v>
      </c>
      <c r="T537" s="120">
        <f ca="1">IF($W$8=FALSE,D537,D537+((RANDBETWEEN(0,$W$9)-($W$9/2))/1000))</f>
        <v>0</v>
      </c>
      <c r="U537" s="120" t="str">
        <f t="shared" si="17"/>
        <v/>
      </c>
    </row>
    <row r="538" spans="2:21" x14ac:dyDescent="0.3">
      <c r="B538" s="59">
        <v>535</v>
      </c>
      <c r="C538" s="118">
        <v>3.91</v>
      </c>
      <c r="D538" s="61">
        <v>0</v>
      </c>
      <c r="E538" s="117">
        <f>1/(1+EXP(-($W$4+($W$5*C538))))</f>
        <v>5.4252562465239562E-6</v>
      </c>
      <c r="F538" s="117">
        <f>(E538^D538)*((1-E538)^(1-D538))</f>
        <v>0.99999457474375353</v>
      </c>
      <c r="Q538" s="56">
        <v>12.08</v>
      </c>
      <c r="R538" s="56">
        <v>1</v>
      </c>
      <c r="S538" s="119" t="e">
        <f t="shared" si="16"/>
        <v>#N/A</v>
      </c>
      <c r="T538" s="120">
        <f ca="1">IF($W$8=FALSE,D538,D538+((RANDBETWEEN(0,$W$9)-($W$9/2))/1000))</f>
        <v>0</v>
      </c>
      <c r="U538" s="120" t="str">
        <f t="shared" si="17"/>
        <v/>
      </c>
    </row>
    <row r="539" spans="2:21" x14ac:dyDescent="0.3">
      <c r="B539" s="59">
        <v>536</v>
      </c>
      <c r="C539" s="118">
        <v>6.18</v>
      </c>
      <c r="D539" s="61">
        <v>0</v>
      </c>
      <c r="E539" s="117">
        <f>1/(1+EXP(-($W$4+($W$5*C539))))</f>
        <v>1.6372151547953426E-3</v>
      </c>
      <c r="F539" s="117">
        <f>(E539^D539)*((1-E539)^(1-D539))</f>
        <v>0.99836278484520469</v>
      </c>
      <c r="Q539" s="56">
        <v>12.08</v>
      </c>
      <c r="R539" s="56">
        <v>1</v>
      </c>
      <c r="S539" s="119" t="e">
        <f t="shared" si="16"/>
        <v>#N/A</v>
      </c>
      <c r="T539" s="120">
        <f ca="1">IF($W$8=FALSE,D539,D539+((RANDBETWEEN(0,$W$9)-($W$9/2))/1000))</f>
        <v>0</v>
      </c>
      <c r="U539" s="120" t="str">
        <f t="shared" si="17"/>
        <v/>
      </c>
    </row>
    <row r="540" spans="2:21" x14ac:dyDescent="0.3">
      <c r="B540" s="59">
        <v>537</v>
      </c>
      <c r="C540" s="118">
        <v>5.09</v>
      </c>
      <c r="D540" s="61">
        <v>0</v>
      </c>
      <c r="E540" s="117">
        <f>1/(1+EXP(-($W$4+($W$5*C540))))</f>
        <v>1.0561970272285337E-4</v>
      </c>
      <c r="F540" s="117">
        <f>(E540^D540)*((1-E540)^(1-D540))</f>
        <v>0.99989438029727717</v>
      </c>
      <c r="Q540" s="56">
        <v>12.16</v>
      </c>
      <c r="R540" s="56">
        <v>1</v>
      </c>
      <c r="S540" s="119" t="e">
        <f t="shared" si="16"/>
        <v>#N/A</v>
      </c>
      <c r="T540" s="120">
        <f ca="1">IF($W$8=FALSE,D540,D540+((RANDBETWEEN(0,$W$9)-($W$9/2))/1000))</f>
        <v>0</v>
      </c>
      <c r="U540" s="120" t="str">
        <f t="shared" si="17"/>
        <v/>
      </c>
    </row>
    <row r="541" spans="2:21" x14ac:dyDescent="0.3">
      <c r="B541" s="59">
        <v>538</v>
      </c>
      <c r="C541" s="118">
        <v>3.91</v>
      </c>
      <c r="D541" s="61">
        <v>0</v>
      </c>
      <c r="E541" s="117">
        <f>1/(1+EXP(-($W$4+($W$5*C541))))</f>
        <v>5.4252562465239562E-6</v>
      </c>
      <c r="F541" s="117">
        <f>(E541^D541)*((1-E541)^(1-D541))</f>
        <v>0.99999457474375353</v>
      </c>
      <c r="Q541" s="56">
        <v>12.18</v>
      </c>
      <c r="R541" s="56">
        <v>1</v>
      </c>
      <c r="S541" s="119" t="e">
        <f t="shared" si="16"/>
        <v>#N/A</v>
      </c>
      <c r="T541" s="120">
        <f ca="1">IF($W$8=FALSE,D541,D541+((RANDBETWEEN(0,$W$9)-($W$9/2))/1000))</f>
        <v>0</v>
      </c>
      <c r="U541" s="120" t="str">
        <f t="shared" si="17"/>
        <v/>
      </c>
    </row>
    <row r="542" spans="2:21" x14ac:dyDescent="0.3">
      <c r="B542" s="59">
        <v>539</v>
      </c>
      <c r="C542" s="118">
        <v>10.79</v>
      </c>
      <c r="D542" s="61">
        <v>1</v>
      </c>
      <c r="E542" s="117">
        <f>1/(1+EXP(-($W$4+($W$5*C542))))</f>
        <v>0.9944347910756286</v>
      </c>
      <c r="F542" s="117">
        <f>(E542^D542)*((1-E542)^(1-D542))</f>
        <v>0.9944347910756286</v>
      </c>
      <c r="Q542" s="56">
        <v>12.18</v>
      </c>
      <c r="R542" s="56">
        <v>1</v>
      </c>
      <c r="S542" s="119" t="e">
        <f t="shared" si="16"/>
        <v>#N/A</v>
      </c>
      <c r="T542" s="120">
        <f ca="1">IF($W$8=FALSE,D542,D542+((RANDBETWEEN(0,$W$9)-($W$9/2))/1000))</f>
        <v>1</v>
      </c>
      <c r="U542" s="120" t="str">
        <f t="shared" si="17"/>
        <v/>
      </c>
    </row>
    <row r="543" spans="2:21" x14ac:dyDescent="0.3">
      <c r="B543" s="59">
        <v>540</v>
      </c>
      <c r="C543" s="118">
        <v>10.99</v>
      </c>
      <c r="D543" s="61">
        <v>1</v>
      </c>
      <c r="E543" s="117">
        <f>1/(1+EXP(-($W$4+($W$5*C543))))</f>
        <v>0.99662789400126595</v>
      </c>
      <c r="F543" s="117">
        <f>(E543^D543)*((1-E543)^(1-D543))</f>
        <v>0.99662789400126595</v>
      </c>
      <c r="Q543" s="56">
        <v>12.18</v>
      </c>
      <c r="R543" s="56">
        <v>1</v>
      </c>
      <c r="S543" s="119" t="e">
        <f t="shared" si="16"/>
        <v>#N/A</v>
      </c>
      <c r="T543" s="120">
        <f ca="1">IF($W$8=FALSE,D543,D543+((RANDBETWEEN(0,$W$9)-($W$9/2))/1000))</f>
        <v>1</v>
      </c>
      <c r="U543" s="120" t="str">
        <f t="shared" si="17"/>
        <v/>
      </c>
    </row>
    <row r="544" spans="2:21" x14ac:dyDescent="0.3">
      <c r="B544" s="59">
        <v>541</v>
      </c>
      <c r="C544" s="118">
        <v>9.44</v>
      </c>
      <c r="D544" s="61">
        <v>1</v>
      </c>
      <c r="E544" s="117">
        <f>1/(1+EXP(-($W$4+($W$5*C544))))</f>
        <v>0.85680953738311938</v>
      </c>
      <c r="F544" s="117">
        <f>(E544^D544)*((1-E544)^(1-D544))</f>
        <v>0.85680953738311938</v>
      </c>
      <c r="Q544" s="56">
        <v>12.19</v>
      </c>
      <c r="R544" s="56">
        <v>1</v>
      </c>
      <c r="S544" s="119" t="e">
        <f t="shared" si="16"/>
        <v>#N/A</v>
      </c>
      <c r="T544" s="120">
        <f ca="1">IF($W$8=FALSE,D544,D544+((RANDBETWEEN(0,$W$9)-($W$9/2))/1000))</f>
        <v>1</v>
      </c>
      <c r="U544" s="120" t="str">
        <f t="shared" si="17"/>
        <v/>
      </c>
    </row>
    <row r="545" spans="2:21" x14ac:dyDescent="0.3">
      <c r="B545" s="59">
        <v>542</v>
      </c>
      <c r="C545" s="118">
        <v>6.78</v>
      </c>
      <c r="D545" s="61">
        <v>0</v>
      </c>
      <c r="E545" s="117">
        <f>1/(1+EXP(-($W$4+($W$5*C545))))</f>
        <v>7.3657601642560331E-3</v>
      </c>
      <c r="F545" s="117">
        <f>(E545^D545)*((1-E545)^(1-D545))</f>
        <v>0.99263423983574395</v>
      </c>
      <c r="Q545" s="56">
        <v>12.26</v>
      </c>
      <c r="R545" s="56">
        <v>1</v>
      </c>
      <c r="S545" s="119" t="e">
        <f t="shared" si="16"/>
        <v>#N/A</v>
      </c>
      <c r="T545" s="120">
        <f ca="1">IF($W$8=FALSE,D545,D545+((RANDBETWEEN(0,$W$9)-($W$9/2))/1000))</f>
        <v>0</v>
      </c>
      <c r="U545" s="120" t="str">
        <f t="shared" si="17"/>
        <v/>
      </c>
    </row>
    <row r="546" spans="2:21" x14ac:dyDescent="0.3">
      <c r="B546" s="59">
        <v>543</v>
      </c>
      <c r="C546" s="118">
        <v>5.13</v>
      </c>
      <c r="D546" s="61">
        <v>0</v>
      </c>
      <c r="E546" s="117">
        <f>1/(1+EXP(-($W$4+($W$5*C546))))</f>
        <v>1.1680124737237498E-4</v>
      </c>
      <c r="F546" s="117">
        <f>(E546^D546)*((1-E546)^(1-D546))</f>
        <v>0.99988319875262766</v>
      </c>
      <c r="Q546" s="56">
        <v>12.27</v>
      </c>
      <c r="R546" s="56">
        <v>1</v>
      </c>
      <c r="S546" s="119" t="e">
        <f t="shared" si="16"/>
        <v>#N/A</v>
      </c>
      <c r="T546" s="120">
        <f ca="1">IF($W$8=FALSE,D546,D546+((RANDBETWEEN(0,$W$9)-($W$9/2))/1000))</f>
        <v>0</v>
      </c>
      <c r="U546" s="120" t="str">
        <f t="shared" si="17"/>
        <v/>
      </c>
    </row>
    <row r="547" spans="2:21" x14ac:dyDescent="0.3">
      <c r="B547" s="59">
        <v>544</v>
      </c>
      <c r="C547" s="118">
        <v>3.14</v>
      </c>
      <c r="D547" s="61">
        <v>0</v>
      </c>
      <c r="E547" s="117">
        <f>1/(1+EXP(-($W$4+($W$5*C547))))</f>
        <v>7.8172659388106522E-7</v>
      </c>
      <c r="F547" s="117">
        <f>(E547^D547)*((1-E547)^(1-D547))</f>
        <v>0.9999992182734061</v>
      </c>
      <c r="Q547" s="56">
        <v>12.28</v>
      </c>
      <c r="R547" s="56">
        <v>1</v>
      </c>
      <c r="S547" s="119" t="e">
        <f t="shared" si="16"/>
        <v>#N/A</v>
      </c>
      <c r="T547" s="120">
        <f ca="1">IF($W$8=FALSE,D547,D547+((RANDBETWEEN(0,$W$9)-($W$9/2))/1000))</f>
        <v>0</v>
      </c>
      <c r="U547" s="120" t="str">
        <f t="shared" si="17"/>
        <v/>
      </c>
    </row>
    <row r="548" spans="2:21" x14ac:dyDescent="0.3">
      <c r="B548" s="59">
        <v>545</v>
      </c>
      <c r="C548" s="118">
        <v>5.24</v>
      </c>
      <c r="D548" s="61">
        <v>0</v>
      </c>
      <c r="E548" s="117">
        <f>1/(1+EXP(-($W$4+($W$5*C548))))</f>
        <v>1.5403756612352316E-4</v>
      </c>
      <c r="F548" s="117">
        <f>(E548^D548)*((1-E548)^(1-D548))</f>
        <v>0.99984596243387647</v>
      </c>
      <c r="Q548" s="56">
        <v>12.31</v>
      </c>
      <c r="R548" s="56">
        <v>1</v>
      </c>
      <c r="S548" s="119" t="e">
        <f t="shared" si="16"/>
        <v>#N/A</v>
      </c>
      <c r="T548" s="120">
        <f ca="1">IF($W$8=FALSE,D548,D548+((RANDBETWEEN(0,$W$9)-($W$9/2))/1000))</f>
        <v>0</v>
      </c>
      <c r="U548" s="120" t="str">
        <f t="shared" si="17"/>
        <v/>
      </c>
    </row>
    <row r="549" spans="2:21" x14ac:dyDescent="0.3">
      <c r="B549" s="59">
        <v>546</v>
      </c>
      <c r="C549" s="118">
        <v>6.49</v>
      </c>
      <c r="D549" s="61">
        <v>0</v>
      </c>
      <c r="E549" s="117">
        <f>1/(1+EXP(-($W$4+($W$5*C549))))</f>
        <v>3.5645022001225641E-3</v>
      </c>
      <c r="F549" s="117">
        <f>(E549^D549)*((1-E549)^(1-D549))</f>
        <v>0.99643549779987739</v>
      </c>
      <c r="Q549" s="56">
        <v>12.32</v>
      </c>
      <c r="R549" s="56">
        <v>1</v>
      </c>
      <c r="S549" s="119" t="e">
        <f t="shared" si="16"/>
        <v>#N/A</v>
      </c>
      <c r="T549" s="120">
        <f ca="1">IF($W$8=FALSE,D549,D549+((RANDBETWEEN(0,$W$9)-($W$9/2))/1000))</f>
        <v>0</v>
      </c>
      <c r="U549" s="120" t="str">
        <f t="shared" si="17"/>
        <v/>
      </c>
    </row>
    <row r="550" spans="2:21" x14ac:dyDescent="0.3">
      <c r="B550" s="59">
        <v>547</v>
      </c>
      <c r="C550" s="118">
        <v>10.47</v>
      </c>
      <c r="D550" s="61">
        <v>1</v>
      </c>
      <c r="E550" s="117">
        <f>1/(1+EXP(-($W$4+($W$5*C550))))</f>
        <v>0.98763593669071992</v>
      </c>
      <c r="F550" s="117">
        <f>(E550^D550)*((1-E550)^(1-D550))</f>
        <v>0.98763593669071992</v>
      </c>
      <c r="Q550" s="56">
        <v>12.36</v>
      </c>
      <c r="R550" s="56">
        <v>1</v>
      </c>
      <c r="S550" s="119" t="e">
        <f t="shared" si="16"/>
        <v>#N/A</v>
      </c>
      <c r="T550" s="120">
        <f ca="1">IF($W$8=FALSE,D550,D550+((RANDBETWEEN(0,$W$9)-($W$9/2))/1000))</f>
        <v>1</v>
      </c>
      <c r="U550" s="120" t="str">
        <f t="shared" si="17"/>
        <v/>
      </c>
    </row>
    <row r="551" spans="2:21" x14ac:dyDescent="0.3">
      <c r="B551" s="59">
        <v>548</v>
      </c>
      <c r="C551" s="118">
        <v>7.38</v>
      </c>
      <c r="D551" s="61">
        <v>0</v>
      </c>
      <c r="E551" s="117">
        <f>1/(1+EXP(-($W$4+($W$5*C551))))</f>
        <v>3.2486020988969806E-2</v>
      </c>
      <c r="F551" s="117">
        <f>(E551^D551)*((1-E551)^(1-D551))</f>
        <v>0.9675139790110302</v>
      </c>
      <c r="Q551" s="56">
        <v>12.4</v>
      </c>
      <c r="R551" s="56">
        <v>1</v>
      </c>
      <c r="S551" s="119" t="e">
        <f t="shared" si="16"/>
        <v>#N/A</v>
      </c>
      <c r="T551" s="120">
        <f ca="1">IF($W$8=FALSE,D551,D551+((RANDBETWEEN(0,$W$9)-($W$9/2))/1000))</f>
        <v>0</v>
      </c>
      <c r="U551" s="120" t="str">
        <f t="shared" si="17"/>
        <v/>
      </c>
    </row>
    <row r="552" spans="2:21" x14ac:dyDescent="0.3">
      <c r="B552" s="59">
        <v>549</v>
      </c>
      <c r="C552" s="118">
        <v>9.39</v>
      </c>
      <c r="D552" s="61">
        <v>1</v>
      </c>
      <c r="E552" s="117">
        <f>1/(1+EXP(-($W$4+($W$5*C552))))</f>
        <v>0.84067245519691047</v>
      </c>
      <c r="F552" s="117">
        <f>(E552^D552)*((1-E552)^(1-D552))</f>
        <v>0.84067245519691047</v>
      </c>
      <c r="Q552" s="56">
        <v>12.4</v>
      </c>
      <c r="R552" s="56">
        <v>1</v>
      </c>
      <c r="S552" s="119" t="e">
        <f t="shared" si="16"/>
        <v>#N/A</v>
      </c>
      <c r="T552" s="120">
        <f ca="1">IF($W$8=FALSE,D552,D552+((RANDBETWEEN(0,$W$9)-($W$9/2))/1000))</f>
        <v>1</v>
      </c>
      <c r="U552" s="120" t="str">
        <f t="shared" si="17"/>
        <v/>
      </c>
    </row>
    <row r="553" spans="2:21" x14ac:dyDescent="0.3">
      <c r="B553" s="59">
        <v>550</v>
      </c>
      <c r="C553" s="118">
        <v>9.69</v>
      </c>
      <c r="D553" s="61">
        <v>1</v>
      </c>
      <c r="E553" s="117">
        <f>1/(1+EXP(-($W$4+($W$5*C553))))</f>
        <v>0.91819263992572075</v>
      </c>
      <c r="F553" s="117">
        <f>(E553^D553)*((1-E553)^(1-D553))</f>
        <v>0.91819263992572075</v>
      </c>
      <c r="Q553" s="56">
        <v>12.43</v>
      </c>
      <c r="R553" s="56">
        <v>1</v>
      </c>
      <c r="S553" s="119" t="e">
        <f t="shared" si="16"/>
        <v>#N/A</v>
      </c>
      <c r="T553" s="120">
        <f ca="1">IF($W$8=FALSE,D553,D553+((RANDBETWEEN(0,$W$9)-($W$9/2))/1000))</f>
        <v>1</v>
      </c>
      <c r="U553" s="120" t="str">
        <f t="shared" si="17"/>
        <v/>
      </c>
    </row>
    <row r="554" spans="2:21" x14ac:dyDescent="0.3">
      <c r="B554" s="59">
        <v>551</v>
      </c>
      <c r="C554" s="118">
        <v>8.1999999999999993</v>
      </c>
      <c r="D554" s="61">
        <v>0</v>
      </c>
      <c r="E554" s="117">
        <f>1/(1+EXP(-($W$4+($W$5*C554))))</f>
        <v>0.20902706662223874</v>
      </c>
      <c r="F554" s="117">
        <f>(E554^D554)*((1-E554)^(1-D554))</f>
        <v>0.79097293337776131</v>
      </c>
      <c r="Q554" s="56">
        <v>12.45</v>
      </c>
      <c r="R554" s="56">
        <v>1</v>
      </c>
      <c r="S554" s="119" t="e">
        <f t="shared" si="16"/>
        <v>#N/A</v>
      </c>
      <c r="T554" s="120">
        <f ca="1">IF($W$8=FALSE,D554,D554+((RANDBETWEEN(0,$W$9)-($W$9/2))/1000))</f>
        <v>0</v>
      </c>
      <c r="U554" s="120" t="str">
        <f t="shared" si="17"/>
        <v/>
      </c>
    </row>
    <row r="555" spans="2:21" x14ac:dyDescent="0.3">
      <c r="B555" s="59">
        <v>552</v>
      </c>
      <c r="C555" s="118">
        <v>6.12</v>
      </c>
      <c r="D555" s="61">
        <v>0</v>
      </c>
      <c r="E555" s="117">
        <f>1/(1+EXP(-($W$4+($W$5*C555))))</f>
        <v>1.4081350250392827E-3</v>
      </c>
      <c r="F555" s="117">
        <f>(E555^D555)*((1-E555)^(1-D555))</f>
        <v>0.99859186497496066</v>
      </c>
      <c r="Q555" s="56">
        <v>12.47</v>
      </c>
      <c r="R555" s="56">
        <v>1</v>
      </c>
      <c r="S555" s="119" t="e">
        <f t="shared" si="16"/>
        <v>#N/A</v>
      </c>
      <c r="T555" s="120">
        <f ca="1">IF($W$8=FALSE,D555,D555+((RANDBETWEEN(0,$W$9)-($W$9/2))/1000))</f>
        <v>0</v>
      </c>
      <c r="U555" s="120" t="str">
        <f t="shared" si="17"/>
        <v/>
      </c>
    </row>
    <row r="556" spans="2:21" x14ac:dyDescent="0.3">
      <c r="B556" s="59">
        <v>553</v>
      </c>
      <c r="C556" s="118">
        <v>5.27</v>
      </c>
      <c r="D556" s="61">
        <v>0</v>
      </c>
      <c r="E556" s="117">
        <f>1/(1+EXP(-($W$4+($W$5*C556))))</f>
        <v>1.661123608223079E-4</v>
      </c>
      <c r="F556" s="117">
        <f>(E556^D556)*((1-E556)^(1-D556))</f>
        <v>0.99983388763917769</v>
      </c>
      <c r="Q556" s="56">
        <v>12.49</v>
      </c>
      <c r="R556" s="56">
        <v>1</v>
      </c>
      <c r="S556" s="119" t="e">
        <f t="shared" si="16"/>
        <v>#N/A</v>
      </c>
      <c r="T556" s="120">
        <f ca="1">IF($W$8=FALSE,D556,D556+((RANDBETWEEN(0,$W$9)-($W$9/2))/1000))</f>
        <v>0</v>
      </c>
      <c r="U556" s="120" t="str">
        <f t="shared" si="17"/>
        <v/>
      </c>
    </row>
    <row r="557" spans="2:21" x14ac:dyDescent="0.3">
      <c r="B557" s="59">
        <v>554</v>
      </c>
      <c r="C557" s="118">
        <v>0.6</v>
      </c>
      <c r="D557" s="61">
        <v>0</v>
      </c>
      <c r="E557" s="117">
        <f>1/(1+EXP(-($W$4+($W$5*C557))))</f>
        <v>1.3110991557988356E-9</v>
      </c>
      <c r="F557" s="117">
        <f>(E557^D557)*((1-E557)^(1-D557))</f>
        <v>0.99999999868890088</v>
      </c>
      <c r="Q557" s="56">
        <v>12.51</v>
      </c>
      <c r="R557" s="56">
        <v>1</v>
      </c>
      <c r="S557" s="119" t="e">
        <f t="shared" si="16"/>
        <v>#N/A</v>
      </c>
      <c r="T557" s="120">
        <f ca="1">IF($W$8=FALSE,D557,D557+((RANDBETWEEN(0,$W$9)-($W$9/2))/1000))</f>
        <v>0</v>
      </c>
      <c r="U557" s="120" t="str">
        <f t="shared" si="17"/>
        <v/>
      </c>
    </row>
    <row r="558" spans="2:21" x14ac:dyDescent="0.3">
      <c r="B558" s="59">
        <v>555</v>
      </c>
      <c r="C558" s="118">
        <v>9.94</v>
      </c>
      <c r="D558" s="61">
        <v>0</v>
      </c>
      <c r="E558" s="117">
        <f>1/(1+EXP(-($W$4+($W$5*C558))))</f>
        <v>0.95465456270427129</v>
      </c>
      <c r="F558" s="117">
        <f>(E558^D558)*((1-E558)^(1-D558))</f>
        <v>4.5345437295728708E-2</v>
      </c>
      <c r="Q558" s="56">
        <v>12.51</v>
      </c>
      <c r="R558" s="56">
        <v>1</v>
      </c>
      <c r="S558" s="119" t="e">
        <f t="shared" si="16"/>
        <v>#N/A</v>
      </c>
      <c r="T558" s="120">
        <f ca="1">IF($W$8=FALSE,D558,D558+((RANDBETWEEN(0,$W$9)-($W$9/2))/1000))</f>
        <v>0</v>
      </c>
      <c r="U558" s="120" t="str">
        <f t="shared" si="17"/>
        <v/>
      </c>
    </row>
    <row r="559" spans="2:21" x14ac:dyDescent="0.3">
      <c r="B559" s="59">
        <v>556</v>
      </c>
      <c r="C559" s="118">
        <v>12.67</v>
      </c>
      <c r="D559" s="61">
        <v>1</v>
      </c>
      <c r="E559" s="117">
        <f>1/(1+EXP(-($W$4+($W$5*C559))))</f>
        <v>0.99995061033622001</v>
      </c>
      <c r="F559" s="117">
        <f>(E559^D559)*((1-E559)^(1-D559))</f>
        <v>0.99995061033622001</v>
      </c>
      <c r="Q559" s="56">
        <v>12.54</v>
      </c>
      <c r="R559" s="56">
        <v>1</v>
      </c>
      <c r="S559" s="119" t="e">
        <f t="shared" si="16"/>
        <v>#N/A</v>
      </c>
      <c r="T559" s="120">
        <f ca="1">IF($W$8=FALSE,D559,D559+((RANDBETWEEN(0,$W$9)-($W$9/2))/1000))</f>
        <v>1</v>
      </c>
      <c r="U559" s="120" t="str">
        <f t="shared" si="17"/>
        <v/>
      </c>
    </row>
    <row r="560" spans="2:21" x14ac:dyDescent="0.3">
      <c r="B560" s="59">
        <v>557</v>
      </c>
      <c r="C560" s="118">
        <v>6.68</v>
      </c>
      <c r="D560" s="61">
        <v>0</v>
      </c>
      <c r="E560" s="117">
        <f>1/(1+EXP(-($W$4+($W$5*C560))))</f>
        <v>5.7366881863325182E-3</v>
      </c>
      <c r="F560" s="117">
        <f>(E560^D560)*((1-E560)^(1-D560))</f>
        <v>0.99426331181366745</v>
      </c>
      <c r="Q560" s="56">
        <v>12.56</v>
      </c>
      <c r="R560" s="56">
        <v>1</v>
      </c>
      <c r="S560" s="119" t="e">
        <f t="shared" si="16"/>
        <v>#N/A</v>
      </c>
      <c r="T560" s="120">
        <f ca="1">IF($W$8=FALSE,D560,D560+((RANDBETWEEN(0,$W$9)-($W$9/2))/1000))</f>
        <v>0</v>
      </c>
      <c r="U560" s="120" t="str">
        <f t="shared" si="17"/>
        <v/>
      </c>
    </row>
    <row r="561" spans="2:21" x14ac:dyDescent="0.3">
      <c r="B561" s="59">
        <v>558</v>
      </c>
      <c r="C561" s="118">
        <v>5.65</v>
      </c>
      <c r="D561" s="61">
        <v>0</v>
      </c>
      <c r="E561" s="117">
        <f>1/(1+EXP(-($W$4+($W$5*C561))))</f>
        <v>4.3202283333185725E-4</v>
      </c>
      <c r="F561" s="117">
        <f>(E561^D561)*((1-E561)^(1-D561))</f>
        <v>0.99956797716666812</v>
      </c>
      <c r="Q561" s="56">
        <v>12.61</v>
      </c>
      <c r="R561" s="56">
        <v>1</v>
      </c>
      <c r="S561" s="119" t="e">
        <f t="shared" si="16"/>
        <v>#N/A</v>
      </c>
      <c r="T561" s="120">
        <f ca="1">IF($W$8=FALSE,D561,D561+((RANDBETWEEN(0,$W$9)-($W$9/2))/1000))</f>
        <v>0</v>
      </c>
      <c r="U561" s="120" t="str">
        <f t="shared" si="17"/>
        <v/>
      </c>
    </row>
    <row r="562" spans="2:21" x14ac:dyDescent="0.3">
      <c r="B562" s="59">
        <v>559</v>
      </c>
      <c r="C562" s="118">
        <v>13.85</v>
      </c>
      <c r="D562" s="61">
        <v>1</v>
      </c>
      <c r="E562" s="117">
        <f>1/(1+EXP(-($W$4+($W$5*C562))))</f>
        <v>0.99999746318838934</v>
      </c>
      <c r="F562" s="117">
        <f>(E562^D562)*((1-E562)^(1-D562))</f>
        <v>0.99999746318838934</v>
      </c>
      <c r="Q562" s="56">
        <v>12.61</v>
      </c>
      <c r="R562" s="56">
        <v>1</v>
      </c>
      <c r="S562" s="119" t="e">
        <f t="shared" si="16"/>
        <v>#N/A</v>
      </c>
      <c r="T562" s="120">
        <f ca="1">IF($W$8=FALSE,D562,D562+((RANDBETWEEN(0,$W$9)-($W$9/2))/1000))</f>
        <v>1</v>
      </c>
      <c r="U562" s="120" t="str">
        <f t="shared" si="17"/>
        <v/>
      </c>
    </row>
    <row r="563" spans="2:21" x14ac:dyDescent="0.3">
      <c r="B563" s="59">
        <v>560</v>
      </c>
      <c r="C563" s="118">
        <v>6.62</v>
      </c>
      <c r="D563" s="61">
        <v>0</v>
      </c>
      <c r="E563" s="117">
        <f>1/(1+EXP(-($W$4+($W$5*C563))))</f>
        <v>4.9368437439133847E-3</v>
      </c>
      <c r="F563" s="117">
        <f>(E563^D563)*((1-E563)^(1-D563))</f>
        <v>0.99506315625608666</v>
      </c>
      <c r="Q563" s="56">
        <v>12.63</v>
      </c>
      <c r="R563" s="56">
        <v>1</v>
      </c>
      <c r="S563" s="119" t="e">
        <f t="shared" si="16"/>
        <v>#N/A</v>
      </c>
      <c r="T563" s="120">
        <f ca="1">IF($W$8=FALSE,D563,D563+((RANDBETWEEN(0,$W$9)-($W$9/2))/1000))</f>
        <v>0</v>
      </c>
      <c r="U563" s="120" t="str">
        <f t="shared" si="17"/>
        <v/>
      </c>
    </row>
    <row r="564" spans="2:21" x14ac:dyDescent="0.3">
      <c r="B564" s="59">
        <v>561</v>
      </c>
      <c r="C564" s="118">
        <v>5.83</v>
      </c>
      <c r="D564" s="61">
        <v>0</v>
      </c>
      <c r="E564" s="117">
        <f>1/(1+EXP(-($W$4+($W$5*C564))))</f>
        <v>6.793327010764798E-4</v>
      </c>
      <c r="F564" s="117">
        <f>(E564^D564)*((1-E564)^(1-D564))</f>
        <v>0.99932066729892355</v>
      </c>
      <c r="Q564" s="56">
        <v>12.64</v>
      </c>
      <c r="R564" s="56">
        <v>1</v>
      </c>
      <c r="S564" s="119" t="e">
        <f t="shared" si="16"/>
        <v>#N/A</v>
      </c>
      <c r="T564" s="120">
        <f ca="1">IF($W$8=FALSE,D564,D564+((RANDBETWEEN(0,$W$9)-($W$9/2))/1000))</f>
        <v>0</v>
      </c>
      <c r="U564" s="120" t="str">
        <f t="shared" si="17"/>
        <v/>
      </c>
    </row>
    <row r="565" spans="2:21" x14ac:dyDescent="0.3">
      <c r="B565" s="59">
        <v>562</v>
      </c>
      <c r="C565" s="118">
        <v>7.33</v>
      </c>
      <c r="D565" s="61">
        <v>0</v>
      </c>
      <c r="E565" s="117">
        <f>1/(1+EXP(-($W$4+($W$5*C565))))</f>
        <v>2.8756315123809655E-2</v>
      </c>
      <c r="F565" s="117">
        <f>(E565^D565)*((1-E565)^(1-D565))</f>
        <v>0.97124368487619039</v>
      </c>
      <c r="Q565" s="56">
        <v>12.67</v>
      </c>
      <c r="R565" s="56">
        <v>1</v>
      </c>
      <c r="S565" s="119" t="e">
        <f t="shared" si="16"/>
        <v>#N/A</v>
      </c>
      <c r="T565" s="120">
        <f ca="1">IF($W$8=FALSE,D565,D565+((RANDBETWEEN(0,$W$9)-($W$9/2))/1000))</f>
        <v>0</v>
      </c>
      <c r="U565" s="120" t="str">
        <f t="shared" si="17"/>
        <v/>
      </c>
    </row>
    <row r="566" spans="2:21" x14ac:dyDescent="0.3">
      <c r="B566" s="59">
        <v>563</v>
      </c>
      <c r="C566" s="118">
        <v>10.33</v>
      </c>
      <c r="D566" s="61">
        <v>1</v>
      </c>
      <c r="E566" s="117">
        <f>1/(1+EXP(-($W$4+($W$5*C566))))</f>
        <v>0.98250654166005491</v>
      </c>
      <c r="F566" s="117">
        <f>(E566^D566)*((1-E566)^(1-D566))</f>
        <v>0.98250654166005491</v>
      </c>
      <c r="Q566" s="56">
        <v>12.67</v>
      </c>
      <c r="R566" s="56">
        <v>1</v>
      </c>
      <c r="S566" s="119" t="e">
        <f t="shared" si="16"/>
        <v>#N/A</v>
      </c>
      <c r="T566" s="120">
        <f ca="1">IF($W$8=FALSE,D566,D566+((RANDBETWEEN(0,$W$9)-($W$9/2))/1000))</f>
        <v>1</v>
      </c>
      <c r="U566" s="120" t="str">
        <f t="shared" si="17"/>
        <v/>
      </c>
    </row>
    <row r="567" spans="2:21" x14ac:dyDescent="0.3">
      <c r="B567" s="59">
        <v>564</v>
      </c>
      <c r="C567" s="118">
        <v>9.8800000000000008</v>
      </c>
      <c r="D567" s="61">
        <v>1</v>
      </c>
      <c r="E567" s="117">
        <f>1/(1+EXP(-($W$4+($W$5*C567))))</f>
        <v>0.94765231679077289</v>
      </c>
      <c r="F567" s="117">
        <f>(E567^D567)*((1-E567)^(1-D567))</f>
        <v>0.94765231679077289</v>
      </c>
      <c r="Q567" s="56">
        <v>12.67</v>
      </c>
      <c r="R567" s="56">
        <v>1</v>
      </c>
      <c r="S567" s="119" t="e">
        <f t="shared" si="16"/>
        <v>#N/A</v>
      </c>
      <c r="T567" s="120">
        <f ca="1">IF($W$8=FALSE,D567,D567+((RANDBETWEEN(0,$W$9)-($W$9/2))/1000))</f>
        <v>1</v>
      </c>
      <c r="U567" s="120" t="str">
        <f t="shared" si="17"/>
        <v/>
      </c>
    </row>
    <row r="568" spans="2:21" x14ac:dyDescent="0.3">
      <c r="B568" s="59">
        <v>565</v>
      </c>
      <c r="C568" s="118">
        <v>8.64</v>
      </c>
      <c r="D568" s="61">
        <v>0</v>
      </c>
      <c r="E568" s="117">
        <f>1/(1+EXP(-($W$4+($W$5*C568))))</f>
        <v>0.44429224010978224</v>
      </c>
      <c r="F568" s="117">
        <f>(E568^D568)*((1-E568)^(1-D568))</f>
        <v>0.55570775989021781</v>
      </c>
      <c r="Q568" s="56">
        <v>12.67</v>
      </c>
      <c r="R568" s="56">
        <v>1</v>
      </c>
      <c r="S568" s="119" t="e">
        <f t="shared" si="16"/>
        <v>#N/A</v>
      </c>
      <c r="T568" s="120">
        <f ca="1">IF($W$8=FALSE,D568,D568+((RANDBETWEEN(0,$W$9)-($W$9/2))/1000))</f>
        <v>0</v>
      </c>
      <c r="U568" s="120" t="str">
        <f t="shared" si="17"/>
        <v/>
      </c>
    </row>
    <row r="569" spans="2:21" x14ac:dyDescent="0.3">
      <c r="B569" s="59">
        <v>566</v>
      </c>
      <c r="C569" s="118">
        <v>14.58</v>
      </c>
      <c r="D569" s="61">
        <v>1</v>
      </c>
      <c r="E569" s="117">
        <f>1/(1+EXP(-($W$4+($W$5*C569))))</f>
        <v>0.99999959576943009</v>
      </c>
      <c r="F569" s="117">
        <f>(E569^D569)*((1-E569)^(1-D569))</f>
        <v>0.99999959576943009</v>
      </c>
      <c r="Q569" s="56">
        <v>12.71</v>
      </c>
      <c r="R569" s="56">
        <v>1</v>
      </c>
      <c r="S569" s="119" t="e">
        <f t="shared" si="16"/>
        <v>#N/A</v>
      </c>
      <c r="T569" s="120">
        <f ca="1">IF($W$8=FALSE,D569,D569+((RANDBETWEEN(0,$W$9)-($W$9/2))/1000))</f>
        <v>1</v>
      </c>
      <c r="U569" s="120" t="str">
        <f t="shared" si="17"/>
        <v/>
      </c>
    </row>
    <row r="570" spans="2:21" x14ac:dyDescent="0.3">
      <c r="B570" s="59">
        <v>567</v>
      </c>
      <c r="C570" s="118">
        <v>9.98</v>
      </c>
      <c r="D570" s="61">
        <v>1</v>
      </c>
      <c r="E570" s="117">
        <f>1/(1+EXP(-($W$4+($W$5*C570))))</f>
        <v>0.9588172099494906</v>
      </c>
      <c r="F570" s="117">
        <f>(E570^D570)*((1-E570)^(1-D570))</f>
        <v>0.9588172099494906</v>
      </c>
      <c r="Q570" s="56">
        <v>12.73</v>
      </c>
      <c r="R570" s="56">
        <v>1</v>
      </c>
      <c r="S570" s="119" t="e">
        <f t="shared" si="16"/>
        <v>#N/A</v>
      </c>
      <c r="T570" s="120">
        <f ca="1">IF($W$8=FALSE,D570,D570+((RANDBETWEEN(0,$W$9)-($W$9/2))/1000))</f>
        <v>1</v>
      </c>
      <c r="U570" s="120" t="str">
        <f t="shared" si="17"/>
        <v/>
      </c>
    </row>
    <row r="571" spans="2:21" x14ac:dyDescent="0.3">
      <c r="B571" s="59">
        <v>568</v>
      </c>
      <c r="C571" s="118">
        <v>9.76</v>
      </c>
      <c r="D571" s="61">
        <v>0</v>
      </c>
      <c r="E571" s="117">
        <f>1/(1+EXP(-($W$4+($W$5*C571))))</f>
        <v>0.93048478014553415</v>
      </c>
      <c r="F571" s="117">
        <f>(E571^D571)*((1-E571)^(1-D571))</f>
        <v>6.9515219854465848E-2</v>
      </c>
      <c r="Q571" s="56">
        <v>12.83</v>
      </c>
      <c r="R571" s="56">
        <v>1</v>
      </c>
      <c r="S571" s="119" t="e">
        <f t="shared" si="16"/>
        <v>#N/A</v>
      </c>
      <c r="T571" s="120">
        <f ca="1">IF($W$8=FALSE,D571,D571+((RANDBETWEEN(0,$W$9)-($W$9/2))/1000))</f>
        <v>0</v>
      </c>
      <c r="U571" s="120" t="str">
        <f t="shared" si="17"/>
        <v/>
      </c>
    </row>
    <row r="572" spans="2:21" x14ac:dyDescent="0.3">
      <c r="B572" s="59">
        <v>569</v>
      </c>
      <c r="C572" s="118">
        <v>10.46</v>
      </c>
      <c r="D572" s="61">
        <v>1</v>
      </c>
      <c r="E572" s="117">
        <f>1/(1+EXP(-($W$4+($W$5*C572))))</f>
        <v>0.98732490343390367</v>
      </c>
      <c r="F572" s="117">
        <f>(E572^D572)*((1-E572)^(1-D572))</f>
        <v>0.98732490343390367</v>
      </c>
      <c r="Q572" s="56">
        <v>12.83</v>
      </c>
      <c r="R572" s="56">
        <v>1</v>
      </c>
      <c r="S572" s="119" t="e">
        <f t="shared" si="16"/>
        <v>#N/A</v>
      </c>
      <c r="T572" s="120">
        <f ca="1">IF($W$8=FALSE,D572,D572+((RANDBETWEEN(0,$W$9)-($W$9/2))/1000))</f>
        <v>1</v>
      </c>
      <c r="U572" s="120" t="str">
        <f t="shared" si="17"/>
        <v/>
      </c>
    </row>
    <row r="573" spans="2:21" x14ac:dyDescent="0.3">
      <c r="B573" s="59">
        <v>570</v>
      </c>
      <c r="C573" s="118">
        <v>11.66</v>
      </c>
      <c r="D573" s="61">
        <v>1</v>
      </c>
      <c r="E573" s="117">
        <f>1/(1+EXP(-($W$4+($W$5*C573))))</f>
        <v>0.99937339036694661</v>
      </c>
      <c r="F573" s="117">
        <f>(E573^D573)*((1-E573)^(1-D573))</f>
        <v>0.99937339036694661</v>
      </c>
      <c r="Q573" s="56">
        <v>12.84</v>
      </c>
      <c r="R573" s="56">
        <v>1</v>
      </c>
      <c r="S573" s="119" t="e">
        <f t="shared" si="16"/>
        <v>#N/A</v>
      </c>
      <c r="T573" s="120">
        <f ca="1">IF($W$8=FALSE,D573,D573+((RANDBETWEEN(0,$W$9)-($W$9/2))/1000))</f>
        <v>1</v>
      </c>
      <c r="U573" s="120" t="str">
        <f t="shared" si="17"/>
        <v/>
      </c>
    </row>
    <row r="574" spans="2:21" x14ac:dyDescent="0.3">
      <c r="B574" s="59">
        <v>571</v>
      </c>
      <c r="C574" s="118">
        <v>5.47</v>
      </c>
      <c r="D574" s="61">
        <v>0</v>
      </c>
      <c r="E574" s="117">
        <f>1/(1+EXP(-($W$4+($W$5*C574))))</f>
        <v>2.7472093463687636E-4</v>
      </c>
      <c r="F574" s="117">
        <f>(E574^D574)*((1-E574)^(1-D574))</f>
        <v>0.99972527906536313</v>
      </c>
      <c r="Q574" s="56">
        <v>12.85</v>
      </c>
      <c r="R574" s="56">
        <v>1</v>
      </c>
      <c r="S574" s="119" t="e">
        <f t="shared" si="16"/>
        <v>#N/A</v>
      </c>
      <c r="T574" s="120">
        <f ca="1">IF($W$8=FALSE,D574,D574+((RANDBETWEEN(0,$W$9)-($W$9/2))/1000))</f>
        <v>0</v>
      </c>
      <c r="U574" s="120" t="str">
        <f t="shared" si="17"/>
        <v/>
      </c>
    </row>
    <row r="575" spans="2:21" x14ac:dyDescent="0.3">
      <c r="B575" s="59">
        <v>572</v>
      </c>
      <c r="C575" s="118">
        <v>9.3800000000000008</v>
      </c>
      <c r="D575" s="61">
        <v>1</v>
      </c>
      <c r="E575" s="117">
        <f>1/(1+EXP(-($W$4+($W$5*C575))))</f>
        <v>0.83727351336052636</v>
      </c>
      <c r="F575" s="117">
        <f>(E575^D575)*((1-E575)^(1-D575))</f>
        <v>0.83727351336052636</v>
      </c>
      <c r="Q575" s="56">
        <v>12.85</v>
      </c>
      <c r="R575" s="56">
        <v>1</v>
      </c>
      <c r="S575" s="119" t="e">
        <f t="shared" si="16"/>
        <v>#N/A</v>
      </c>
      <c r="T575" s="120">
        <f ca="1">IF($W$8=FALSE,D575,D575+((RANDBETWEEN(0,$W$9)-($W$9/2))/1000))</f>
        <v>1</v>
      </c>
      <c r="U575" s="120" t="str">
        <f t="shared" si="17"/>
        <v/>
      </c>
    </row>
    <row r="576" spans="2:21" x14ac:dyDescent="0.3">
      <c r="B576" s="59">
        <v>573</v>
      </c>
      <c r="C576" s="118">
        <v>11.27</v>
      </c>
      <c r="D576" s="61">
        <v>1</v>
      </c>
      <c r="E576" s="117">
        <f>1/(1+EXP(-($W$4+($W$5*C576))))</f>
        <v>0.99833009960197927</v>
      </c>
      <c r="F576" s="117">
        <f>(E576^D576)*((1-E576)^(1-D576))</f>
        <v>0.99833009960197927</v>
      </c>
      <c r="Q576" s="56">
        <v>12.87</v>
      </c>
      <c r="R576" s="56">
        <v>1</v>
      </c>
      <c r="S576" s="119" t="e">
        <f t="shared" si="16"/>
        <v>#N/A</v>
      </c>
      <c r="T576" s="120">
        <f ca="1">IF($W$8=FALSE,D576,D576+((RANDBETWEEN(0,$W$9)-($W$9/2))/1000))</f>
        <v>1</v>
      </c>
      <c r="U576" s="120" t="str">
        <f t="shared" si="17"/>
        <v/>
      </c>
    </row>
    <row r="577" spans="2:21" x14ac:dyDescent="0.3">
      <c r="B577" s="59">
        <v>574</v>
      </c>
      <c r="C577" s="118">
        <v>7.02</v>
      </c>
      <c r="D577" s="61">
        <v>0</v>
      </c>
      <c r="E577" s="117">
        <f>1/(1+EXP(-($W$4+($W$5*C577))))</f>
        <v>1.3391144952503231E-2</v>
      </c>
      <c r="F577" s="117">
        <f>(E577^D577)*((1-E577)^(1-D577))</f>
        <v>0.98660885504749674</v>
      </c>
      <c r="Q577" s="56">
        <v>12.88</v>
      </c>
      <c r="R577" s="56">
        <v>1</v>
      </c>
      <c r="S577" s="119" t="e">
        <f t="shared" si="16"/>
        <v>#N/A</v>
      </c>
      <c r="T577" s="120">
        <f ca="1">IF($W$8=FALSE,D577,D577+((RANDBETWEEN(0,$W$9)-($W$9/2))/1000))</f>
        <v>0</v>
      </c>
      <c r="U577" s="120" t="str">
        <f t="shared" si="17"/>
        <v/>
      </c>
    </row>
    <row r="578" spans="2:21" x14ac:dyDescent="0.3">
      <c r="B578" s="59">
        <v>575</v>
      </c>
      <c r="C578" s="118">
        <v>12.67</v>
      </c>
      <c r="D578" s="61">
        <v>1</v>
      </c>
      <c r="E578" s="117">
        <f>1/(1+EXP(-($W$4+($W$5*C578))))</f>
        <v>0.99995061033622001</v>
      </c>
      <c r="F578" s="117">
        <f>(E578^D578)*((1-E578)^(1-D578))</f>
        <v>0.99995061033622001</v>
      </c>
      <c r="Q578" s="56">
        <v>12.92</v>
      </c>
      <c r="R578" s="56">
        <v>1</v>
      </c>
      <c r="S578" s="119" t="e">
        <f t="shared" si="16"/>
        <v>#N/A</v>
      </c>
      <c r="T578" s="120">
        <f ca="1">IF($W$8=FALSE,D578,D578+((RANDBETWEEN(0,$W$9)-($W$9/2))/1000))</f>
        <v>1</v>
      </c>
      <c r="U578" s="120" t="str">
        <f t="shared" si="17"/>
        <v/>
      </c>
    </row>
    <row r="579" spans="2:21" x14ac:dyDescent="0.3">
      <c r="B579" s="59">
        <v>576</v>
      </c>
      <c r="C579" s="118">
        <v>3.09</v>
      </c>
      <c r="D579" s="61">
        <v>0</v>
      </c>
      <c r="E579" s="117">
        <f>1/(1+EXP(-($W$4+($W$5*C579))))</f>
        <v>6.8931968512773347E-7</v>
      </c>
      <c r="F579" s="117">
        <f>(E579^D579)*((1-E579)^(1-D579))</f>
        <v>0.99999931068031489</v>
      </c>
      <c r="Q579" s="56">
        <v>12.92</v>
      </c>
      <c r="R579" s="56">
        <v>1</v>
      </c>
      <c r="S579" s="119" t="e">
        <f t="shared" si="16"/>
        <v>#N/A</v>
      </c>
      <c r="T579" s="120">
        <f ca="1">IF($W$8=FALSE,D579,D579+((RANDBETWEEN(0,$W$9)-($W$9/2))/1000))</f>
        <v>0</v>
      </c>
      <c r="U579" s="120" t="str">
        <f t="shared" si="17"/>
        <v/>
      </c>
    </row>
    <row r="580" spans="2:21" x14ac:dyDescent="0.3">
      <c r="B580" s="59">
        <v>577</v>
      </c>
      <c r="C580" s="118">
        <v>8.32</v>
      </c>
      <c r="D580" s="61">
        <v>0</v>
      </c>
      <c r="E580" s="117">
        <f>1/(1+EXP(-($W$4+($W$5*C580))))</f>
        <v>0.26330129713641709</v>
      </c>
      <c r="F580" s="117">
        <f>(E580^D580)*((1-E580)^(1-D580))</f>
        <v>0.73669870286358297</v>
      </c>
      <c r="Q580" s="56">
        <v>12.92</v>
      </c>
      <c r="R580" s="56">
        <v>1</v>
      </c>
      <c r="S580" s="119" t="e">
        <f t="shared" si="16"/>
        <v>#N/A</v>
      </c>
      <c r="T580" s="120">
        <f ca="1">IF($W$8=FALSE,D580,D580+((RANDBETWEEN(0,$W$9)-($W$9/2))/1000))</f>
        <v>0</v>
      </c>
      <c r="U580" s="120" t="str">
        <f t="shared" si="17"/>
        <v/>
      </c>
    </row>
    <row r="581" spans="2:21" x14ac:dyDescent="0.3">
      <c r="B581" s="59">
        <v>578</v>
      </c>
      <c r="C581" s="118">
        <v>3.63</v>
      </c>
      <c r="D581" s="61">
        <v>0</v>
      </c>
      <c r="E581" s="117">
        <f>1/(1+EXP(-($W$4+($W$5*C581))))</f>
        <v>2.6820672949971546E-6</v>
      </c>
      <c r="F581" s="117">
        <f>(E581^D581)*((1-E581)^(1-D581))</f>
        <v>0.99999731793270497</v>
      </c>
      <c r="Q581" s="56">
        <v>12.94</v>
      </c>
      <c r="R581" s="56">
        <v>1</v>
      </c>
      <c r="S581" s="119" t="e">
        <f t="shared" ref="S581:S627" si="18">IF($W$11=FALSE,#N/A,1/(1+EXP(-($I$4+($I$6*Q581)))))</f>
        <v>#N/A</v>
      </c>
      <c r="T581" s="120">
        <f ca="1">IF($W$8=FALSE,D581,D581+((RANDBETWEEN(0,$W$9)-($W$9/2))/1000))</f>
        <v>0</v>
      </c>
      <c r="U581" s="120" t="str">
        <f t="shared" ref="U581:U627" si="19">IFERROR((S581^R581)*((1-S581)^(1-R581)),"")</f>
        <v/>
      </c>
    </row>
    <row r="582" spans="2:21" x14ac:dyDescent="0.3">
      <c r="B582" s="59">
        <v>579</v>
      </c>
      <c r="C582" s="118">
        <v>10.86</v>
      </c>
      <c r="D582" s="61">
        <v>1</v>
      </c>
      <c r="E582" s="117">
        <f>1/(1+EXP(-($W$4+($W$5*C582))))</f>
        <v>0.99532927822551598</v>
      </c>
      <c r="F582" s="117">
        <f>(E582^D582)*((1-E582)^(1-D582))</f>
        <v>0.99532927822551598</v>
      </c>
      <c r="Q582" s="56">
        <v>12.94</v>
      </c>
      <c r="R582" s="56">
        <v>1</v>
      </c>
      <c r="S582" s="119" t="e">
        <f t="shared" si="18"/>
        <v>#N/A</v>
      </c>
      <c r="T582" s="120">
        <f ca="1">IF($W$8=FALSE,D582,D582+((RANDBETWEEN(0,$W$9)-($W$9/2))/1000))</f>
        <v>1</v>
      </c>
      <c r="U582" s="120" t="str">
        <f t="shared" si="19"/>
        <v/>
      </c>
    </row>
    <row r="583" spans="2:21" x14ac:dyDescent="0.3">
      <c r="B583" s="59">
        <v>580</v>
      </c>
      <c r="C583" s="118">
        <v>3.76</v>
      </c>
      <c r="D583" s="61">
        <v>0</v>
      </c>
      <c r="E583" s="117">
        <f>1/(1+EXP(-($W$4+($W$5*C583))))</f>
        <v>3.7197885979744326E-6</v>
      </c>
      <c r="F583" s="117">
        <f>(E583^D583)*((1-E583)^(1-D583))</f>
        <v>0.99999628021140208</v>
      </c>
      <c r="Q583" s="56">
        <v>12.99</v>
      </c>
      <c r="R583" s="56">
        <v>1</v>
      </c>
      <c r="S583" s="119" t="e">
        <f t="shared" si="18"/>
        <v>#N/A</v>
      </c>
      <c r="T583" s="120">
        <f ca="1">IF($W$8=FALSE,D583,D583+((RANDBETWEEN(0,$W$9)-($W$9/2))/1000))</f>
        <v>0</v>
      </c>
      <c r="U583" s="120" t="str">
        <f t="shared" si="19"/>
        <v/>
      </c>
    </row>
    <row r="584" spans="2:21" x14ac:dyDescent="0.3">
      <c r="B584" s="59">
        <v>581</v>
      </c>
      <c r="C584" s="118">
        <v>3.83</v>
      </c>
      <c r="D584" s="61">
        <v>0</v>
      </c>
      <c r="E584" s="117">
        <f>1/(1+EXP(-($W$4+($W$5*C584))))</f>
        <v>4.43614662251325E-6</v>
      </c>
      <c r="F584" s="117">
        <f>(E584^D584)*((1-E584)^(1-D584))</f>
        <v>0.99999556385337751</v>
      </c>
      <c r="Q584" s="56">
        <v>13.05</v>
      </c>
      <c r="R584" s="56">
        <v>1</v>
      </c>
      <c r="S584" s="119" t="e">
        <f t="shared" si="18"/>
        <v>#N/A</v>
      </c>
      <c r="T584" s="120">
        <f ca="1">IF($W$8=FALSE,D584,D584+((RANDBETWEEN(0,$W$9)-($W$9/2))/1000))</f>
        <v>0</v>
      </c>
      <c r="U584" s="120" t="str">
        <f t="shared" si="19"/>
        <v/>
      </c>
    </row>
    <row r="585" spans="2:21" x14ac:dyDescent="0.3">
      <c r="B585" s="59">
        <v>582</v>
      </c>
      <c r="C585" s="118">
        <v>14.09</v>
      </c>
      <c r="D585" s="61">
        <v>1</v>
      </c>
      <c r="E585" s="117">
        <f>1/(1+EXP(-($W$4+($W$5*C585))))</f>
        <v>0.99999861310259297</v>
      </c>
      <c r="F585" s="117">
        <f>(E585^D585)*((1-E585)^(1-D585))</f>
        <v>0.99999861310259297</v>
      </c>
      <c r="Q585" s="56">
        <v>13.06</v>
      </c>
      <c r="R585" s="56">
        <v>1</v>
      </c>
      <c r="S585" s="119" t="e">
        <f t="shared" si="18"/>
        <v>#N/A</v>
      </c>
      <c r="T585" s="120">
        <f ca="1">IF($W$8=FALSE,D585,D585+((RANDBETWEEN(0,$W$9)-($W$9/2))/1000))</f>
        <v>1</v>
      </c>
      <c r="U585" s="120" t="str">
        <f t="shared" si="19"/>
        <v/>
      </c>
    </row>
    <row r="586" spans="2:21" x14ac:dyDescent="0.3">
      <c r="B586" s="59">
        <v>583</v>
      </c>
      <c r="C586" s="118">
        <v>6.38</v>
      </c>
      <c r="D586" s="61">
        <v>0</v>
      </c>
      <c r="E586" s="117">
        <f>1/(1+EXP(-($W$4+($W$5*C586))))</f>
        <v>2.7050666377971457E-3</v>
      </c>
      <c r="F586" s="117">
        <f>(E586^D586)*((1-E586)^(1-D586))</f>
        <v>0.99729493336220287</v>
      </c>
      <c r="Q586" s="56">
        <v>13.08</v>
      </c>
      <c r="R586" s="56">
        <v>1</v>
      </c>
      <c r="S586" s="119" t="e">
        <f t="shared" si="18"/>
        <v>#N/A</v>
      </c>
      <c r="T586" s="120">
        <f ca="1">IF($W$8=FALSE,D586,D586+((RANDBETWEEN(0,$W$9)-($W$9/2))/1000))</f>
        <v>0</v>
      </c>
      <c r="U586" s="120" t="str">
        <f t="shared" si="19"/>
        <v/>
      </c>
    </row>
    <row r="587" spans="2:21" x14ac:dyDescent="0.3">
      <c r="B587" s="59">
        <v>584</v>
      </c>
      <c r="C587" s="118">
        <v>9.49</v>
      </c>
      <c r="D587" s="61">
        <v>1</v>
      </c>
      <c r="E587" s="117">
        <f>1/(1+EXP(-($W$4+($W$5*C587))))</f>
        <v>0.87156192091180495</v>
      </c>
      <c r="F587" s="117">
        <f>(E587^D587)*((1-E587)^(1-D587))</f>
        <v>0.87156192091180495</v>
      </c>
      <c r="Q587" s="56">
        <v>13.1</v>
      </c>
      <c r="R587" s="56">
        <v>1</v>
      </c>
      <c r="S587" s="119" t="e">
        <f t="shared" si="18"/>
        <v>#N/A</v>
      </c>
      <c r="T587" s="120">
        <f ca="1">IF($W$8=FALSE,D587,D587+((RANDBETWEEN(0,$W$9)-($W$9/2))/1000))</f>
        <v>1</v>
      </c>
      <c r="U587" s="120" t="str">
        <f t="shared" si="19"/>
        <v/>
      </c>
    </row>
    <row r="588" spans="2:21" x14ac:dyDescent="0.3">
      <c r="B588" s="59">
        <v>585</v>
      </c>
      <c r="C588" s="118">
        <v>7.71</v>
      </c>
      <c r="D588" s="61">
        <v>0</v>
      </c>
      <c r="E588" s="117">
        <f>1/(1+EXP(-($W$4+($W$5*C588))))</f>
        <v>7.151546531469416E-2</v>
      </c>
      <c r="F588" s="117">
        <f>(E588^D588)*((1-E588)^(1-D588))</f>
        <v>0.9284845346853059</v>
      </c>
      <c r="Q588" s="56">
        <v>13.14</v>
      </c>
      <c r="R588" s="56">
        <v>1</v>
      </c>
      <c r="S588" s="119" t="e">
        <f t="shared" si="18"/>
        <v>#N/A</v>
      </c>
      <c r="T588" s="120">
        <f ca="1">IF($W$8=FALSE,D588,D588+((RANDBETWEEN(0,$W$9)-($W$9/2))/1000))</f>
        <v>0</v>
      </c>
      <c r="U588" s="120" t="str">
        <f t="shared" si="19"/>
        <v/>
      </c>
    </row>
    <row r="589" spans="2:21" x14ac:dyDescent="0.3">
      <c r="B589" s="59">
        <v>586</v>
      </c>
      <c r="C589" s="118">
        <v>12.94</v>
      </c>
      <c r="D589" s="61">
        <v>1</v>
      </c>
      <c r="E589" s="117">
        <f>1/(1+EXP(-($W$4+($W$5*C589))))</f>
        <v>0.99997496072684688</v>
      </c>
      <c r="F589" s="117">
        <f>(E589^D589)*((1-E589)^(1-D589))</f>
        <v>0.99997496072684688</v>
      </c>
      <c r="Q589" s="56">
        <v>13.15</v>
      </c>
      <c r="R589" s="56">
        <v>1</v>
      </c>
      <c r="S589" s="119" t="e">
        <f t="shared" si="18"/>
        <v>#N/A</v>
      </c>
      <c r="T589" s="120">
        <f ca="1">IF($W$8=FALSE,D589,D589+((RANDBETWEEN(0,$W$9)-($W$9/2))/1000))</f>
        <v>1</v>
      </c>
      <c r="U589" s="120" t="str">
        <f t="shared" si="19"/>
        <v/>
      </c>
    </row>
    <row r="590" spans="2:21" x14ac:dyDescent="0.3">
      <c r="B590" s="59">
        <v>587</v>
      </c>
      <c r="C590" s="118">
        <v>6.31</v>
      </c>
      <c r="D590" s="61">
        <v>0</v>
      </c>
      <c r="E590" s="117">
        <f>1/(1+EXP(-($W$4+($W$5*C590))))</f>
        <v>2.2692365737152272E-3</v>
      </c>
      <c r="F590" s="117">
        <f>(E590^D590)*((1-E590)^(1-D590))</f>
        <v>0.99773076342628475</v>
      </c>
      <c r="Q590" s="56">
        <v>13.17</v>
      </c>
      <c r="R590" s="56">
        <v>1</v>
      </c>
      <c r="S590" s="119" t="e">
        <f t="shared" si="18"/>
        <v>#N/A</v>
      </c>
      <c r="T590" s="120">
        <f ca="1">IF($W$8=FALSE,D590,D590+((RANDBETWEEN(0,$W$9)-($W$9/2))/1000))</f>
        <v>0</v>
      </c>
      <c r="U590" s="120" t="str">
        <f t="shared" si="19"/>
        <v/>
      </c>
    </row>
    <row r="591" spans="2:21" x14ac:dyDescent="0.3">
      <c r="B591" s="59">
        <v>588</v>
      </c>
      <c r="C591" s="118">
        <v>9.5399999999999991</v>
      </c>
      <c r="D591" s="61">
        <v>1</v>
      </c>
      <c r="E591" s="117">
        <f>1/(1+EXP(-($W$4+($W$5*C591))))</f>
        <v>0.88499842078405355</v>
      </c>
      <c r="F591" s="117">
        <f>(E591^D591)*((1-E591)^(1-D591))</f>
        <v>0.88499842078405355</v>
      </c>
      <c r="Q591" s="56">
        <v>13.26</v>
      </c>
      <c r="R591" s="56">
        <v>1</v>
      </c>
      <c r="S591" s="119" t="e">
        <f t="shared" si="18"/>
        <v>#N/A</v>
      </c>
      <c r="T591" s="120">
        <f ca="1">IF($W$8=FALSE,D591,D591+((RANDBETWEEN(0,$W$9)-($W$9/2))/1000))</f>
        <v>1</v>
      </c>
      <c r="U591" s="120" t="str">
        <f t="shared" si="19"/>
        <v/>
      </c>
    </row>
    <row r="592" spans="2:21" x14ac:dyDescent="0.3">
      <c r="B592" s="59">
        <v>589</v>
      </c>
      <c r="C592" s="118">
        <v>4.54</v>
      </c>
      <c r="D592" s="61">
        <v>0</v>
      </c>
      <c r="E592" s="117">
        <f>1/(1+EXP(-($W$4+($W$5*C592))))</f>
        <v>2.647296661699481E-5</v>
      </c>
      <c r="F592" s="117">
        <f>(E592^D592)*((1-E592)^(1-D592))</f>
        <v>0.99997352703338305</v>
      </c>
      <c r="Q592" s="56">
        <v>13.27</v>
      </c>
      <c r="R592" s="56">
        <v>1</v>
      </c>
      <c r="S592" s="119" t="e">
        <f t="shared" si="18"/>
        <v>#N/A</v>
      </c>
      <c r="T592" s="120">
        <f ca="1">IF($W$8=FALSE,D592,D592+((RANDBETWEEN(0,$W$9)-($W$9/2))/1000))</f>
        <v>0</v>
      </c>
      <c r="U592" s="120" t="str">
        <f t="shared" si="19"/>
        <v/>
      </c>
    </row>
    <row r="593" spans="2:21" x14ac:dyDescent="0.3">
      <c r="B593" s="59">
        <v>590</v>
      </c>
      <c r="C593" s="118">
        <v>9.58</v>
      </c>
      <c r="D593" s="61">
        <v>1</v>
      </c>
      <c r="E593" s="117">
        <f>1/(1+EXP(-($W$4+($W$5*C593))))</f>
        <v>0.89485110989187944</v>
      </c>
      <c r="F593" s="117">
        <f>(E593^D593)*((1-E593)^(1-D593))</f>
        <v>0.89485110989187944</v>
      </c>
      <c r="Q593" s="56">
        <v>13.27</v>
      </c>
      <c r="R593" s="56">
        <v>1</v>
      </c>
      <c r="S593" s="119" t="e">
        <f t="shared" si="18"/>
        <v>#N/A</v>
      </c>
      <c r="T593" s="120">
        <f ca="1">IF($W$8=FALSE,D593,D593+((RANDBETWEEN(0,$W$9)-($W$9/2))/1000))</f>
        <v>1</v>
      </c>
      <c r="U593" s="120" t="str">
        <f t="shared" si="19"/>
        <v/>
      </c>
    </row>
    <row r="594" spans="2:21" x14ac:dyDescent="0.3">
      <c r="B594" s="59">
        <v>591</v>
      </c>
      <c r="C594" s="118">
        <v>4.91</v>
      </c>
      <c r="D594" s="61">
        <v>0</v>
      </c>
      <c r="E594" s="117">
        <f>1/(1+EXP(-($W$4+($W$5*C594))))</f>
        <v>6.7155001366394143E-5</v>
      </c>
      <c r="F594" s="117">
        <f>(E594^D594)*((1-E594)^(1-D594))</f>
        <v>0.99993284499863355</v>
      </c>
      <c r="Q594" s="56">
        <v>13.48</v>
      </c>
      <c r="R594" s="56">
        <v>1</v>
      </c>
      <c r="S594" s="119" t="e">
        <f t="shared" si="18"/>
        <v>#N/A</v>
      </c>
      <c r="T594" s="120">
        <f ca="1">IF($W$8=FALSE,D594,D594+((RANDBETWEEN(0,$W$9)-($W$9/2))/1000))</f>
        <v>0</v>
      </c>
      <c r="U594" s="120" t="str">
        <f t="shared" si="19"/>
        <v/>
      </c>
    </row>
    <row r="595" spans="2:21" x14ac:dyDescent="0.3">
      <c r="B595" s="59">
        <v>592</v>
      </c>
      <c r="C595" s="118">
        <v>6.9</v>
      </c>
      <c r="D595" s="61">
        <v>0</v>
      </c>
      <c r="E595" s="117">
        <f>1/(1+EXP(-($W$4+($W$5*C595))))</f>
        <v>9.93604979948998E-3</v>
      </c>
      <c r="F595" s="117">
        <f>(E595^D595)*((1-E595)^(1-D595))</f>
        <v>0.99006395020050997</v>
      </c>
      <c r="Q595" s="56">
        <v>13.51</v>
      </c>
      <c r="R595" s="56">
        <v>1</v>
      </c>
      <c r="S595" s="119" t="e">
        <f t="shared" si="18"/>
        <v>#N/A</v>
      </c>
      <c r="T595" s="120">
        <f ca="1">IF($W$8=FALSE,D595,D595+((RANDBETWEEN(0,$W$9)-($W$9/2))/1000))</f>
        <v>0</v>
      </c>
      <c r="U595" s="120" t="str">
        <f t="shared" si="19"/>
        <v/>
      </c>
    </row>
    <row r="596" spans="2:21" x14ac:dyDescent="0.3">
      <c r="B596" s="59">
        <v>593</v>
      </c>
      <c r="C596" s="118">
        <v>9.18</v>
      </c>
      <c r="D596" s="61">
        <v>0</v>
      </c>
      <c r="E596" s="117">
        <f>1/(1+EXP(-($W$4+($W$5*C596))))</f>
        <v>0.75673836105070991</v>
      </c>
      <c r="F596" s="117">
        <f>(E596^D596)*((1-E596)^(1-D596))</f>
        <v>0.24326163894929009</v>
      </c>
      <c r="Q596" s="56">
        <v>13.51</v>
      </c>
      <c r="R596" s="56">
        <v>1</v>
      </c>
      <c r="S596" s="119" t="e">
        <f t="shared" si="18"/>
        <v>#N/A</v>
      </c>
      <c r="T596" s="120">
        <f ca="1">IF($W$8=FALSE,D596,D596+((RANDBETWEEN(0,$W$9)-($W$9/2))/1000))</f>
        <v>0</v>
      </c>
      <c r="U596" s="120" t="str">
        <f t="shared" si="19"/>
        <v/>
      </c>
    </row>
    <row r="597" spans="2:21" x14ac:dyDescent="0.3">
      <c r="B597" s="59">
        <v>594</v>
      </c>
      <c r="C597" s="118">
        <v>4.8499999999999996</v>
      </c>
      <c r="D597" s="61">
        <v>0</v>
      </c>
      <c r="E597" s="117">
        <f>1/(1+EXP(-($W$4+($W$5*C597))))</f>
        <v>5.7745926514602145E-5</v>
      </c>
      <c r="F597" s="117">
        <f>(E597^D597)*((1-E597)^(1-D597))</f>
        <v>0.99994225407348536</v>
      </c>
      <c r="Q597" s="56">
        <v>13.54</v>
      </c>
      <c r="R597" s="56">
        <v>1</v>
      </c>
      <c r="S597" s="119" t="e">
        <f t="shared" si="18"/>
        <v>#N/A</v>
      </c>
      <c r="T597" s="120">
        <f ca="1">IF($W$8=FALSE,D597,D597+((RANDBETWEEN(0,$W$9)-($W$9/2))/1000))</f>
        <v>0</v>
      </c>
      <c r="U597" s="120" t="str">
        <f t="shared" si="19"/>
        <v/>
      </c>
    </row>
    <row r="598" spans="2:21" x14ac:dyDescent="0.3">
      <c r="B598" s="59">
        <v>595</v>
      </c>
      <c r="C598" s="118">
        <v>2.9</v>
      </c>
      <c r="D598" s="61">
        <v>0</v>
      </c>
      <c r="E598" s="117">
        <f>1/(1+EXP(-($W$4+($W$5*C598))))</f>
        <v>4.2737652214592661E-7</v>
      </c>
      <c r="F598" s="117">
        <f>(E598^D598)*((1-E598)^(1-D598))</f>
        <v>0.99999957262347783</v>
      </c>
      <c r="Q598" s="56">
        <v>13.66</v>
      </c>
      <c r="R598" s="56">
        <v>1</v>
      </c>
      <c r="S598" s="119" t="e">
        <f t="shared" si="18"/>
        <v>#N/A</v>
      </c>
      <c r="T598" s="120">
        <f ca="1">IF($W$8=FALSE,D598,D598+((RANDBETWEEN(0,$W$9)-($W$9/2))/1000))</f>
        <v>0</v>
      </c>
      <c r="U598" s="120" t="str">
        <f t="shared" si="19"/>
        <v/>
      </c>
    </row>
    <row r="599" spans="2:21" x14ac:dyDescent="0.3">
      <c r="B599" s="59">
        <v>596</v>
      </c>
      <c r="C599" s="118">
        <v>7.88</v>
      </c>
      <c r="D599" s="61">
        <v>0</v>
      </c>
      <c r="E599" s="117">
        <f>1/(1+EXP(-($W$4+($W$5*C599))))</f>
        <v>0.10565429487920959</v>
      </c>
      <c r="F599" s="117">
        <f>(E599^D599)*((1-E599)^(1-D599))</f>
        <v>0.89434570512079037</v>
      </c>
      <c r="Q599" s="56">
        <v>13.7</v>
      </c>
      <c r="R599" s="56">
        <v>1</v>
      </c>
      <c r="S599" s="119" t="e">
        <f t="shared" si="18"/>
        <v>#N/A</v>
      </c>
      <c r="T599" s="120">
        <f ca="1">IF($W$8=FALSE,D599,D599+((RANDBETWEEN(0,$W$9)-($W$9/2))/1000))</f>
        <v>0</v>
      </c>
      <c r="U599" s="120" t="str">
        <f t="shared" si="19"/>
        <v/>
      </c>
    </row>
    <row r="600" spans="2:21" x14ac:dyDescent="0.3">
      <c r="B600" s="59">
        <v>597</v>
      </c>
      <c r="C600" s="118">
        <v>10.07</v>
      </c>
      <c r="D600" s="61">
        <v>1</v>
      </c>
      <c r="E600" s="117">
        <f>1/(1+EXP(-($W$4+($W$5*C600))))</f>
        <v>0.96688585770015123</v>
      </c>
      <c r="F600" s="117">
        <f>(E600^D600)*((1-E600)^(1-D600))</f>
        <v>0.96688585770015123</v>
      </c>
      <c r="Q600" s="56">
        <v>13.74</v>
      </c>
      <c r="R600" s="56">
        <v>1</v>
      </c>
      <c r="S600" s="119" t="e">
        <f t="shared" si="18"/>
        <v>#N/A</v>
      </c>
      <c r="T600" s="120">
        <f ca="1">IF($W$8=FALSE,D600,D600+((RANDBETWEEN(0,$W$9)-($W$9/2))/1000))</f>
        <v>1</v>
      </c>
      <c r="U600" s="120" t="str">
        <f t="shared" si="19"/>
        <v/>
      </c>
    </row>
    <row r="601" spans="2:21" x14ac:dyDescent="0.3">
      <c r="B601" s="59">
        <v>598</v>
      </c>
      <c r="C601" s="118">
        <v>5.47</v>
      </c>
      <c r="D601" s="61">
        <v>0</v>
      </c>
      <c r="E601" s="117">
        <f>1/(1+EXP(-($W$4+($W$5*C601))))</f>
        <v>2.7472093463687636E-4</v>
      </c>
      <c r="F601" s="117">
        <f>(E601^D601)*((1-E601)^(1-D601))</f>
        <v>0.99972527906536313</v>
      </c>
      <c r="Q601" s="56">
        <v>13.85</v>
      </c>
      <c r="R601" s="56">
        <v>1</v>
      </c>
      <c r="S601" s="119" t="e">
        <f t="shared" si="18"/>
        <v>#N/A</v>
      </c>
      <c r="T601" s="120">
        <f ca="1">IF($W$8=FALSE,D601,D601+((RANDBETWEEN(0,$W$9)-($W$9/2))/1000))</f>
        <v>0</v>
      </c>
      <c r="U601" s="120" t="str">
        <f t="shared" si="19"/>
        <v/>
      </c>
    </row>
    <row r="602" spans="2:21" x14ac:dyDescent="0.3">
      <c r="B602" s="59">
        <v>599</v>
      </c>
      <c r="C602" s="118">
        <v>7.21</v>
      </c>
      <c r="D602" s="61">
        <v>0</v>
      </c>
      <c r="E602" s="117">
        <f>1/(1+EXP(-($W$4+($W$5*C602))))</f>
        <v>2.1422881854877441E-2</v>
      </c>
      <c r="F602" s="117">
        <f>(E602^D602)*((1-E602)^(1-D602))</f>
        <v>0.9785771181451226</v>
      </c>
      <c r="Q602" s="56">
        <v>13.88</v>
      </c>
      <c r="R602" s="56">
        <v>1</v>
      </c>
      <c r="S602" s="119" t="e">
        <f t="shared" si="18"/>
        <v>#N/A</v>
      </c>
      <c r="T602" s="120">
        <f ca="1">IF($W$8=FALSE,D602,D602+((RANDBETWEEN(0,$W$9)-($W$9/2))/1000))</f>
        <v>0</v>
      </c>
      <c r="U602" s="120" t="str">
        <f t="shared" si="19"/>
        <v/>
      </c>
    </row>
    <row r="603" spans="2:21" x14ac:dyDescent="0.3">
      <c r="B603" s="59">
        <v>600</v>
      </c>
      <c r="C603" s="118">
        <v>12.02</v>
      </c>
      <c r="D603" s="61">
        <v>1</v>
      </c>
      <c r="E603" s="117">
        <f>1/(1+EXP(-($W$4+($W$5*C603))))</f>
        <v>0.99974660814259664</v>
      </c>
      <c r="F603" s="117">
        <f>(E603^D603)*((1-E603)^(1-D603))</f>
        <v>0.99974660814259664</v>
      </c>
      <c r="Q603" s="56">
        <v>13.89</v>
      </c>
      <c r="R603" s="56">
        <v>1</v>
      </c>
      <c r="S603" s="119" t="e">
        <f t="shared" si="18"/>
        <v>#N/A</v>
      </c>
      <c r="T603" s="120">
        <f ca="1">IF($W$8=FALSE,D603,D603+((RANDBETWEEN(0,$W$9)-($W$9/2))/1000))</f>
        <v>1</v>
      </c>
      <c r="U603" s="120" t="str">
        <f t="shared" si="19"/>
        <v/>
      </c>
    </row>
    <row r="604" spans="2:21" x14ac:dyDescent="0.3">
      <c r="B604" s="59">
        <v>601</v>
      </c>
      <c r="C604" s="118">
        <v>10.19</v>
      </c>
      <c r="D604" s="61">
        <v>1</v>
      </c>
      <c r="E604" s="117">
        <f>1/(1+EXP(-($W$4+($W$5*C604))))</f>
        <v>0.97530236377615198</v>
      </c>
      <c r="F604" s="117">
        <f>(E604^D604)*((1-E604)^(1-D604))</f>
        <v>0.97530236377615198</v>
      </c>
      <c r="Q604" s="56">
        <v>13.95</v>
      </c>
      <c r="R604" s="56">
        <v>1</v>
      </c>
      <c r="S604" s="119" t="e">
        <f t="shared" si="18"/>
        <v>#N/A</v>
      </c>
      <c r="T604" s="120">
        <f ca="1">IF($W$8=FALSE,D604,D604+((RANDBETWEEN(0,$W$9)-($W$9/2))/1000))</f>
        <v>1</v>
      </c>
      <c r="U604" s="120" t="str">
        <f t="shared" si="19"/>
        <v/>
      </c>
    </row>
    <row r="605" spans="2:21" x14ac:dyDescent="0.3">
      <c r="B605" s="59">
        <v>602</v>
      </c>
      <c r="C605" s="118">
        <v>7.57</v>
      </c>
      <c r="D605" s="61">
        <v>0</v>
      </c>
      <c r="E605" s="117">
        <f>1/(1+EXP(-($W$4+($W$5*C605))))</f>
        <v>5.1374117644459878E-2</v>
      </c>
      <c r="F605" s="117">
        <f>(E605^D605)*((1-E605)^(1-D605))</f>
        <v>0.94862588235554013</v>
      </c>
      <c r="Q605" s="56">
        <v>14.09</v>
      </c>
      <c r="R605" s="56">
        <v>1</v>
      </c>
      <c r="S605" s="119" t="e">
        <f t="shared" si="18"/>
        <v>#N/A</v>
      </c>
      <c r="T605" s="120">
        <f ca="1">IF($W$8=FALSE,D605,D605+((RANDBETWEEN(0,$W$9)-($W$9/2))/1000))</f>
        <v>0</v>
      </c>
      <c r="U605" s="120" t="str">
        <f t="shared" si="19"/>
        <v/>
      </c>
    </row>
    <row r="606" spans="2:21" x14ac:dyDescent="0.3">
      <c r="B606" s="59">
        <v>603</v>
      </c>
      <c r="C606" s="118">
        <v>8.3800000000000008</v>
      </c>
      <c r="D606" s="61">
        <v>0</v>
      </c>
      <c r="E606" s="117">
        <f>1/(1+EXP(-($W$4+($W$5*C606))))</f>
        <v>0.29360899135757879</v>
      </c>
      <c r="F606" s="117">
        <f>(E606^D606)*((1-E606)^(1-D606))</f>
        <v>0.70639100864242121</v>
      </c>
      <c r="Q606" s="56">
        <v>14.16</v>
      </c>
      <c r="R606" s="56">
        <v>1</v>
      </c>
      <c r="S606" s="119" t="e">
        <f t="shared" si="18"/>
        <v>#N/A</v>
      </c>
      <c r="T606" s="120">
        <f ca="1">IF($W$8=FALSE,D606,D606+((RANDBETWEEN(0,$W$9)-($W$9/2))/1000))</f>
        <v>0</v>
      </c>
      <c r="U606" s="120" t="str">
        <f t="shared" si="19"/>
        <v/>
      </c>
    </row>
    <row r="607" spans="2:21" x14ac:dyDescent="0.3">
      <c r="B607" s="59">
        <v>604</v>
      </c>
      <c r="C607" s="118">
        <v>8.81</v>
      </c>
      <c r="D607" s="61">
        <v>1</v>
      </c>
      <c r="E607" s="117">
        <f>1/(1+EXP(-($W$4+($W$5*C607))))</f>
        <v>0.55081396826974627</v>
      </c>
      <c r="F607" s="117">
        <f>(E607^D607)*((1-E607)^(1-D607))</f>
        <v>0.55081396826974627</v>
      </c>
      <c r="Q607" s="56">
        <v>14.2</v>
      </c>
      <c r="R607" s="56">
        <v>1</v>
      </c>
      <c r="S607" s="119" t="e">
        <f t="shared" si="18"/>
        <v>#N/A</v>
      </c>
      <c r="T607" s="120">
        <f ca="1">IF($W$8=FALSE,D607,D607+((RANDBETWEEN(0,$W$9)-($W$9/2))/1000))</f>
        <v>1</v>
      </c>
      <c r="U607" s="120" t="str">
        <f t="shared" si="19"/>
        <v/>
      </c>
    </row>
    <row r="608" spans="2:21" x14ac:dyDescent="0.3">
      <c r="B608" s="59">
        <v>605</v>
      </c>
      <c r="C608" s="118">
        <v>10.14</v>
      </c>
      <c r="D608" s="61">
        <v>1</v>
      </c>
      <c r="E608" s="117">
        <f>1/(1+EXP(-($W$4+($W$5*C608))))</f>
        <v>0.97208393977479657</v>
      </c>
      <c r="F608" s="117">
        <f>(E608^D608)*((1-E608)^(1-D608))</f>
        <v>0.97208393977479657</v>
      </c>
      <c r="Q608" s="56">
        <v>14.2</v>
      </c>
      <c r="R608" s="56">
        <v>1</v>
      </c>
      <c r="S608" s="119" t="e">
        <f t="shared" si="18"/>
        <v>#N/A</v>
      </c>
      <c r="T608" s="120">
        <f ca="1">IF($W$8=FALSE,D608,D608+((RANDBETWEEN(0,$W$9)-($W$9/2))/1000))</f>
        <v>1</v>
      </c>
      <c r="U608" s="120" t="str">
        <f t="shared" si="19"/>
        <v/>
      </c>
    </row>
    <row r="609" spans="2:21" x14ac:dyDescent="0.3">
      <c r="B609" s="59">
        <v>606</v>
      </c>
      <c r="C609" s="118">
        <v>4.2</v>
      </c>
      <c r="D609" s="61">
        <v>0</v>
      </c>
      <c r="E609" s="117">
        <f>1/(1+EXP(-($W$4+($W$5*C609))))</f>
        <v>1.1253726341649536E-5</v>
      </c>
      <c r="F609" s="117">
        <f>(E609^D609)*((1-E609)^(1-D609))</f>
        <v>0.9999887462736583</v>
      </c>
      <c r="Q609" s="56">
        <v>14.35</v>
      </c>
      <c r="R609" s="56">
        <v>1</v>
      </c>
      <c r="S609" s="119" t="e">
        <f t="shared" si="18"/>
        <v>#N/A</v>
      </c>
      <c r="T609" s="120">
        <f ca="1">IF($W$8=FALSE,D609,D609+((RANDBETWEEN(0,$W$9)-($W$9/2))/1000))</f>
        <v>0</v>
      </c>
      <c r="U609" s="120" t="str">
        <f t="shared" si="19"/>
        <v/>
      </c>
    </row>
    <row r="610" spans="2:21" x14ac:dyDescent="0.3">
      <c r="B610" s="59">
        <v>607</v>
      </c>
      <c r="C610" s="118">
        <v>11.2</v>
      </c>
      <c r="D610" s="61">
        <v>1</v>
      </c>
      <c r="E610" s="117">
        <f>1/(1+EXP(-($W$4+($W$5*C610))))</f>
        <v>0.99800914848720823</v>
      </c>
      <c r="F610" s="117">
        <f>(E610^D610)*((1-E610)^(1-D610))</f>
        <v>0.99800914848720823</v>
      </c>
      <c r="Q610" s="56">
        <v>14.5</v>
      </c>
      <c r="R610" s="56">
        <v>1</v>
      </c>
      <c r="S610" s="119" t="e">
        <f t="shared" si="18"/>
        <v>#N/A</v>
      </c>
      <c r="T610" s="120">
        <f ca="1">IF($W$8=FALSE,D610,D610+((RANDBETWEEN(0,$W$9)-($W$9/2))/1000))</f>
        <v>1</v>
      </c>
      <c r="U610" s="120" t="str">
        <f t="shared" si="19"/>
        <v/>
      </c>
    </row>
    <row r="611" spans="2:21" x14ac:dyDescent="0.3">
      <c r="B611" s="59">
        <v>608</v>
      </c>
      <c r="C611" s="118">
        <v>7.81</v>
      </c>
      <c r="D611" s="61">
        <v>0</v>
      </c>
      <c r="E611" s="117">
        <f>1/(1+EXP(-($W$4+($W$5*C611))))</f>
        <v>9.0130710146290205E-2</v>
      </c>
      <c r="F611" s="117">
        <f>(E611^D611)*((1-E611)^(1-D611))</f>
        <v>0.90986928985370974</v>
      </c>
      <c r="Q611" s="56">
        <v>14.54</v>
      </c>
      <c r="R611" s="56">
        <v>1</v>
      </c>
      <c r="S611" s="119" t="e">
        <f t="shared" si="18"/>
        <v>#N/A</v>
      </c>
      <c r="T611" s="120">
        <f ca="1">IF($W$8=FALSE,D611,D611+((RANDBETWEEN(0,$W$9)-($W$9/2))/1000))</f>
        <v>0</v>
      </c>
      <c r="U611" s="120" t="str">
        <f t="shared" si="19"/>
        <v/>
      </c>
    </row>
    <row r="612" spans="2:21" x14ac:dyDescent="0.3">
      <c r="B612" s="59">
        <v>609</v>
      </c>
      <c r="C612" s="118">
        <v>15.12</v>
      </c>
      <c r="D612" s="61">
        <v>1</v>
      </c>
      <c r="E612" s="117">
        <f>1/(1+EXP(-($W$4+($W$5*C612))))</f>
        <v>0.99999989610864037</v>
      </c>
      <c r="F612" s="117">
        <f>(E612^D612)*((1-E612)^(1-D612))</f>
        <v>0.99999989610864037</v>
      </c>
      <c r="Q612" s="56">
        <v>14.55</v>
      </c>
      <c r="R612" s="56">
        <v>1</v>
      </c>
      <c r="S612" s="119" t="e">
        <f t="shared" si="18"/>
        <v>#N/A</v>
      </c>
      <c r="T612" s="120">
        <f ca="1">IF($W$8=FALSE,D612,D612+((RANDBETWEEN(0,$W$9)-($W$9/2))/1000))</f>
        <v>1</v>
      </c>
      <c r="U612" s="120" t="str">
        <f t="shared" si="19"/>
        <v/>
      </c>
    </row>
    <row r="613" spans="2:21" x14ac:dyDescent="0.3">
      <c r="B613" s="59">
        <v>610</v>
      </c>
      <c r="C613" s="118">
        <v>6.12</v>
      </c>
      <c r="D613" s="61">
        <v>0</v>
      </c>
      <c r="E613" s="117">
        <f>1/(1+EXP(-($W$4+($W$5*C613))))</f>
        <v>1.4081350250392827E-3</v>
      </c>
      <c r="F613" s="117">
        <f>(E613^D613)*((1-E613)^(1-D613))</f>
        <v>0.99859186497496066</v>
      </c>
      <c r="Q613" s="56">
        <v>14.57</v>
      </c>
      <c r="R613" s="56">
        <v>1</v>
      </c>
      <c r="S613" s="119" t="e">
        <f t="shared" si="18"/>
        <v>#N/A</v>
      </c>
      <c r="T613" s="120">
        <f ca="1">IF($W$8=FALSE,D613,D613+((RANDBETWEEN(0,$W$9)-($W$9/2))/1000))</f>
        <v>0</v>
      </c>
      <c r="U613" s="120" t="str">
        <f t="shared" si="19"/>
        <v/>
      </c>
    </row>
    <row r="614" spans="2:21" x14ac:dyDescent="0.3">
      <c r="B614" s="59">
        <v>611</v>
      </c>
      <c r="C614" s="118">
        <v>10.97</v>
      </c>
      <c r="D614" s="61">
        <v>1</v>
      </c>
      <c r="E614" s="117">
        <f>1/(1+EXP(-($W$4+($W$5*C614))))</f>
        <v>0.9964544848612269</v>
      </c>
      <c r="F614" s="117">
        <f>(E614^D614)*((1-E614)^(1-D614))</f>
        <v>0.9964544848612269</v>
      </c>
      <c r="Q614" s="56">
        <v>14.57</v>
      </c>
      <c r="R614" s="56">
        <v>1</v>
      </c>
      <c r="S614" s="119" t="e">
        <f t="shared" si="18"/>
        <v>#N/A</v>
      </c>
      <c r="T614" s="120">
        <f ca="1">IF($W$8=FALSE,D614,D614+((RANDBETWEEN(0,$W$9)-($W$9/2))/1000))</f>
        <v>1</v>
      </c>
      <c r="U614" s="120" t="str">
        <f t="shared" si="19"/>
        <v/>
      </c>
    </row>
    <row r="615" spans="2:21" x14ac:dyDescent="0.3">
      <c r="B615" s="59">
        <v>612</v>
      </c>
      <c r="C615" s="118">
        <v>7.02</v>
      </c>
      <c r="D615" s="61">
        <v>0</v>
      </c>
      <c r="E615" s="117">
        <f>1/(1+EXP(-($W$4+($W$5*C615))))</f>
        <v>1.3391144952503231E-2</v>
      </c>
      <c r="F615" s="117">
        <f>(E615^D615)*((1-E615)^(1-D615))</f>
        <v>0.98660885504749674</v>
      </c>
      <c r="Q615" s="56">
        <v>14.58</v>
      </c>
      <c r="R615" s="56">
        <v>1</v>
      </c>
      <c r="S615" s="119" t="e">
        <f t="shared" si="18"/>
        <v>#N/A</v>
      </c>
      <c r="T615" s="120">
        <f ca="1">IF($W$8=FALSE,D615,D615+((RANDBETWEEN(0,$W$9)-($W$9/2))/1000))</f>
        <v>0</v>
      </c>
      <c r="U615" s="120" t="str">
        <f t="shared" si="19"/>
        <v/>
      </c>
    </row>
    <row r="616" spans="2:21" x14ac:dyDescent="0.3">
      <c r="B616" s="59">
        <v>613</v>
      </c>
      <c r="C616" s="118">
        <v>10.35</v>
      </c>
      <c r="D616" s="61">
        <v>1</v>
      </c>
      <c r="E616" s="117">
        <f>1/(1+EXP(-($W$4+($W$5*C616))))</f>
        <v>0.98335073850670951</v>
      </c>
      <c r="F616" s="117">
        <f>(E616^D616)*((1-E616)^(1-D616))</f>
        <v>0.98335073850670951</v>
      </c>
      <c r="Q616" s="56">
        <v>14.58</v>
      </c>
      <c r="R616" s="56">
        <v>1</v>
      </c>
      <c r="S616" s="119" t="e">
        <f t="shared" si="18"/>
        <v>#N/A</v>
      </c>
      <c r="T616" s="120">
        <f ca="1">IF($W$8=FALSE,D616,D616+((RANDBETWEEN(0,$W$9)-($W$9/2))/1000))</f>
        <v>1</v>
      </c>
      <c r="U616" s="120" t="str">
        <f t="shared" si="19"/>
        <v/>
      </c>
    </row>
    <row r="617" spans="2:21" x14ac:dyDescent="0.3">
      <c r="B617" s="59">
        <v>614</v>
      </c>
      <c r="C617" s="118">
        <v>4.51</v>
      </c>
      <c r="D617" s="61">
        <v>0</v>
      </c>
      <c r="E617" s="117">
        <f>1/(1+EXP(-($W$4+($W$5*C617))))</f>
        <v>2.4548383559422019E-5</v>
      </c>
      <c r="F617" s="117">
        <f>(E617^D617)*((1-E617)^(1-D617))</f>
        <v>0.99997545161644052</v>
      </c>
      <c r="Q617" s="56">
        <v>14.63</v>
      </c>
      <c r="R617" s="56">
        <v>1</v>
      </c>
      <c r="S617" s="119" t="e">
        <f t="shared" si="18"/>
        <v>#N/A</v>
      </c>
      <c r="T617" s="120">
        <f ca="1">IF($W$8=FALSE,D617,D617+((RANDBETWEEN(0,$W$9)-($W$9/2))/1000))</f>
        <v>0</v>
      </c>
      <c r="U617" s="120" t="str">
        <f t="shared" si="19"/>
        <v/>
      </c>
    </row>
    <row r="618" spans="2:21" x14ac:dyDescent="0.3">
      <c r="B618" s="59">
        <v>615</v>
      </c>
      <c r="C618" s="118">
        <v>11.7</v>
      </c>
      <c r="D618" s="61">
        <v>1</v>
      </c>
      <c r="E618" s="117">
        <f>1/(1+EXP(-($W$4+($W$5*C618))))</f>
        <v>0.99943334891367896</v>
      </c>
      <c r="F618" s="117">
        <f>(E618^D618)*((1-E618)^(1-D618))</f>
        <v>0.99943334891367896</v>
      </c>
      <c r="Q618" s="56">
        <v>14.88</v>
      </c>
      <c r="R618" s="56">
        <v>1</v>
      </c>
      <c r="S618" s="119" t="e">
        <f t="shared" si="18"/>
        <v>#N/A</v>
      </c>
      <c r="T618" s="120">
        <f ca="1">IF($W$8=FALSE,D618,D618+((RANDBETWEEN(0,$W$9)-($W$9/2))/1000))</f>
        <v>1</v>
      </c>
      <c r="U618" s="120" t="str">
        <f t="shared" si="19"/>
        <v/>
      </c>
    </row>
    <row r="619" spans="2:21" x14ac:dyDescent="0.3">
      <c r="B619" s="59">
        <v>616</v>
      </c>
      <c r="C619" s="118">
        <v>7.2</v>
      </c>
      <c r="D619" s="61">
        <v>0</v>
      </c>
      <c r="E619" s="117">
        <f>1/(1+EXP(-($W$4+($W$5*C619))))</f>
        <v>2.0901731734701716E-2</v>
      </c>
      <c r="F619" s="117">
        <f>(E619^D619)*((1-E619)^(1-D619))</f>
        <v>0.97909826826529833</v>
      </c>
      <c r="Q619" s="56">
        <v>14.89</v>
      </c>
      <c r="R619" s="56">
        <v>1</v>
      </c>
      <c r="S619" s="119" t="e">
        <f t="shared" si="18"/>
        <v>#N/A</v>
      </c>
      <c r="T619" s="120">
        <f ca="1">IF($W$8=FALSE,D619,D619+((RANDBETWEEN(0,$W$9)-($W$9/2))/1000))</f>
        <v>0</v>
      </c>
      <c r="U619" s="120" t="str">
        <f t="shared" si="19"/>
        <v/>
      </c>
    </row>
    <row r="620" spans="2:21" x14ac:dyDescent="0.3">
      <c r="B620" s="59">
        <v>617</v>
      </c>
      <c r="C620" s="118">
        <v>11.02</v>
      </c>
      <c r="D620" s="61">
        <v>1</v>
      </c>
      <c r="E620" s="117">
        <f>1/(1+EXP(-($W$4+($W$5*C620))))</f>
        <v>0.99687228513575965</v>
      </c>
      <c r="F620" s="117">
        <f>(E620^D620)*((1-E620)^(1-D620))</f>
        <v>0.99687228513575965</v>
      </c>
      <c r="Q620" s="56">
        <v>14.99</v>
      </c>
      <c r="R620" s="56">
        <v>1</v>
      </c>
      <c r="S620" s="119" t="e">
        <f t="shared" si="18"/>
        <v>#N/A</v>
      </c>
      <c r="T620" s="120">
        <f ca="1">IF($W$8=FALSE,D620,D620+((RANDBETWEEN(0,$W$9)-($W$9/2))/1000))</f>
        <v>1</v>
      </c>
      <c r="U620" s="120" t="str">
        <f t="shared" si="19"/>
        <v/>
      </c>
    </row>
    <row r="621" spans="2:21" x14ac:dyDescent="0.3">
      <c r="B621" s="59">
        <v>618</v>
      </c>
      <c r="C621" s="118">
        <v>7.59</v>
      </c>
      <c r="D621" s="61">
        <v>0</v>
      </c>
      <c r="E621" s="117">
        <f>1/(1+EXP(-($W$4+($W$5*C621))))</f>
        <v>5.3882551930223184E-2</v>
      </c>
      <c r="F621" s="117">
        <f>(E621^D621)*((1-E621)^(1-D621))</f>
        <v>0.94611744806977682</v>
      </c>
      <c r="Q621" s="56">
        <v>15.12</v>
      </c>
      <c r="R621" s="56">
        <v>1</v>
      </c>
      <c r="S621" s="119" t="e">
        <f t="shared" si="18"/>
        <v>#N/A</v>
      </c>
      <c r="T621" s="120">
        <f ca="1">IF($W$8=FALSE,D621,D621+((RANDBETWEEN(0,$W$9)-($W$9/2))/1000))</f>
        <v>0</v>
      </c>
      <c r="U621" s="120" t="str">
        <f t="shared" si="19"/>
        <v/>
      </c>
    </row>
    <row r="622" spans="2:21" x14ac:dyDescent="0.3">
      <c r="B622" s="59">
        <v>619</v>
      </c>
      <c r="C622" s="118">
        <v>6.5</v>
      </c>
      <c r="D622" s="61">
        <v>0</v>
      </c>
      <c r="E622" s="117">
        <f>1/(1+EXP(-($W$4+($W$5*C622))))</f>
        <v>3.6549908593009996E-3</v>
      </c>
      <c r="F622" s="117">
        <f>(E622^D622)*((1-E622)^(1-D622))</f>
        <v>0.99634500914069901</v>
      </c>
      <c r="Q622" s="56">
        <v>15.13</v>
      </c>
      <c r="R622" s="56">
        <v>1</v>
      </c>
      <c r="S622" s="119" t="e">
        <f t="shared" si="18"/>
        <v>#N/A</v>
      </c>
      <c r="T622" s="120">
        <f ca="1">IF($W$8=FALSE,D622,D622+((RANDBETWEEN(0,$W$9)-($W$9/2))/1000))</f>
        <v>0</v>
      </c>
      <c r="U622" s="120" t="str">
        <f t="shared" si="19"/>
        <v/>
      </c>
    </row>
    <row r="623" spans="2:21" x14ac:dyDescent="0.3">
      <c r="B623" s="59">
        <v>620</v>
      </c>
      <c r="C623" s="118">
        <v>4.8</v>
      </c>
      <c r="D623" s="61">
        <v>0</v>
      </c>
      <c r="E623" s="117">
        <f>1/(1+EXP(-($W$4+($W$5*C623))))</f>
        <v>5.0920196693234163E-5</v>
      </c>
      <c r="F623" s="117">
        <f>(E623^D623)*((1-E623)^(1-D623))</f>
        <v>0.99994907980330672</v>
      </c>
      <c r="Q623" s="56">
        <v>15.31</v>
      </c>
      <c r="R623" s="56">
        <v>1</v>
      </c>
      <c r="S623" s="119" t="e">
        <f t="shared" si="18"/>
        <v>#N/A</v>
      </c>
      <c r="T623" s="120">
        <f ca="1">IF($W$8=FALSE,D623,D623+((RANDBETWEEN(0,$W$9)-($W$9/2))/1000))</f>
        <v>0</v>
      </c>
      <c r="U623" s="120" t="str">
        <f t="shared" si="19"/>
        <v/>
      </c>
    </row>
    <row r="624" spans="2:21" x14ac:dyDescent="0.3">
      <c r="B624" s="59">
        <v>621</v>
      </c>
      <c r="C624" s="118">
        <v>9.24</v>
      </c>
      <c r="D624" s="61">
        <v>1</v>
      </c>
      <c r="E624" s="117">
        <f>1/(1+EXP(-($W$4+($W$5*C624))))</f>
        <v>0.783442233740413</v>
      </c>
      <c r="F624" s="117">
        <f>(E624^D624)*((1-E624)^(1-D624))</f>
        <v>0.783442233740413</v>
      </c>
      <c r="Q624" s="56">
        <v>15.35</v>
      </c>
      <c r="R624" s="56">
        <v>1</v>
      </c>
      <c r="S624" s="119" t="e">
        <f t="shared" si="18"/>
        <v>#N/A</v>
      </c>
      <c r="T624" s="120">
        <f ca="1">IF($W$8=FALSE,D624,D624+((RANDBETWEEN(0,$W$9)-($W$9/2))/1000))</f>
        <v>1</v>
      </c>
      <c r="U624" s="120" t="str">
        <f t="shared" si="19"/>
        <v/>
      </c>
    </row>
    <row r="625" spans="2:21" x14ac:dyDescent="0.3">
      <c r="B625" s="59">
        <v>622</v>
      </c>
      <c r="C625" s="118">
        <v>12.18</v>
      </c>
      <c r="D625" s="61">
        <v>1</v>
      </c>
      <c r="E625" s="117">
        <f>1/(1+EXP(-($W$4+($W$5*C625))))</f>
        <v>0.99983056639994039</v>
      </c>
      <c r="F625" s="117">
        <f>(E625^D625)*((1-E625)^(1-D625))</f>
        <v>0.99983056639994039</v>
      </c>
      <c r="Q625" s="56">
        <v>15.35</v>
      </c>
      <c r="R625" s="56">
        <v>1</v>
      </c>
      <c r="S625" s="119" t="e">
        <f t="shared" si="18"/>
        <v>#N/A</v>
      </c>
      <c r="T625" s="120">
        <f ca="1">IF($W$8=FALSE,D625,D625+((RANDBETWEEN(0,$W$9)-($W$9/2))/1000))</f>
        <v>1</v>
      </c>
      <c r="U625" s="120" t="str">
        <f t="shared" si="19"/>
        <v/>
      </c>
    </row>
    <row r="626" spans="2:21" x14ac:dyDescent="0.3">
      <c r="B626" s="59">
        <v>623</v>
      </c>
      <c r="C626" s="118">
        <v>13.08</v>
      </c>
      <c r="D626" s="61">
        <v>1</v>
      </c>
      <c r="E626" s="117">
        <f>1/(1+EXP(-($W$4+($W$5*C626))))</f>
        <v>0.99998239447184778</v>
      </c>
      <c r="F626" s="117">
        <f>(E626^D626)*((1-E626)^(1-D626))</f>
        <v>0.99998239447184778</v>
      </c>
      <c r="Q626" s="56">
        <v>15.94</v>
      </c>
      <c r="R626" s="56">
        <v>1</v>
      </c>
      <c r="S626" s="119" t="e">
        <f t="shared" si="18"/>
        <v>#N/A</v>
      </c>
      <c r="T626" s="120">
        <f ca="1">IF($W$8=FALSE,D626,D626+((RANDBETWEEN(0,$W$9)-($W$9/2))/1000))</f>
        <v>1</v>
      </c>
      <c r="U626" s="120" t="str">
        <f t="shared" si="19"/>
        <v/>
      </c>
    </row>
    <row r="627" spans="2:21" x14ac:dyDescent="0.3">
      <c r="B627" s="59">
        <v>624</v>
      </c>
      <c r="C627" s="118">
        <v>13.51</v>
      </c>
      <c r="D627" s="61">
        <v>1</v>
      </c>
      <c r="E627" s="117">
        <f>1/(1+EXP(-($W$4+($W$5*C627))))</f>
        <v>0.99999403240146911</v>
      </c>
      <c r="F627" s="117">
        <f>(E627^D627)*((1-E627)^(1-D627))</f>
        <v>0.99999403240146911</v>
      </c>
      <c r="Q627" s="56">
        <v>16.100000000000001</v>
      </c>
      <c r="R627" s="56">
        <v>1</v>
      </c>
      <c r="S627" s="119" t="e">
        <f t="shared" si="18"/>
        <v>#N/A</v>
      </c>
      <c r="T627" s="120">
        <f ca="1">IF($W$8=FALSE,D627,D627+((RANDBETWEEN(0,$W$9)-($W$9/2))/1000))</f>
        <v>1</v>
      </c>
      <c r="U627" s="120" t="str">
        <f t="shared" si="19"/>
        <v/>
      </c>
    </row>
  </sheetData>
  <mergeCells count="12">
    <mergeCell ref="V2:W2"/>
    <mergeCell ref="M4:N5"/>
    <mergeCell ref="M6:N7"/>
    <mergeCell ref="I4:I5"/>
    <mergeCell ref="H4:H5"/>
    <mergeCell ref="H6:H7"/>
    <mergeCell ref="I6:I7"/>
    <mergeCell ref="B2:D2"/>
    <mergeCell ref="K5:K6"/>
    <mergeCell ref="Q2:U2"/>
    <mergeCell ref="O4:O5"/>
    <mergeCell ref="O6:O7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6257" r:id="rId4" name="Check Box 1">
              <controlPr defaultSize="0" autoFill="0" autoLine="0" autoPict="0">
                <anchor moveWithCells="1">
                  <from>
                    <xdr:col>13</xdr:col>
                    <xdr:colOff>38100</xdr:colOff>
                    <xdr:row>26</xdr:row>
                    <xdr:rowOff>144780</xdr:rowOff>
                  </from>
                  <to>
                    <xdr:col>13</xdr:col>
                    <xdr:colOff>777240</xdr:colOff>
                    <xdr:row>28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6258" r:id="rId5" name="Check Box 2">
              <controlPr defaultSize="0" autoFill="0" autoLine="0" autoPict="0">
                <anchor moveWithCells="1">
                  <from>
                    <xdr:col>10</xdr:col>
                    <xdr:colOff>640080</xdr:colOff>
                    <xdr:row>5</xdr:row>
                    <xdr:rowOff>205740</xdr:rowOff>
                  </from>
                  <to>
                    <xdr:col>11</xdr:col>
                    <xdr:colOff>0</xdr:colOff>
                    <xdr:row>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6259" r:id="rId6" name="Spinner 3">
              <controlPr defaultSize="0" autoPict="0">
                <anchor moveWithCells="1" sizeWithCells="1">
                  <from>
                    <xdr:col>9</xdr:col>
                    <xdr:colOff>53340</xdr:colOff>
                    <xdr:row>3</xdr:row>
                    <xdr:rowOff>38100</xdr:rowOff>
                  </from>
                  <to>
                    <xdr:col>9</xdr:col>
                    <xdr:colOff>419100</xdr:colOff>
                    <xdr:row>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6260" r:id="rId7" name="Spinner 4">
              <controlPr defaultSize="0" autoPict="0">
                <anchor moveWithCells="1" sizeWithCells="1">
                  <from>
                    <xdr:col>9</xdr:col>
                    <xdr:colOff>53340</xdr:colOff>
                    <xdr:row>5</xdr:row>
                    <xdr:rowOff>45720</xdr:rowOff>
                  </from>
                  <to>
                    <xdr:col>9</xdr:col>
                    <xdr:colOff>419100</xdr:colOff>
                    <xdr:row>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6261" r:id="rId8" name="Check Box 5">
              <controlPr defaultSize="0" autoFill="0" autoLine="0" autoPict="0">
                <anchor moveWithCells="1">
                  <from>
                    <xdr:col>14</xdr:col>
                    <xdr:colOff>68580</xdr:colOff>
                    <xdr:row>26</xdr:row>
                    <xdr:rowOff>144780</xdr:rowOff>
                  </from>
                  <to>
                    <xdr:col>14</xdr:col>
                    <xdr:colOff>815340</xdr:colOff>
                    <xdr:row>28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1FE7-92F6-4617-B5A0-6734259D296B}">
  <sheetPr>
    <tabColor theme="5" tint="0.59999389629810485"/>
    <pageSetUpPr autoPageBreaks="0"/>
  </sheetPr>
  <dimension ref="B1:AS66"/>
  <sheetViews>
    <sheetView showGridLines="0" zoomScale="80" zoomScaleNormal="80" workbookViewId="0">
      <selection activeCell="B2" sqref="B2"/>
    </sheetView>
  </sheetViews>
  <sheetFormatPr defaultColWidth="8.5546875" defaultRowHeight="14.4" outlineLevelRow="1" outlineLevelCol="1" x14ac:dyDescent="0.3"/>
  <cols>
    <col min="1" max="1" width="5.5546875" customWidth="1"/>
    <col min="2" max="2" width="72.21875" customWidth="1"/>
    <col min="3" max="3" width="3.77734375" customWidth="1"/>
    <col min="4" max="4" width="55.6640625" hidden="1" customWidth="1" outlineLevel="1"/>
    <col min="5" max="5" width="2.33203125" customWidth="1" collapsed="1"/>
    <col min="6" max="6" width="8.6640625" hidden="1" customWidth="1" outlineLevel="1"/>
    <col min="7" max="12" width="8.5546875" style="51" hidden="1" customWidth="1" outlineLevel="1"/>
    <col min="13" max="14" width="8.5546875" style="53" hidden="1" customWidth="1" outlineLevel="1"/>
    <col min="15" max="31" width="8.5546875" style="51" hidden="1" customWidth="1" outlineLevel="1"/>
    <col min="32" max="32" width="3.77734375" style="81" customWidth="1" collapsed="1"/>
    <col min="33" max="33" width="11.109375" style="128" hidden="1" customWidth="1" outlineLevel="1"/>
    <col min="34" max="34" width="3.88671875" customWidth="1" collapsed="1"/>
    <col min="35" max="35" width="13.33203125" hidden="1" customWidth="1" outlineLevel="1"/>
    <col min="36" max="36" width="12.77734375" hidden="1" customWidth="1" outlineLevel="1"/>
    <col min="37" max="37" width="8.5546875" collapsed="1"/>
  </cols>
  <sheetData>
    <row r="1" spans="2:38" ht="19.350000000000001" customHeight="1" x14ac:dyDescent="0.3"/>
    <row r="2" spans="2:38" ht="21" customHeight="1" x14ac:dyDescent="0.3">
      <c r="B2" s="64" t="s">
        <v>265</v>
      </c>
      <c r="G2" s="198" t="s">
        <v>268</v>
      </c>
      <c r="H2" s="198"/>
      <c r="I2" s="198"/>
      <c r="J2" s="198"/>
      <c r="K2" s="198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s="52"/>
      <c r="AG2" s="127" t="s">
        <v>221</v>
      </c>
      <c r="AI2" s="198" t="s">
        <v>354</v>
      </c>
      <c r="AJ2" s="198"/>
    </row>
    <row r="3" spans="2:38" x14ac:dyDescent="0.3">
      <c r="B3" s="63" t="s">
        <v>372</v>
      </c>
      <c r="D3" s="63" t="s">
        <v>373</v>
      </c>
      <c r="F3" s="206"/>
      <c r="G3" s="89" t="s">
        <v>222</v>
      </c>
      <c r="H3" s="89" t="s">
        <v>362</v>
      </c>
      <c r="I3" s="89" t="s">
        <v>223</v>
      </c>
      <c r="J3" s="89" t="s">
        <v>224</v>
      </c>
      <c r="K3" s="89" t="s">
        <v>225</v>
      </c>
      <c r="L3" s="89" t="s">
        <v>226</v>
      </c>
      <c r="M3" s="89" t="s">
        <v>260</v>
      </c>
      <c r="N3" s="89" t="s">
        <v>247</v>
      </c>
      <c r="O3" s="89" t="s">
        <v>227</v>
      </c>
      <c r="P3" s="89" t="s">
        <v>228</v>
      </c>
      <c r="Q3" s="89" t="s">
        <v>229</v>
      </c>
      <c r="R3" s="89" t="s">
        <v>230</v>
      </c>
      <c r="S3" s="89" t="s">
        <v>231</v>
      </c>
      <c r="T3" s="89" t="s">
        <v>232</v>
      </c>
      <c r="U3" s="89" t="s">
        <v>233</v>
      </c>
      <c r="V3" s="89" t="s">
        <v>234</v>
      </c>
      <c r="W3" s="89" t="s">
        <v>235</v>
      </c>
      <c r="X3" s="89" t="s">
        <v>236</v>
      </c>
      <c r="Y3" s="89" t="s">
        <v>237</v>
      </c>
      <c r="Z3" s="89" t="s">
        <v>238</v>
      </c>
      <c r="AA3" s="89" t="s">
        <v>239</v>
      </c>
      <c r="AB3" s="89" t="s">
        <v>240</v>
      </c>
      <c r="AC3" s="89" t="s">
        <v>241</v>
      </c>
      <c r="AD3" s="89" t="s">
        <v>242</v>
      </c>
      <c r="AE3" s="89" t="s">
        <v>243</v>
      </c>
      <c r="AF3"/>
      <c r="AG3" s="91"/>
      <c r="AI3" s="92" t="s">
        <v>267</v>
      </c>
      <c r="AJ3" s="92" t="s">
        <v>220</v>
      </c>
      <c r="AK3" s="86"/>
      <c r="AL3" s="87"/>
    </row>
    <row r="4" spans="2:38" ht="18" customHeight="1" x14ac:dyDescent="0.3">
      <c r="B4" s="93" t="s">
        <v>363</v>
      </c>
      <c r="D4" s="93" t="s">
        <v>390</v>
      </c>
      <c r="F4" s="202"/>
      <c r="G4" s="79">
        <f>IF(ISNUMBER(SEARCH(G$3,$D4)),1,0)</f>
        <v>1</v>
      </c>
      <c r="H4" s="79">
        <f t="shared" ref="H4:AE14" si="0">IF(ISNUMBER(SEARCH(H$3,$D4)),1,0)</f>
        <v>1</v>
      </c>
      <c r="I4" s="79">
        <f t="shared" si="0"/>
        <v>1</v>
      </c>
      <c r="J4" s="79">
        <f t="shared" si="0"/>
        <v>0</v>
      </c>
      <c r="K4" s="79">
        <f t="shared" si="0"/>
        <v>0</v>
      </c>
      <c r="L4" s="79">
        <f t="shared" si="0"/>
        <v>0</v>
      </c>
      <c r="M4" s="79">
        <f t="shared" si="0"/>
        <v>0</v>
      </c>
      <c r="N4" s="79">
        <f t="shared" si="0"/>
        <v>0</v>
      </c>
      <c r="O4" s="79">
        <f t="shared" si="0"/>
        <v>0</v>
      </c>
      <c r="P4" s="79">
        <f t="shared" si="0"/>
        <v>0</v>
      </c>
      <c r="Q4" s="79">
        <f t="shared" si="0"/>
        <v>0</v>
      </c>
      <c r="R4" s="79">
        <f t="shared" si="0"/>
        <v>0</v>
      </c>
      <c r="S4" s="79">
        <f t="shared" si="0"/>
        <v>0</v>
      </c>
      <c r="T4" s="79">
        <f t="shared" si="0"/>
        <v>0</v>
      </c>
      <c r="U4" s="79">
        <f t="shared" si="0"/>
        <v>0</v>
      </c>
      <c r="V4" s="79">
        <f t="shared" si="0"/>
        <v>0</v>
      </c>
      <c r="W4" s="79">
        <f t="shared" si="0"/>
        <v>0</v>
      </c>
      <c r="X4" s="79">
        <f t="shared" si="0"/>
        <v>0</v>
      </c>
      <c r="Y4" s="79">
        <f t="shared" si="0"/>
        <v>0</v>
      </c>
      <c r="Z4" s="79">
        <f t="shared" si="0"/>
        <v>0</v>
      </c>
      <c r="AA4" s="79">
        <f t="shared" si="0"/>
        <v>0</v>
      </c>
      <c r="AB4" s="79">
        <f t="shared" si="0"/>
        <v>0</v>
      </c>
      <c r="AC4" s="79">
        <f t="shared" si="0"/>
        <v>0</v>
      </c>
      <c r="AD4" s="79">
        <f t="shared" si="0"/>
        <v>0</v>
      </c>
      <c r="AE4" s="79">
        <f t="shared" si="0"/>
        <v>0</v>
      </c>
      <c r="AF4"/>
      <c r="AG4" s="61">
        <v>0</v>
      </c>
      <c r="AI4" s="201">
        <f>1/(1+EXP(-1*($F$52+SUMPRODUCT($G4:$AE4,$G$52:$AE$52))))</f>
        <v>0.5</v>
      </c>
      <c r="AJ4" s="201">
        <f>IFERROR((AI4^AG4)*((1-AI4)^(1-AG4)),1)</f>
        <v>0.5</v>
      </c>
      <c r="AK4" s="86"/>
      <c r="AL4" s="87"/>
    </row>
    <row r="5" spans="2:38" ht="18" customHeight="1" x14ac:dyDescent="0.3">
      <c r="B5" s="93" t="s">
        <v>269</v>
      </c>
      <c r="D5" s="93" t="s">
        <v>375</v>
      </c>
      <c r="F5" s="202"/>
      <c r="G5" s="79">
        <f t="shared" ref="G5:V50" si="1">IF(ISNUMBER(SEARCH(G$3,$D5)),1,0)</f>
        <v>0</v>
      </c>
      <c r="H5" s="79">
        <f t="shared" si="0"/>
        <v>0</v>
      </c>
      <c r="I5" s="79">
        <f t="shared" si="0"/>
        <v>0</v>
      </c>
      <c r="J5" s="79">
        <f t="shared" si="0"/>
        <v>1</v>
      </c>
      <c r="K5" s="79">
        <f t="shared" si="0"/>
        <v>1</v>
      </c>
      <c r="L5" s="79">
        <f t="shared" si="0"/>
        <v>0</v>
      </c>
      <c r="M5" s="79">
        <f t="shared" si="0"/>
        <v>0</v>
      </c>
      <c r="N5" s="79">
        <f t="shared" si="0"/>
        <v>0</v>
      </c>
      <c r="O5" s="79">
        <f t="shared" si="0"/>
        <v>0</v>
      </c>
      <c r="P5" s="79">
        <f t="shared" si="0"/>
        <v>0</v>
      </c>
      <c r="Q5" s="79">
        <f t="shared" si="0"/>
        <v>0</v>
      </c>
      <c r="R5" s="79">
        <f t="shared" si="0"/>
        <v>0</v>
      </c>
      <c r="S5" s="79">
        <f t="shared" si="0"/>
        <v>0</v>
      </c>
      <c r="T5" s="79">
        <f t="shared" si="0"/>
        <v>0</v>
      </c>
      <c r="U5" s="79">
        <f t="shared" si="0"/>
        <v>0</v>
      </c>
      <c r="V5" s="79">
        <f t="shared" si="0"/>
        <v>0</v>
      </c>
      <c r="W5" s="79">
        <f t="shared" si="0"/>
        <v>0</v>
      </c>
      <c r="X5" s="79">
        <f t="shared" si="0"/>
        <v>0</v>
      </c>
      <c r="Y5" s="79">
        <f t="shared" si="0"/>
        <v>0</v>
      </c>
      <c r="Z5" s="79">
        <f t="shared" si="0"/>
        <v>0</v>
      </c>
      <c r="AA5" s="79">
        <f t="shared" si="0"/>
        <v>0</v>
      </c>
      <c r="AB5" s="79">
        <f t="shared" si="0"/>
        <v>0</v>
      </c>
      <c r="AC5" s="79">
        <f t="shared" si="0"/>
        <v>0</v>
      </c>
      <c r="AD5" s="79">
        <f t="shared" si="0"/>
        <v>0</v>
      </c>
      <c r="AE5" s="79">
        <f t="shared" si="0"/>
        <v>0</v>
      </c>
      <c r="AF5"/>
      <c r="AG5" s="61">
        <v>0</v>
      </c>
      <c r="AI5" s="201">
        <f t="shared" ref="AI5:AI50" si="2">1/(1+EXP(-1*($F$52+SUMPRODUCT($G5:$AE5,$G$52:$AE$52))))</f>
        <v>0.5</v>
      </c>
      <c r="AJ5" s="201">
        <f>IFERROR((AI5^AG5)*((1-AI5)^(1-AG5)),1)</f>
        <v>0.5</v>
      </c>
      <c r="AK5" s="86"/>
      <c r="AL5" s="87"/>
    </row>
    <row r="6" spans="2:38" ht="18" customHeight="1" x14ac:dyDescent="0.3">
      <c r="B6" s="93" t="s">
        <v>355</v>
      </c>
      <c r="D6" s="93" t="s">
        <v>391</v>
      </c>
      <c r="F6" s="202"/>
      <c r="G6" s="79">
        <f t="shared" si="1"/>
        <v>1</v>
      </c>
      <c r="H6" s="79">
        <f t="shared" si="0"/>
        <v>1</v>
      </c>
      <c r="I6" s="79">
        <f t="shared" si="0"/>
        <v>0</v>
      </c>
      <c r="J6" s="79">
        <f t="shared" si="0"/>
        <v>0</v>
      </c>
      <c r="K6" s="79">
        <f t="shared" si="0"/>
        <v>0</v>
      </c>
      <c r="L6" s="79">
        <f t="shared" si="0"/>
        <v>0</v>
      </c>
      <c r="M6" s="79">
        <f t="shared" si="0"/>
        <v>0</v>
      </c>
      <c r="N6" s="79">
        <f t="shared" si="0"/>
        <v>0</v>
      </c>
      <c r="O6" s="79">
        <f t="shared" si="0"/>
        <v>0</v>
      </c>
      <c r="P6" s="79">
        <f t="shared" si="0"/>
        <v>0</v>
      </c>
      <c r="Q6" s="79">
        <f t="shared" si="0"/>
        <v>0</v>
      </c>
      <c r="R6" s="79">
        <f t="shared" si="0"/>
        <v>0</v>
      </c>
      <c r="S6" s="79">
        <f t="shared" si="0"/>
        <v>0</v>
      </c>
      <c r="T6" s="79">
        <f t="shared" si="0"/>
        <v>0</v>
      </c>
      <c r="U6" s="79">
        <f t="shared" si="0"/>
        <v>0</v>
      </c>
      <c r="V6" s="79">
        <f t="shared" si="0"/>
        <v>0</v>
      </c>
      <c r="W6" s="79">
        <f t="shared" si="0"/>
        <v>0</v>
      </c>
      <c r="X6" s="79">
        <f t="shared" si="0"/>
        <v>0</v>
      </c>
      <c r="Y6" s="79">
        <f t="shared" si="0"/>
        <v>0</v>
      </c>
      <c r="Z6" s="79">
        <f t="shared" si="0"/>
        <v>0</v>
      </c>
      <c r="AA6" s="79">
        <f t="shared" si="0"/>
        <v>0</v>
      </c>
      <c r="AB6" s="79">
        <f t="shared" si="0"/>
        <v>0</v>
      </c>
      <c r="AC6" s="79">
        <f t="shared" si="0"/>
        <v>0</v>
      </c>
      <c r="AD6" s="79">
        <f t="shared" si="0"/>
        <v>0</v>
      </c>
      <c r="AE6" s="79">
        <f t="shared" si="0"/>
        <v>0</v>
      </c>
      <c r="AF6"/>
      <c r="AG6" s="61">
        <v>0</v>
      </c>
      <c r="AI6" s="201">
        <f t="shared" si="2"/>
        <v>0.5</v>
      </c>
      <c r="AJ6" s="201">
        <f>IFERROR((AI6^AG6)*((1-AI6)^(1-AG6)),1)</f>
        <v>0.5</v>
      </c>
      <c r="AK6" s="86"/>
      <c r="AL6" s="87"/>
    </row>
    <row r="7" spans="2:38" ht="18" customHeight="1" x14ac:dyDescent="0.3">
      <c r="B7" s="93" t="s">
        <v>270</v>
      </c>
      <c r="D7" s="93" t="s">
        <v>376</v>
      </c>
      <c r="F7" s="202"/>
      <c r="G7" s="79">
        <f t="shared" si="1"/>
        <v>0</v>
      </c>
      <c r="H7" s="79">
        <f t="shared" si="0"/>
        <v>0</v>
      </c>
      <c r="I7" s="79">
        <f t="shared" si="0"/>
        <v>0</v>
      </c>
      <c r="J7" s="79">
        <f t="shared" si="0"/>
        <v>0</v>
      </c>
      <c r="K7" s="79">
        <f t="shared" si="0"/>
        <v>0</v>
      </c>
      <c r="L7" s="79">
        <f t="shared" si="0"/>
        <v>1</v>
      </c>
      <c r="M7" s="79">
        <f t="shared" si="0"/>
        <v>0</v>
      </c>
      <c r="N7" s="79">
        <f t="shared" si="0"/>
        <v>0</v>
      </c>
      <c r="O7" s="79">
        <f t="shared" si="0"/>
        <v>0</v>
      </c>
      <c r="P7" s="79">
        <f t="shared" si="0"/>
        <v>0</v>
      </c>
      <c r="Q7" s="79">
        <f t="shared" si="0"/>
        <v>0</v>
      </c>
      <c r="R7" s="79">
        <f t="shared" si="0"/>
        <v>0</v>
      </c>
      <c r="S7" s="79">
        <f t="shared" si="0"/>
        <v>0</v>
      </c>
      <c r="T7" s="79">
        <f t="shared" si="0"/>
        <v>0</v>
      </c>
      <c r="U7" s="79">
        <f t="shared" si="0"/>
        <v>0</v>
      </c>
      <c r="V7" s="79">
        <f t="shared" si="0"/>
        <v>0</v>
      </c>
      <c r="W7" s="79">
        <f t="shared" si="0"/>
        <v>0</v>
      </c>
      <c r="X7" s="79">
        <f t="shared" si="0"/>
        <v>1</v>
      </c>
      <c r="Y7" s="79">
        <f t="shared" si="0"/>
        <v>0</v>
      </c>
      <c r="Z7" s="79">
        <f t="shared" si="0"/>
        <v>0</v>
      </c>
      <c r="AA7" s="79">
        <f t="shared" si="0"/>
        <v>0</v>
      </c>
      <c r="AB7" s="79">
        <f t="shared" si="0"/>
        <v>0</v>
      </c>
      <c r="AC7" s="79">
        <f t="shared" si="0"/>
        <v>0</v>
      </c>
      <c r="AD7" s="79">
        <f t="shared" si="0"/>
        <v>0</v>
      </c>
      <c r="AE7" s="79">
        <f t="shared" si="0"/>
        <v>0</v>
      </c>
      <c r="AF7"/>
      <c r="AG7" s="61">
        <v>1</v>
      </c>
      <c r="AI7" s="201">
        <f t="shared" si="2"/>
        <v>0.5</v>
      </c>
      <c r="AJ7" s="201">
        <f>IFERROR((AI7^AG7)*((1-AI7)^(1-AG7)),1)</f>
        <v>0.5</v>
      </c>
      <c r="AK7" s="86"/>
      <c r="AL7" s="87"/>
    </row>
    <row r="8" spans="2:38" ht="18" customHeight="1" x14ac:dyDescent="0.3">
      <c r="B8" s="93" t="s">
        <v>358</v>
      </c>
      <c r="D8" s="93" t="s">
        <v>377</v>
      </c>
      <c r="F8" s="202"/>
      <c r="G8" s="79">
        <f t="shared" si="1"/>
        <v>0</v>
      </c>
      <c r="H8" s="79">
        <f t="shared" si="0"/>
        <v>0</v>
      </c>
      <c r="I8" s="79">
        <f t="shared" si="0"/>
        <v>0</v>
      </c>
      <c r="J8" s="79">
        <f t="shared" si="0"/>
        <v>1</v>
      </c>
      <c r="K8" s="79">
        <f t="shared" si="0"/>
        <v>0</v>
      </c>
      <c r="L8" s="79">
        <f t="shared" si="0"/>
        <v>0</v>
      </c>
      <c r="M8" s="79">
        <f t="shared" si="0"/>
        <v>0</v>
      </c>
      <c r="N8" s="79">
        <f t="shared" si="0"/>
        <v>0</v>
      </c>
      <c r="O8" s="79">
        <f t="shared" si="0"/>
        <v>1</v>
      </c>
      <c r="P8" s="79">
        <f t="shared" si="0"/>
        <v>0</v>
      </c>
      <c r="Q8" s="79">
        <f t="shared" si="0"/>
        <v>0</v>
      </c>
      <c r="R8" s="79">
        <f t="shared" si="0"/>
        <v>0</v>
      </c>
      <c r="S8" s="79">
        <f t="shared" si="0"/>
        <v>0</v>
      </c>
      <c r="T8" s="79">
        <f t="shared" si="0"/>
        <v>0</v>
      </c>
      <c r="U8" s="79">
        <f t="shared" si="0"/>
        <v>0</v>
      </c>
      <c r="V8" s="79">
        <f t="shared" si="0"/>
        <v>0</v>
      </c>
      <c r="W8" s="79">
        <f t="shared" si="0"/>
        <v>0</v>
      </c>
      <c r="X8" s="79">
        <f t="shared" si="0"/>
        <v>0</v>
      </c>
      <c r="Y8" s="79">
        <f t="shared" si="0"/>
        <v>0</v>
      </c>
      <c r="Z8" s="79">
        <f t="shared" si="0"/>
        <v>0</v>
      </c>
      <c r="AA8" s="79">
        <f t="shared" si="0"/>
        <v>0</v>
      </c>
      <c r="AB8" s="79">
        <f t="shared" si="0"/>
        <v>0</v>
      </c>
      <c r="AC8" s="79">
        <f t="shared" si="0"/>
        <v>0</v>
      </c>
      <c r="AD8" s="79">
        <f t="shared" si="0"/>
        <v>1</v>
      </c>
      <c r="AE8" s="79">
        <f t="shared" si="0"/>
        <v>0</v>
      </c>
      <c r="AF8"/>
      <c r="AG8" s="61">
        <v>0</v>
      </c>
      <c r="AI8" s="201">
        <f t="shared" si="2"/>
        <v>0.5</v>
      </c>
      <c r="AJ8" s="201">
        <f>IFERROR((AI8^AG8)*((1-AI8)^(1-AG8)),1)</f>
        <v>0.5</v>
      </c>
      <c r="AK8" s="86"/>
      <c r="AL8" s="87"/>
    </row>
    <row r="9" spans="2:38" ht="18" customHeight="1" x14ac:dyDescent="0.3">
      <c r="B9" s="93" t="s">
        <v>244</v>
      </c>
      <c r="D9" s="93" t="s">
        <v>392</v>
      </c>
      <c r="F9" s="202"/>
      <c r="G9" s="79">
        <f t="shared" si="1"/>
        <v>0</v>
      </c>
      <c r="H9" s="79">
        <f t="shared" si="0"/>
        <v>0</v>
      </c>
      <c r="I9" s="79">
        <f t="shared" si="0"/>
        <v>0</v>
      </c>
      <c r="J9" s="79">
        <f t="shared" si="0"/>
        <v>0</v>
      </c>
      <c r="K9" s="79">
        <f t="shared" si="0"/>
        <v>0</v>
      </c>
      <c r="L9" s="79">
        <f t="shared" si="0"/>
        <v>0</v>
      </c>
      <c r="M9" s="79">
        <f t="shared" si="0"/>
        <v>0</v>
      </c>
      <c r="N9" s="79">
        <f t="shared" si="0"/>
        <v>0</v>
      </c>
      <c r="O9" s="79">
        <f t="shared" si="0"/>
        <v>0</v>
      </c>
      <c r="P9" s="79">
        <f t="shared" si="0"/>
        <v>0</v>
      </c>
      <c r="Q9" s="79">
        <f t="shared" si="0"/>
        <v>1</v>
      </c>
      <c r="R9" s="79">
        <f t="shared" si="0"/>
        <v>0</v>
      </c>
      <c r="S9" s="79">
        <f t="shared" si="0"/>
        <v>0</v>
      </c>
      <c r="T9" s="79">
        <f t="shared" si="0"/>
        <v>0</v>
      </c>
      <c r="U9" s="79">
        <f t="shared" si="0"/>
        <v>0</v>
      </c>
      <c r="V9" s="79">
        <f t="shared" si="0"/>
        <v>0</v>
      </c>
      <c r="W9" s="79">
        <f t="shared" si="0"/>
        <v>0</v>
      </c>
      <c r="X9" s="79">
        <f t="shared" si="0"/>
        <v>0</v>
      </c>
      <c r="Y9" s="79">
        <f t="shared" si="0"/>
        <v>0</v>
      </c>
      <c r="Z9" s="79">
        <f t="shared" si="0"/>
        <v>0</v>
      </c>
      <c r="AA9" s="79">
        <f t="shared" si="0"/>
        <v>0</v>
      </c>
      <c r="AB9" s="79">
        <f t="shared" si="0"/>
        <v>0</v>
      </c>
      <c r="AC9" s="79">
        <f t="shared" si="0"/>
        <v>0</v>
      </c>
      <c r="AD9" s="79">
        <f t="shared" si="0"/>
        <v>0</v>
      </c>
      <c r="AE9" s="79">
        <f t="shared" si="0"/>
        <v>0</v>
      </c>
      <c r="AF9"/>
      <c r="AG9" s="61">
        <v>0</v>
      </c>
      <c r="AI9" s="201">
        <f t="shared" si="2"/>
        <v>0.5</v>
      </c>
      <c r="AJ9" s="201">
        <f>IFERROR((AI9^AG9)*((1-AI9)^(1-AG9)),1)</f>
        <v>0.5</v>
      </c>
      <c r="AK9" s="86"/>
      <c r="AL9" s="87"/>
    </row>
    <row r="10" spans="2:38" ht="18" customHeight="1" x14ac:dyDescent="0.3">
      <c r="B10" s="93" t="s">
        <v>271</v>
      </c>
      <c r="D10" s="93" t="s">
        <v>393</v>
      </c>
      <c r="F10" s="202"/>
      <c r="G10" s="79">
        <f t="shared" si="1"/>
        <v>0</v>
      </c>
      <c r="H10" s="79">
        <f t="shared" si="0"/>
        <v>0</v>
      </c>
      <c r="I10" s="79">
        <f t="shared" si="0"/>
        <v>0</v>
      </c>
      <c r="J10" s="79">
        <f t="shared" si="0"/>
        <v>0</v>
      </c>
      <c r="K10" s="79">
        <f t="shared" si="0"/>
        <v>0</v>
      </c>
      <c r="L10" s="79">
        <f t="shared" si="0"/>
        <v>0</v>
      </c>
      <c r="M10" s="79">
        <f t="shared" si="0"/>
        <v>0</v>
      </c>
      <c r="N10" s="79">
        <f t="shared" si="0"/>
        <v>0</v>
      </c>
      <c r="O10" s="79">
        <f t="shared" si="0"/>
        <v>0</v>
      </c>
      <c r="P10" s="79">
        <f t="shared" si="0"/>
        <v>0</v>
      </c>
      <c r="Q10" s="79">
        <f t="shared" si="0"/>
        <v>0</v>
      </c>
      <c r="R10" s="79">
        <f t="shared" si="0"/>
        <v>1</v>
      </c>
      <c r="S10" s="79">
        <f t="shared" si="0"/>
        <v>1</v>
      </c>
      <c r="T10" s="79">
        <f t="shared" si="0"/>
        <v>1</v>
      </c>
      <c r="U10" s="79">
        <f t="shared" si="0"/>
        <v>0</v>
      </c>
      <c r="V10" s="79">
        <f t="shared" si="0"/>
        <v>0</v>
      </c>
      <c r="W10" s="79">
        <f t="shared" si="0"/>
        <v>0</v>
      </c>
      <c r="X10" s="79">
        <f t="shared" si="0"/>
        <v>0</v>
      </c>
      <c r="Y10" s="79">
        <f t="shared" si="0"/>
        <v>0</v>
      </c>
      <c r="Z10" s="79">
        <f t="shared" si="0"/>
        <v>0</v>
      </c>
      <c r="AA10" s="79">
        <f t="shared" si="0"/>
        <v>0</v>
      </c>
      <c r="AB10" s="79">
        <f t="shared" si="0"/>
        <v>0</v>
      </c>
      <c r="AC10" s="79">
        <f t="shared" si="0"/>
        <v>0</v>
      </c>
      <c r="AD10" s="79">
        <f t="shared" si="0"/>
        <v>0</v>
      </c>
      <c r="AE10" s="79">
        <f t="shared" si="0"/>
        <v>0</v>
      </c>
      <c r="AF10"/>
      <c r="AG10" s="61">
        <v>0</v>
      </c>
      <c r="AI10" s="201">
        <f t="shared" si="2"/>
        <v>0.5</v>
      </c>
      <c r="AJ10" s="201">
        <f>IFERROR((AI10^AG10)*((1-AI10)^(1-AG10)),1)</f>
        <v>0.5</v>
      </c>
      <c r="AK10" s="86"/>
      <c r="AL10" s="87"/>
    </row>
    <row r="11" spans="2:38" ht="18" customHeight="1" x14ac:dyDescent="0.3">
      <c r="B11" s="93" t="s">
        <v>272</v>
      </c>
      <c r="D11" s="93" t="s">
        <v>394</v>
      </c>
      <c r="F11" s="202"/>
      <c r="G11" s="79">
        <f t="shared" si="1"/>
        <v>0</v>
      </c>
      <c r="H11" s="79">
        <f t="shared" si="0"/>
        <v>0</v>
      </c>
      <c r="I11" s="79">
        <f t="shared" si="0"/>
        <v>0</v>
      </c>
      <c r="J11" s="79">
        <f t="shared" si="0"/>
        <v>0</v>
      </c>
      <c r="K11" s="79">
        <f t="shared" si="0"/>
        <v>0</v>
      </c>
      <c r="L11" s="79">
        <f t="shared" si="0"/>
        <v>0</v>
      </c>
      <c r="M11" s="79">
        <f t="shared" si="0"/>
        <v>0</v>
      </c>
      <c r="N11" s="79">
        <f t="shared" si="0"/>
        <v>1</v>
      </c>
      <c r="O11" s="79">
        <f t="shared" si="0"/>
        <v>0</v>
      </c>
      <c r="P11" s="79">
        <f t="shared" si="0"/>
        <v>0</v>
      </c>
      <c r="Q11" s="79">
        <f t="shared" si="0"/>
        <v>0</v>
      </c>
      <c r="R11" s="79">
        <f t="shared" si="0"/>
        <v>0</v>
      </c>
      <c r="S11" s="79">
        <f t="shared" si="0"/>
        <v>0</v>
      </c>
      <c r="T11" s="79">
        <f t="shared" si="0"/>
        <v>0</v>
      </c>
      <c r="U11" s="79">
        <f t="shared" si="0"/>
        <v>0</v>
      </c>
      <c r="V11" s="79">
        <f t="shared" si="0"/>
        <v>0</v>
      </c>
      <c r="W11" s="79">
        <f t="shared" si="0"/>
        <v>0</v>
      </c>
      <c r="X11" s="79">
        <f t="shared" si="0"/>
        <v>0</v>
      </c>
      <c r="Y11" s="79">
        <f t="shared" si="0"/>
        <v>0</v>
      </c>
      <c r="Z11" s="79">
        <f t="shared" si="0"/>
        <v>0</v>
      </c>
      <c r="AA11" s="79">
        <f t="shared" si="0"/>
        <v>0</v>
      </c>
      <c r="AB11" s="79">
        <f t="shared" si="0"/>
        <v>0</v>
      </c>
      <c r="AC11" s="79">
        <f t="shared" si="0"/>
        <v>0</v>
      </c>
      <c r="AD11" s="79">
        <f t="shared" si="0"/>
        <v>0</v>
      </c>
      <c r="AE11" s="79">
        <f t="shared" si="0"/>
        <v>0</v>
      </c>
      <c r="AF11"/>
      <c r="AG11" s="61">
        <v>0</v>
      </c>
      <c r="AI11" s="201">
        <f t="shared" si="2"/>
        <v>0.5</v>
      </c>
      <c r="AJ11" s="201">
        <f>IFERROR((AI11^AG11)*((1-AI11)^(1-AG11)),1)</f>
        <v>0.5</v>
      </c>
      <c r="AK11" s="86"/>
      <c r="AL11" s="87"/>
    </row>
    <row r="12" spans="2:38" ht="18" customHeight="1" x14ac:dyDescent="0.3">
      <c r="B12" s="93" t="s">
        <v>356</v>
      </c>
      <c r="D12" s="93" t="s">
        <v>395</v>
      </c>
      <c r="F12" s="202"/>
      <c r="G12" s="79">
        <f t="shared" si="1"/>
        <v>0</v>
      </c>
      <c r="H12" s="79">
        <f t="shared" si="0"/>
        <v>0</v>
      </c>
      <c r="I12" s="79">
        <f t="shared" si="0"/>
        <v>0</v>
      </c>
      <c r="J12" s="79">
        <f t="shared" si="0"/>
        <v>0</v>
      </c>
      <c r="K12" s="79">
        <f t="shared" si="0"/>
        <v>0</v>
      </c>
      <c r="L12" s="79">
        <f t="shared" si="0"/>
        <v>1</v>
      </c>
      <c r="M12" s="79">
        <f t="shared" si="0"/>
        <v>0</v>
      </c>
      <c r="N12" s="79">
        <f t="shared" si="0"/>
        <v>0</v>
      </c>
      <c r="O12" s="79">
        <f t="shared" si="0"/>
        <v>0</v>
      </c>
      <c r="P12" s="79">
        <f t="shared" si="0"/>
        <v>0</v>
      </c>
      <c r="Q12" s="79">
        <f t="shared" si="0"/>
        <v>0</v>
      </c>
      <c r="R12" s="79">
        <f t="shared" si="0"/>
        <v>0</v>
      </c>
      <c r="S12" s="79">
        <f t="shared" si="0"/>
        <v>0</v>
      </c>
      <c r="T12" s="79">
        <f t="shared" si="0"/>
        <v>0</v>
      </c>
      <c r="U12" s="79">
        <f t="shared" si="0"/>
        <v>1</v>
      </c>
      <c r="V12" s="79">
        <f t="shared" si="0"/>
        <v>0</v>
      </c>
      <c r="W12" s="79">
        <f t="shared" si="0"/>
        <v>0</v>
      </c>
      <c r="X12" s="79">
        <f t="shared" si="0"/>
        <v>0</v>
      </c>
      <c r="Y12" s="79">
        <f t="shared" si="0"/>
        <v>0</v>
      </c>
      <c r="Z12" s="79">
        <f t="shared" si="0"/>
        <v>0</v>
      </c>
      <c r="AA12" s="79">
        <f t="shared" si="0"/>
        <v>0</v>
      </c>
      <c r="AB12" s="79">
        <f t="shared" si="0"/>
        <v>0</v>
      </c>
      <c r="AC12" s="79">
        <f t="shared" si="0"/>
        <v>0</v>
      </c>
      <c r="AD12" s="79">
        <f t="shared" si="0"/>
        <v>0</v>
      </c>
      <c r="AE12" s="79">
        <f t="shared" si="0"/>
        <v>0</v>
      </c>
      <c r="AF12"/>
      <c r="AG12" s="61">
        <v>1</v>
      </c>
      <c r="AI12" s="201">
        <f t="shared" si="2"/>
        <v>0.5</v>
      </c>
      <c r="AJ12" s="201">
        <f>IFERROR((AI12^AG12)*((1-AI12)^(1-AG12)),1)</f>
        <v>0.5</v>
      </c>
      <c r="AK12" s="86"/>
      <c r="AL12" s="87"/>
    </row>
    <row r="13" spans="2:38" ht="18" customHeight="1" x14ac:dyDescent="0.3">
      <c r="B13" s="93" t="s">
        <v>273</v>
      </c>
      <c r="D13" s="93" t="s">
        <v>378</v>
      </c>
      <c r="F13" s="202"/>
      <c r="G13" s="79">
        <f t="shared" si="1"/>
        <v>0</v>
      </c>
      <c r="H13" s="79">
        <f t="shared" si="0"/>
        <v>0</v>
      </c>
      <c r="I13" s="79">
        <f t="shared" si="0"/>
        <v>0</v>
      </c>
      <c r="J13" s="79">
        <f t="shared" si="0"/>
        <v>0</v>
      </c>
      <c r="K13" s="79">
        <f t="shared" si="0"/>
        <v>0</v>
      </c>
      <c r="L13" s="79">
        <f t="shared" si="0"/>
        <v>0</v>
      </c>
      <c r="M13" s="79">
        <f t="shared" si="0"/>
        <v>0</v>
      </c>
      <c r="N13" s="79">
        <f t="shared" si="0"/>
        <v>0</v>
      </c>
      <c r="O13" s="79">
        <f t="shared" si="0"/>
        <v>1</v>
      </c>
      <c r="P13" s="79">
        <f t="shared" si="0"/>
        <v>0</v>
      </c>
      <c r="Q13" s="79">
        <f t="shared" si="0"/>
        <v>0</v>
      </c>
      <c r="R13" s="79">
        <f t="shared" si="0"/>
        <v>0</v>
      </c>
      <c r="S13" s="79">
        <f t="shared" si="0"/>
        <v>0</v>
      </c>
      <c r="T13" s="79">
        <f t="shared" si="0"/>
        <v>0</v>
      </c>
      <c r="U13" s="79">
        <f t="shared" si="0"/>
        <v>0</v>
      </c>
      <c r="V13" s="79">
        <f t="shared" si="0"/>
        <v>1</v>
      </c>
      <c r="W13" s="79">
        <f t="shared" si="0"/>
        <v>0</v>
      </c>
      <c r="X13" s="79">
        <f t="shared" si="0"/>
        <v>0</v>
      </c>
      <c r="Y13" s="79">
        <f t="shared" si="0"/>
        <v>0</v>
      </c>
      <c r="Z13" s="79">
        <f t="shared" si="0"/>
        <v>0</v>
      </c>
      <c r="AA13" s="79">
        <f t="shared" si="0"/>
        <v>0</v>
      </c>
      <c r="AB13" s="79">
        <f t="shared" si="0"/>
        <v>0</v>
      </c>
      <c r="AC13" s="79">
        <f t="shared" si="0"/>
        <v>0</v>
      </c>
      <c r="AD13" s="79">
        <f t="shared" si="0"/>
        <v>0</v>
      </c>
      <c r="AE13" s="79">
        <f t="shared" si="0"/>
        <v>0</v>
      </c>
      <c r="AF13"/>
      <c r="AG13" s="61">
        <v>0</v>
      </c>
      <c r="AI13" s="201">
        <f t="shared" si="2"/>
        <v>0.5</v>
      </c>
      <c r="AJ13" s="201">
        <f>IFERROR((AI13^AG13)*((1-AI13)^(1-AG13)),1)</f>
        <v>0.5</v>
      </c>
      <c r="AK13" s="86"/>
      <c r="AL13" s="87"/>
    </row>
    <row r="14" spans="2:38" ht="18" customHeight="1" x14ac:dyDescent="0.3">
      <c r="B14" s="93" t="s">
        <v>361</v>
      </c>
      <c r="D14" s="93" t="s">
        <v>396</v>
      </c>
      <c r="F14" s="202"/>
      <c r="G14" s="79">
        <f t="shared" si="1"/>
        <v>0</v>
      </c>
      <c r="H14" s="79">
        <f t="shared" si="0"/>
        <v>0</v>
      </c>
      <c r="I14" s="79">
        <f t="shared" si="0"/>
        <v>0</v>
      </c>
      <c r="J14" s="79">
        <f t="shared" si="0"/>
        <v>0</v>
      </c>
      <c r="K14" s="79">
        <f t="shared" si="0"/>
        <v>0</v>
      </c>
      <c r="L14" s="79">
        <f t="shared" si="0"/>
        <v>0</v>
      </c>
      <c r="M14" s="79">
        <f t="shared" si="0"/>
        <v>0</v>
      </c>
      <c r="N14" s="79">
        <f t="shared" si="0"/>
        <v>0</v>
      </c>
      <c r="O14" s="79">
        <f t="shared" si="0"/>
        <v>0</v>
      </c>
      <c r="P14" s="79">
        <f t="shared" si="0"/>
        <v>0</v>
      </c>
      <c r="Q14" s="79">
        <f t="shared" si="0"/>
        <v>0</v>
      </c>
      <c r="R14" s="79">
        <f t="shared" si="0"/>
        <v>0</v>
      </c>
      <c r="S14" s="79">
        <f t="shared" si="0"/>
        <v>0</v>
      </c>
      <c r="T14" s="79">
        <f t="shared" si="0"/>
        <v>0</v>
      </c>
      <c r="U14" s="79">
        <f t="shared" si="0"/>
        <v>0</v>
      </c>
      <c r="V14" s="79">
        <f t="shared" si="0"/>
        <v>0</v>
      </c>
      <c r="W14" s="79">
        <f t="shared" ref="W14:AE50" si="3">IF(ISNUMBER(SEARCH(W$3,$D14)),1,0)</f>
        <v>1</v>
      </c>
      <c r="X14" s="79">
        <f t="shared" si="3"/>
        <v>0</v>
      </c>
      <c r="Y14" s="79">
        <f t="shared" si="3"/>
        <v>0</v>
      </c>
      <c r="Z14" s="79">
        <f t="shared" si="3"/>
        <v>0</v>
      </c>
      <c r="AA14" s="79">
        <f t="shared" si="3"/>
        <v>0</v>
      </c>
      <c r="AB14" s="79">
        <f t="shared" si="3"/>
        <v>0</v>
      </c>
      <c r="AC14" s="79">
        <f t="shared" si="3"/>
        <v>0</v>
      </c>
      <c r="AD14" s="79">
        <f t="shared" si="3"/>
        <v>0</v>
      </c>
      <c r="AE14" s="79">
        <f t="shared" si="3"/>
        <v>0</v>
      </c>
      <c r="AF14"/>
      <c r="AG14" s="61">
        <v>0</v>
      </c>
      <c r="AI14" s="201">
        <f t="shared" si="2"/>
        <v>0.5</v>
      </c>
      <c r="AJ14" s="201">
        <f>IFERROR((AI14^AG14)*((1-AI14)^(1-AG14)),1)</f>
        <v>0.5</v>
      </c>
      <c r="AK14" s="86"/>
      <c r="AL14" s="87"/>
    </row>
    <row r="15" spans="2:38" ht="18" customHeight="1" x14ac:dyDescent="0.3">
      <c r="B15" s="93" t="s">
        <v>274</v>
      </c>
      <c r="D15" s="93" t="s">
        <v>397</v>
      </c>
      <c r="F15" s="202"/>
      <c r="G15" s="79">
        <f t="shared" si="1"/>
        <v>0</v>
      </c>
      <c r="H15" s="79">
        <f t="shared" si="1"/>
        <v>0</v>
      </c>
      <c r="I15" s="79">
        <f t="shared" si="1"/>
        <v>0</v>
      </c>
      <c r="J15" s="79">
        <f t="shared" si="1"/>
        <v>0</v>
      </c>
      <c r="K15" s="79">
        <f t="shared" si="1"/>
        <v>0</v>
      </c>
      <c r="L15" s="79">
        <f t="shared" si="1"/>
        <v>1</v>
      </c>
      <c r="M15" s="79">
        <f t="shared" si="1"/>
        <v>0</v>
      </c>
      <c r="N15" s="79">
        <f t="shared" si="1"/>
        <v>0</v>
      </c>
      <c r="O15" s="79">
        <f t="shared" si="1"/>
        <v>0</v>
      </c>
      <c r="P15" s="79">
        <f t="shared" si="1"/>
        <v>0</v>
      </c>
      <c r="Q15" s="79">
        <f t="shared" si="1"/>
        <v>0</v>
      </c>
      <c r="R15" s="79">
        <f t="shared" si="1"/>
        <v>0</v>
      </c>
      <c r="S15" s="79">
        <f t="shared" si="1"/>
        <v>0</v>
      </c>
      <c r="T15" s="79">
        <f t="shared" si="1"/>
        <v>0</v>
      </c>
      <c r="U15" s="79">
        <f t="shared" si="1"/>
        <v>0</v>
      </c>
      <c r="V15" s="79">
        <f t="shared" si="1"/>
        <v>0</v>
      </c>
      <c r="W15" s="79">
        <f t="shared" si="3"/>
        <v>0</v>
      </c>
      <c r="X15" s="79">
        <f t="shared" si="3"/>
        <v>0</v>
      </c>
      <c r="Y15" s="79">
        <f t="shared" si="3"/>
        <v>0</v>
      </c>
      <c r="Z15" s="79">
        <f t="shared" si="3"/>
        <v>0</v>
      </c>
      <c r="AA15" s="79">
        <f t="shared" si="3"/>
        <v>0</v>
      </c>
      <c r="AB15" s="79">
        <f t="shared" si="3"/>
        <v>0</v>
      </c>
      <c r="AC15" s="79">
        <f t="shared" si="3"/>
        <v>0</v>
      </c>
      <c r="AD15" s="79">
        <f t="shared" si="3"/>
        <v>0</v>
      </c>
      <c r="AE15" s="79">
        <f t="shared" si="3"/>
        <v>0</v>
      </c>
      <c r="AF15"/>
      <c r="AG15" s="61">
        <v>1</v>
      </c>
      <c r="AI15" s="201">
        <f t="shared" si="2"/>
        <v>0.5</v>
      </c>
      <c r="AJ15" s="201">
        <f>IFERROR((AI15^AG15)*((1-AI15)^(1-AG15)),1)</f>
        <v>0.5</v>
      </c>
      <c r="AK15" s="86"/>
      <c r="AL15" s="87"/>
    </row>
    <row r="16" spans="2:38" ht="18" customHeight="1" x14ac:dyDescent="0.3">
      <c r="B16" s="93" t="s">
        <v>275</v>
      </c>
      <c r="D16" s="93" t="s">
        <v>398</v>
      </c>
      <c r="F16" s="202"/>
      <c r="G16" s="79">
        <f t="shared" si="1"/>
        <v>0</v>
      </c>
      <c r="H16" s="79">
        <f t="shared" si="1"/>
        <v>0</v>
      </c>
      <c r="I16" s="79">
        <f t="shared" si="1"/>
        <v>0</v>
      </c>
      <c r="J16" s="79">
        <f t="shared" si="1"/>
        <v>0</v>
      </c>
      <c r="K16" s="79">
        <f t="shared" si="1"/>
        <v>0</v>
      </c>
      <c r="L16" s="79">
        <f t="shared" si="1"/>
        <v>1</v>
      </c>
      <c r="M16" s="79">
        <f t="shared" si="1"/>
        <v>0</v>
      </c>
      <c r="N16" s="79">
        <f t="shared" si="1"/>
        <v>0</v>
      </c>
      <c r="O16" s="79">
        <f t="shared" si="1"/>
        <v>0</v>
      </c>
      <c r="P16" s="79">
        <f t="shared" si="1"/>
        <v>0</v>
      </c>
      <c r="Q16" s="79">
        <f t="shared" si="1"/>
        <v>0</v>
      </c>
      <c r="R16" s="79">
        <f t="shared" si="1"/>
        <v>0</v>
      </c>
      <c r="S16" s="79">
        <f t="shared" si="1"/>
        <v>0</v>
      </c>
      <c r="T16" s="79">
        <f t="shared" si="1"/>
        <v>1</v>
      </c>
      <c r="U16" s="79">
        <f t="shared" si="1"/>
        <v>0</v>
      </c>
      <c r="V16" s="79">
        <f t="shared" si="1"/>
        <v>0</v>
      </c>
      <c r="W16" s="79">
        <f t="shared" si="3"/>
        <v>0</v>
      </c>
      <c r="X16" s="79">
        <f t="shared" si="3"/>
        <v>0</v>
      </c>
      <c r="Y16" s="79">
        <f t="shared" si="3"/>
        <v>0</v>
      </c>
      <c r="Z16" s="79">
        <f t="shared" si="3"/>
        <v>0</v>
      </c>
      <c r="AA16" s="79">
        <f t="shared" si="3"/>
        <v>0</v>
      </c>
      <c r="AB16" s="79">
        <f t="shared" si="3"/>
        <v>0</v>
      </c>
      <c r="AC16" s="79">
        <f t="shared" si="3"/>
        <v>1</v>
      </c>
      <c r="AD16" s="79">
        <f t="shared" si="3"/>
        <v>0</v>
      </c>
      <c r="AE16" s="79">
        <f t="shared" si="3"/>
        <v>0</v>
      </c>
      <c r="AF16"/>
      <c r="AG16" s="61">
        <v>1</v>
      </c>
      <c r="AI16" s="201">
        <f t="shared" si="2"/>
        <v>0.5</v>
      </c>
      <c r="AJ16" s="201">
        <f>IFERROR((AI16^AG16)*((1-AI16)^(1-AG16)),1)</f>
        <v>0.5</v>
      </c>
      <c r="AK16" s="86"/>
      <c r="AL16" s="87"/>
    </row>
    <row r="17" spans="2:38" ht="18" customHeight="1" x14ac:dyDescent="0.3">
      <c r="B17" s="93" t="s">
        <v>276</v>
      </c>
      <c r="D17" s="93" t="s">
        <v>399</v>
      </c>
      <c r="F17" s="202"/>
      <c r="G17" s="79">
        <f t="shared" si="1"/>
        <v>0</v>
      </c>
      <c r="H17" s="79">
        <f t="shared" si="1"/>
        <v>0</v>
      </c>
      <c r="I17" s="79">
        <f t="shared" si="1"/>
        <v>0</v>
      </c>
      <c r="J17" s="79">
        <f t="shared" si="1"/>
        <v>0</v>
      </c>
      <c r="K17" s="79">
        <f t="shared" si="1"/>
        <v>0</v>
      </c>
      <c r="L17" s="79">
        <f t="shared" si="1"/>
        <v>0</v>
      </c>
      <c r="M17" s="79">
        <f t="shared" si="1"/>
        <v>0</v>
      </c>
      <c r="N17" s="79">
        <f t="shared" si="1"/>
        <v>0</v>
      </c>
      <c r="O17" s="79">
        <f t="shared" si="1"/>
        <v>0</v>
      </c>
      <c r="P17" s="79">
        <f t="shared" si="1"/>
        <v>0</v>
      </c>
      <c r="Q17" s="79">
        <f t="shared" si="1"/>
        <v>0</v>
      </c>
      <c r="R17" s="79">
        <f t="shared" si="1"/>
        <v>0</v>
      </c>
      <c r="S17" s="79">
        <f t="shared" si="1"/>
        <v>0</v>
      </c>
      <c r="T17" s="79">
        <f t="shared" si="1"/>
        <v>0</v>
      </c>
      <c r="U17" s="79">
        <f t="shared" si="1"/>
        <v>0</v>
      </c>
      <c r="V17" s="79">
        <f t="shared" si="1"/>
        <v>0</v>
      </c>
      <c r="W17" s="79">
        <f t="shared" si="3"/>
        <v>0</v>
      </c>
      <c r="X17" s="79">
        <f t="shared" si="3"/>
        <v>1</v>
      </c>
      <c r="Y17" s="79">
        <f t="shared" si="3"/>
        <v>0</v>
      </c>
      <c r="Z17" s="79">
        <f t="shared" si="3"/>
        <v>0</v>
      </c>
      <c r="AA17" s="79">
        <f t="shared" si="3"/>
        <v>0</v>
      </c>
      <c r="AB17" s="79">
        <f t="shared" si="3"/>
        <v>0</v>
      </c>
      <c r="AC17" s="79">
        <f t="shared" si="3"/>
        <v>0</v>
      </c>
      <c r="AD17" s="79">
        <f t="shared" si="3"/>
        <v>0</v>
      </c>
      <c r="AE17" s="79">
        <f t="shared" si="3"/>
        <v>0</v>
      </c>
      <c r="AF17"/>
      <c r="AG17" s="61">
        <v>1</v>
      </c>
      <c r="AI17" s="201">
        <f t="shared" si="2"/>
        <v>0.5</v>
      </c>
      <c r="AJ17" s="201">
        <f>IFERROR((AI17^AG17)*((1-AI17)^(1-AG17)),1)</f>
        <v>0.5</v>
      </c>
      <c r="AK17" s="86"/>
      <c r="AL17" s="87"/>
    </row>
    <row r="18" spans="2:38" ht="18" customHeight="1" x14ac:dyDescent="0.3">
      <c r="B18" s="93" t="s">
        <v>277</v>
      </c>
      <c r="D18" s="93" t="s">
        <v>379</v>
      </c>
      <c r="F18" s="202"/>
      <c r="G18" s="79">
        <f t="shared" si="1"/>
        <v>0</v>
      </c>
      <c r="H18" s="79">
        <f t="shared" si="1"/>
        <v>0</v>
      </c>
      <c r="I18" s="79">
        <f t="shared" si="1"/>
        <v>0</v>
      </c>
      <c r="J18" s="79">
        <f t="shared" si="1"/>
        <v>0</v>
      </c>
      <c r="K18" s="79">
        <f t="shared" si="1"/>
        <v>0</v>
      </c>
      <c r="L18" s="79">
        <f t="shared" si="1"/>
        <v>0</v>
      </c>
      <c r="M18" s="79">
        <f t="shared" si="1"/>
        <v>0</v>
      </c>
      <c r="N18" s="79">
        <f t="shared" si="1"/>
        <v>1</v>
      </c>
      <c r="O18" s="79">
        <f t="shared" si="1"/>
        <v>0</v>
      </c>
      <c r="P18" s="79">
        <f t="shared" si="1"/>
        <v>0</v>
      </c>
      <c r="Q18" s="79">
        <f t="shared" si="1"/>
        <v>0</v>
      </c>
      <c r="R18" s="79">
        <f t="shared" si="1"/>
        <v>0</v>
      </c>
      <c r="S18" s="79">
        <f t="shared" si="1"/>
        <v>0</v>
      </c>
      <c r="T18" s="79">
        <f t="shared" si="1"/>
        <v>0</v>
      </c>
      <c r="U18" s="79">
        <f t="shared" si="1"/>
        <v>0</v>
      </c>
      <c r="V18" s="79">
        <f t="shared" si="1"/>
        <v>0</v>
      </c>
      <c r="W18" s="79">
        <f t="shared" si="3"/>
        <v>0</v>
      </c>
      <c r="X18" s="79">
        <f t="shared" si="3"/>
        <v>0</v>
      </c>
      <c r="Y18" s="79">
        <f t="shared" si="3"/>
        <v>0</v>
      </c>
      <c r="Z18" s="79">
        <f t="shared" si="3"/>
        <v>0</v>
      </c>
      <c r="AA18" s="79">
        <f t="shared" si="3"/>
        <v>0</v>
      </c>
      <c r="AB18" s="79">
        <f t="shared" si="3"/>
        <v>0</v>
      </c>
      <c r="AC18" s="79">
        <f t="shared" si="3"/>
        <v>0</v>
      </c>
      <c r="AD18" s="79">
        <f t="shared" si="3"/>
        <v>0</v>
      </c>
      <c r="AE18" s="79">
        <f t="shared" si="3"/>
        <v>0</v>
      </c>
      <c r="AF18"/>
      <c r="AG18" s="61">
        <v>1</v>
      </c>
      <c r="AI18" s="201">
        <f t="shared" si="2"/>
        <v>0.5</v>
      </c>
      <c r="AJ18" s="201">
        <f>IFERROR((AI18^AG18)*((1-AI18)^(1-AG18)),1)</f>
        <v>0.5</v>
      </c>
      <c r="AK18" s="86"/>
      <c r="AL18" s="87"/>
    </row>
    <row r="19" spans="2:38" ht="18" customHeight="1" x14ac:dyDescent="0.3">
      <c r="B19" s="93" t="s">
        <v>278</v>
      </c>
      <c r="D19" s="93" t="s">
        <v>400</v>
      </c>
      <c r="F19" s="202"/>
      <c r="G19" s="79">
        <f t="shared" si="1"/>
        <v>0</v>
      </c>
      <c r="H19" s="79">
        <f t="shared" si="1"/>
        <v>0</v>
      </c>
      <c r="I19" s="79">
        <f t="shared" si="1"/>
        <v>1</v>
      </c>
      <c r="J19" s="79">
        <f t="shared" si="1"/>
        <v>0</v>
      </c>
      <c r="K19" s="79">
        <f t="shared" si="1"/>
        <v>0</v>
      </c>
      <c r="L19" s="79">
        <f t="shared" si="1"/>
        <v>0</v>
      </c>
      <c r="M19" s="79">
        <f t="shared" si="1"/>
        <v>0</v>
      </c>
      <c r="N19" s="79">
        <f t="shared" si="1"/>
        <v>0</v>
      </c>
      <c r="O19" s="79">
        <f t="shared" si="1"/>
        <v>1</v>
      </c>
      <c r="P19" s="79">
        <f t="shared" si="1"/>
        <v>0</v>
      </c>
      <c r="Q19" s="79">
        <f t="shared" si="1"/>
        <v>0</v>
      </c>
      <c r="R19" s="79">
        <f t="shared" si="1"/>
        <v>0</v>
      </c>
      <c r="S19" s="79">
        <f t="shared" si="1"/>
        <v>0</v>
      </c>
      <c r="T19" s="79">
        <f t="shared" si="1"/>
        <v>0</v>
      </c>
      <c r="U19" s="79">
        <f t="shared" si="1"/>
        <v>0</v>
      </c>
      <c r="V19" s="79">
        <f t="shared" si="1"/>
        <v>0</v>
      </c>
      <c r="W19" s="79">
        <f t="shared" si="3"/>
        <v>0</v>
      </c>
      <c r="X19" s="79">
        <f t="shared" si="3"/>
        <v>0</v>
      </c>
      <c r="Y19" s="79">
        <f t="shared" si="3"/>
        <v>0</v>
      </c>
      <c r="Z19" s="79">
        <f t="shared" si="3"/>
        <v>0</v>
      </c>
      <c r="AA19" s="79">
        <f t="shared" si="3"/>
        <v>0</v>
      </c>
      <c r="AB19" s="79">
        <f t="shared" si="3"/>
        <v>0</v>
      </c>
      <c r="AC19" s="79">
        <f t="shared" si="3"/>
        <v>0</v>
      </c>
      <c r="AD19" s="79">
        <f t="shared" si="3"/>
        <v>0</v>
      </c>
      <c r="AE19" s="79">
        <f t="shared" si="3"/>
        <v>0</v>
      </c>
      <c r="AF19"/>
      <c r="AG19" s="61">
        <v>0</v>
      </c>
      <c r="AI19" s="201">
        <f t="shared" si="2"/>
        <v>0.5</v>
      </c>
      <c r="AJ19" s="201">
        <f>IFERROR((AI19^AG19)*((1-AI19)^(1-AG19)),1)</f>
        <v>0.5</v>
      </c>
      <c r="AK19" s="86"/>
      <c r="AL19" s="87"/>
    </row>
    <row r="20" spans="2:38" ht="18" customHeight="1" x14ac:dyDescent="0.3">
      <c r="B20" s="93" t="s">
        <v>279</v>
      </c>
      <c r="D20" s="93" t="s">
        <v>380</v>
      </c>
      <c r="F20" s="202"/>
      <c r="G20" s="79">
        <f t="shared" si="1"/>
        <v>0</v>
      </c>
      <c r="H20" s="79">
        <f t="shared" si="1"/>
        <v>0</v>
      </c>
      <c r="I20" s="79">
        <f t="shared" si="1"/>
        <v>0</v>
      </c>
      <c r="J20" s="79">
        <f t="shared" si="1"/>
        <v>0</v>
      </c>
      <c r="K20" s="79">
        <f t="shared" si="1"/>
        <v>0</v>
      </c>
      <c r="L20" s="79">
        <f t="shared" si="1"/>
        <v>0</v>
      </c>
      <c r="M20" s="79">
        <f t="shared" si="1"/>
        <v>0</v>
      </c>
      <c r="N20" s="79">
        <f t="shared" si="1"/>
        <v>0</v>
      </c>
      <c r="O20" s="79">
        <f t="shared" si="1"/>
        <v>1</v>
      </c>
      <c r="P20" s="79">
        <f t="shared" si="1"/>
        <v>0</v>
      </c>
      <c r="Q20" s="79">
        <f t="shared" si="1"/>
        <v>0</v>
      </c>
      <c r="R20" s="79">
        <f t="shared" si="1"/>
        <v>0</v>
      </c>
      <c r="S20" s="79">
        <f t="shared" si="1"/>
        <v>0</v>
      </c>
      <c r="T20" s="79">
        <f t="shared" si="1"/>
        <v>0</v>
      </c>
      <c r="U20" s="79">
        <f t="shared" si="1"/>
        <v>0</v>
      </c>
      <c r="V20" s="79">
        <f t="shared" si="1"/>
        <v>0</v>
      </c>
      <c r="W20" s="79">
        <f t="shared" si="3"/>
        <v>0</v>
      </c>
      <c r="X20" s="79">
        <f t="shared" si="3"/>
        <v>0</v>
      </c>
      <c r="Y20" s="79">
        <f t="shared" si="3"/>
        <v>0</v>
      </c>
      <c r="Z20" s="79">
        <f t="shared" si="3"/>
        <v>0</v>
      </c>
      <c r="AA20" s="79">
        <f t="shared" si="3"/>
        <v>0</v>
      </c>
      <c r="AB20" s="79">
        <f t="shared" si="3"/>
        <v>0</v>
      </c>
      <c r="AC20" s="79">
        <f t="shared" si="3"/>
        <v>0</v>
      </c>
      <c r="AD20" s="79">
        <f t="shared" si="3"/>
        <v>0</v>
      </c>
      <c r="AE20" s="79">
        <f t="shared" si="3"/>
        <v>0</v>
      </c>
      <c r="AF20"/>
      <c r="AG20" s="61">
        <v>0</v>
      </c>
      <c r="AI20" s="201">
        <f t="shared" si="2"/>
        <v>0.5</v>
      </c>
      <c r="AJ20" s="201">
        <f>IFERROR((AI20^AG20)*((1-AI20)^(1-AG20)),1)</f>
        <v>0.5</v>
      </c>
      <c r="AK20" s="86"/>
      <c r="AL20" s="87"/>
    </row>
    <row r="21" spans="2:38" ht="18" customHeight="1" x14ac:dyDescent="0.3">
      <c r="B21" s="93" t="s">
        <v>280</v>
      </c>
      <c r="D21" s="93" t="s">
        <v>381</v>
      </c>
      <c r="F21" s="202"/>
      <c r="G21" s="79">
        <f t="shared" si="1"/>
        <v>0</v>
      </c>
      <c r="H21" s="79">
        <f t="shared" si="1"/>
        <v>0</v>
      </c>
      <c r="I21" s="79">
        <f t="shared" si="1"/>
        <v>0</v>
      </c>
      <c r="J21" s="79">
        <f t="shared" si="1"/>
        <v>0</v>
      </c>
      <c r="K21" s="79">
        <f t="shared" si="1"/>
        <v>0</v>
      </c>
      <c r="L21" s="79">
        <f t="shared" si="1"/>
        <v>0</v>
      </c>
      <c r="M21" s="79">
        <f t="shared" si="1"/>
        <v>0</v>
      </c>
      <c r="N21" s="79">
        <f t="shared" si="1"/>
        <v>1</v>
      </c>
      <c r="O21" s="79">
        <f t="shared" si="1"/>
        <v>0</v>
      </c>
      <c r="P21" s="79">
        <f t="shared" si="1"/>
        <v>1</v>
      </c>
      <c r="Q21" s="79">
        <f t="shared" si="1"/>
        <v>0</v>
      </c>
      <c r="R21" s="79">
        <f t="shared" si="1"/>
        <v>0</v>
      </c>
      <c r="S21" s="79">
        <f t="shared" si="1"/>
        <v>0</v>
      </c>
      <c r="T21" s="79">
        <f t="shared" si="1"/>
        <v>0</v>
      </c>
      <c r="U21" s="79">
        <f t="shared" si="1"/>
        <v>0</v>
      </c>
      <c r="V21" s="79">
        <f t="shared" si="1"/>
        <v>0</v>
      </c>
      <c r="W21" s="79">
        <f t="shared" si="3"/>
        <v>0</v>
      </c>
      <c r="X21" s="79">
        <f t="shared" si="3"/>
        <v>0</v>
      </c>
      <c r="Y21" s="79">
        <f t="shared" si="3"/>
        <v>0</v>
      </c>
      <c r="Z21" s="79">
        <f t="shared" si="3"/>
        <v>0</v>
      </c>
      <c r="AA21" s="79">
        <f t="shared" si="3"/>
        <v>0</v>
      </c>
      <c r="AB21" s="79">
        <f t="shared" si="3"/>
        <v>0</v>
      </c>
      <c r="AC21" s="79">
        <f t="shared" si="3"/>
        <v>0</v>
      </c>
      <c r="AD21" s="79">
        <f t="shared" si="3"/>
        <v>0</v>
      </c>
      <c r="AE21" s="79">
        <f t="shared" si="3"/>
        <v>0</v>
      </c>
      <c r="AF21"/>
      <c r="AG21" s="61">
        <v>1</v>
      </c>
      <c r="AI21" s="201">
        <f t="shared" si="2"/>
        <v>0.5</v>
      </c>
      <c r="AJ21" s="201">
        <f>IFERROR((AI21^AG21)*((1-AI21)^(1-AG21)),1)</f>
        <v>0.5</v>
      </c>
      <c r="AK21" s="86"/>
      <c r="AL21" s="87"/>
    </row>
    <row r="22" spans="2:38" ht="18" customHeight="1" x14ac:dyDescent="0.3">
      <c r="B22" s="93" t="s">
        <v>281</v>
      </c>
      <c r="D22" s="93" t="s">
        <v>228</v>
      </c>
      <c r="F22" s="202"/>
      <c r="G22" s="79">
        <f t="shared" si="1"/>
        <v>0</v>
      </c>
      <c r="H22" s="79">
        <f t="shared" si="1"/>
        <v>0</v>
      </c>
      <c r="I22" s="79">
        <f t="shared" si="1"/>
        <v>0</v>
      </c>
      <c r="J22" s="79">
        <f t="shared" si="1"/>
        <v>0</v>
      </c>
      <c r="K22" s="79">
        <f t="shared" si="1"/>
        <v>0</v>
      </c>
      <c r="L22" s="79">
        <f t="shared" si="1"/>
        <v>0</v>
      </c>
      <c r="M22" s="79">
        <f t="shared" si="1"/>
        <v>0</v>
      </c>
      <c r="N22" s="79">
        <f t="shared" si="1"/>
        <v>0</v>
      </c>
      <c r="O22" s="79">
        <f t="shared" si="1"/>
        <v>0</v>
      </c>
      <c r="P22" s="79">
        <f t="shared" si="1"/>
        <v>1</v>
      </c>
      <c r="Q22" s="79">
        <f t="shared" si="1"/>
        <v>0</v>
      </c>
      <c r="R22" s="79">
        <f t="shared" si="1"/>
        <v>0</v>
      </c>
      <c r="S22" s="79">
        <f t="shared" si="1"/>
        <v>0</v>
      </c>
      <c r="T22" s="79">
        <f t="shared" si="1"/>
        <v>0</v>
      </c>
      <c r="U22" s="79">
        <f t="shared" si="1"/>
        <v>0</v>
      </c>
      <c r="V22" s="79">
        <f t="shared" si="1"/>
        <v>0</v>
      </c>
      <c r="W22" s="79">
        <f t="shared" si="3"/>
        <v>0</v>
      </c>
      <c r="X22" s="79">
        <f t="shared" si="3"/>
        <v>0</v>
      </c>
      <c r="Y22" s="79">
        <f t="shared" si="3"/>
        <v>0</v>
      </c>
      <c r="Z22" s="79">
        <f t="shared" si="3"/>
        <v>0</v>
      </c>
      <c r="AA22" s="79">
        <f t="shared" si="3"/>
        <v>0</v>
      </c>
      <c r="AB22" s="79">
        <f t="shared" si="3"/>
        <v>0</v>
      </c>
      <c r="AC22" s="79">
        <f t="shared" si="3"/>
        <v>0</v>
      </c>
      <c r="AD22" s="79">
        <f t="shared" si="3"/>
        <v>0</v>
      </c>
      <c r="AE22" s="79">
        <f t="shared" si="3"/>
        <v>0</v>
      </c>
      <c r="AF22"/>
      <c r="AG22" s="61">
        <v>1</v>
      </c>
      <c r="AI22" s="201">
        <f t="shared" si="2"/>
        <v>0.5</v>
      </c>
      <c r="AJ22" s="201">
        <f>IFERROR((AI22^AG22)*((1-AI22)^(1-AG22)),1)</f>
        <v>0.5</v>
      </c>
      <c r="AK22" s="86"/>
      <c r="AL22" s="87"/>
    </row>
    <row r="23" spans="2:38" ht="18" customHeight="1" x14ac:dyDescent="0.3">
      <c r="B23" s="93" t="s">
        <v>282</v>
      </c>
      <c r="D23" s="93" t="s">
        <v>222</v>
      </c>
      <c r="F23" s="202"/>
      <c r="G23" s="79">
        <f t="shared" si="1"/>
        <v>1</v>
      </c>
      <c r="H23" s="79">
        <f t="shared" si="1"/>
        <v>0</v>
      </c>
      <c r="I23" s="79">
        <f t="shared" si="1"/>
        <v>0</v>
      </c>
      <c r="J23" s="79">
        <f t="shared" si="1"/>
        <v>0</v>
      </c>
      <c r="K23" s="79">
        <f t="shared" si="1"/>
        <v>0</v>
      </c>
      <c r="L23" s="79">
        <f t="shared" si="1"/>
        <v>0</v>
      </c>
      <c r="M23" s="79">
        <f t="shared" si="1"/>
        <v>0</v>
      </c>
      <c r="N23" s="79">
        <f t="shared" si="1"/>
        <v>0</v>
      </c>
      <c r="O23" s="79">
        <f t="shared" si="1"/>
        <v>0</v>
      </c>
      <c r="P23" s="79">
        <f t="shared" si="1"/>
        <v>0</v>
      </c>
      <c r="Q23" s="79">
        <f t="shared" si="1"/>
        <v>0</v>
      </c>
      <c r="R23" s="79">
        <f t="shared" si="1"/>
        <v>0</v>
      </c>
      <c r="S23" s="79">
        <f t="shared" si="1"/>
        <v>0</v>
      </c>
      <c r="T23" s="79">
        <f t="shared" si="1"/>
        <v>0</v>
      </c>
      <c r="U23" s="79">
        <f t="shared" si="1"/>
        <v>0</v>
      </c>
      <c r="V23" s="79">
        <f t="shared" si="1"/>
        <v>0</v>
      </c>
      <c r="W23" s="79">
        <f t="shared" si="3"/>
        <v>0</v>
      </c>
      <c r="X23" s="79">
        <f t="shared" si="3"/>
        <v>0</v>
      </c>
      <c r="Y23" s="79">
        <f t="shared" si="3"/>
        <v>0</v>
      </c>
      <c r="Z23" s="79">
        <f t="shared" si="3"/>
        <v>0</v>
      </c>
      <c r="AA23" s="79">
        <f t="shared" si="3"/>
        <v>0</v>
      </c>
      <c r="AB23" s="79">
        <f t="shared" si="3"/>
        <v>0</v>
      </c>
      <c r="AC23" s="79">
        <f t="shared" si="3"/>
        <v>0</v>
      </c>
      <c r="AD23" s="79">
        <f t="shared" si="3"/>
        <v>0</v>
      </c>
      <c r="AE23" s="79">
        <f t="shared" si="3"/>
        <v>0</v>
      </c>
      <c r="AF23"/>
      <c r="AG23" s="61">
        <v>0</v>
      </c>
      <c r="AI23" s="201">
        <f t="shared" si="2"/>
        <v>0.5</v>
      </c>
      <c r="AJ23" s="201">
        <f>IFERROR((AI23^AG23)*((1-AI23)^(1-AG23)),1)</f>
        <v>0.5</v>
      </c>
      <c r="AK23" s="86"/>
      <c r="AL23" s="87"/>
    </row>
    <row r="24" spans="2:38" ht="18" customHeight="1" x14ac:dyDescent="0.3">
      <c r="B24" s="93" t="s">
        <v>283</v>
      </c>
      <c r="D24" s="93" t="s">
        <v>401</v>
      </c>
      <c r="F24" s="202"/>
      <c r="G24" s="79">
        <f t="shared" si="1"/>
        <v>1</v>
      </c>
      <c r="H24" s="79">
        <f t="shared" si="1"/>
        <v>0</v>
      </c>
      <c r="I24" s="79">
        <f t="shared" si="1"/>
        <v>0</v>
      </c>
      <c r="J24" s="79">
        <f t="shared" si="1"/>
        <v>0</v>
      </c>
      <c r="K24" s="79">
        <f t="shared" si="1"/>
        <v>0</v>
      </c>
      <c r="L24" s="79">
        <f t="shared" si="1"/>
        <v>0</v>
      </c>
      <c r="M24" s="79">
        <f t="shared" si="1"/>
        <v>0</v>
      </c>
      <c r="N24" s="79">
        <f t="shared" si="1"/>
        <v>0</v>
      </c>
      <c r="O24" s="79">
        <f t="shared" si="1"/>
        <v>1</v>
      </c>
      <c r="P24" s="79">
        <f t="shared" si="1"/>
        <v>0</v>
      </c>
      <c r="Q24" s="79">
        <f t="shared" si="1"/>
        <v>0</v>
      </c>
      <c r="R24" s="79">
        <f t="shared" si="1"/>
        <v>0</v>
      </c>
      <c r="S24" s="79">
        <f t="shared" si="1"/>
        <v>0</v>
      </c>
      <c r="T24" s="79">
        <f t="shared" si="1"/>
        <v>0</v>
      </c>
      <c r="U24" s="79">
        <f t="shared" si="1"/>
        <v>0</v>
      </c>
      <c r="V24" s="79">
        <f t="shared" si="1"/>
        <v>0</v>
      </c>
      <c r="W24" s="79">
        <f t="shared" si="3"/>
        <v>0</v>
      </c>
      <c r="X24" s="79">
        <f t="shared" si="3"/>
        <v>0</v>
      </c>
      <c r="Y24" s="79">
        <f t="shared" si="3"/>
        <v>0</v>
      </c>
      <c r="Z24" s="79">
        <f t="shared" si="3"/>
        <v>0</v>
      </c>
      <c r="AA24" s="79">
        <f t="shared" si="3"/>
        <v>0</v>
      </c>
      <c r="AB24" s="79">
        <f t="shared" si="3"/>
        <v>0</v>
      </c>
      <c r="AC24" s="79">
        <f t="shared" si="3"/>
        <v>0</v>
      </c>
      <c r="AD24" s="79">
        <f t="shared" si="3"/>
        <v>0</v>
      </c>
      <c r="AE24" s="79">
        <f t="shared" si="3"/>
        <v>0</v>
      </c>
      <c r="AF24"/>
      <c r="AG24" s="61">
        <v>0</v>
      </c>
      <c r="AI24" s="201">
        <f t="shared" si="2"/>
        <v>0.5</v>
      </c>
      <c r="AJ24" s="201">
        <f>IFERROR((AI24^AG24)*((1-AI24)^(1-AG24)),1)</f>
        <v>0.5</v>
      </c>
      <c r="AK24" s="86"/>
      <c r="AL24" s="87"/>
    </row>
    <row r="25" spans="2:38" ht="18" customHeight="1" x14ac:dyDescent="0.3">
      <c r="B25" s="93" t="s">
        <v>284</v>
      </c>
      <c r="D25" s="93" t="s">
        <v>402</v>
      </c>
      <c r="F25" s="202"/>
      <c r="G25" s="79">
        <f t="shared" si="1"/>
        <v>1</v>
      </c>
      <c r="H25" s="79">
        <f t="shared" si="1"/>
        <v>1</v>
      </c>
      <c r="I25" s="79">
        <f t="shared" si="1"/>
        <v>0</v>
      </c>
      <c r="J25" s="79">
        <f t="shared" si="1"/>
        <v>0</v>
      </c>
      <c r="K25" s="79">
        <f t="shared" si="1"/>
        <v>0</v>
      </c>
      <c r="L25" s="79">
        <f t="shared" si="1"/>
        <v>0</v>
      </c>
      <c r="M25" s="79">
        <f t="shared" si="1"/>
        <v>0</v>
      </c>
      <c r="N25" s="79">
        <f t="shared" si="1"/>
        <v>0</v>
      </c>
      <c r="O25" s="79">
        <f t="shared" si="1"/>
        <v>0</v>
      </c>
      <c r="P25" s="79">
        <f t="shared" si="1"/>
        <v>0</v>
      </c>
      <c r="Q25" s="79">
        <f t="shared" si="1"/>
        <v>0</v>
      </c>
      <c r="R25" s="79">
        <f t="shared" si="1"/>
        <v>0</v>
      </c>
      <c r="S25" s="79">
        <f t="shared" si="1"/>
        <v>1</v>
      </c>
      <c r="T25" s="79">
        <f t="shared" si="1"/>
        <v>0</v>
      </c>
      <c r="U25" s="79">
        <f t="shared" si="1"/>
        <v>0</v>
      </c>
      <c r="V25" s="79">
        <f t="shared" si="1"/>
        <v>0</v>
      </c>
      <c r="W25" s="79">
        <f t="shared" si="3"/>
        <v>0</v>
      </c>
      <c r="X25" s="79">
        <f t="shared" si="3"/>
        <v>0</v>
      </c>
      <c r="Y25" s="79">
        <f t="shared" si="3"/>
        <v>0</v>
      </c>
      <c r="Z25" s="79">
        <f t="shared" si="3"/>
        <v>0</v>
      </c>
      <c r="AA25" s="79">
        <f t="shared" si="3"/>
        <v>0</v>
      </c>
      <c r="AB25" s="79">
        <f t="shared" si="3"/>
        <v>0</v>
      </c>
      <c r="AC25" s="79">
        <f t="shared" si="3"/>
        <v>0</v>
      </c>
      <c r="AD25" s="79">
        <f t="shared" si="3"/>
        <v>0</v>
      </c>
      <c r="AE25" s="79">
        <f t="shared" si="3"/>
        <v>0</v>
      </c>
      <c r="AF25"/>
      <c r="AG25" s="61">
        <v>0</v>
      </c>
      <c r="AI25" s="201">
        <f t="shared" si="2"/>
        <v>0.5</v>
      </c>
      <c r="AJ25" s="201">
        <f>IFERROR((AI25^AG25)*((1-AI25)^(1-AG25)),1)</f>
        <v>0.5</v>
      </c>
      <c r="AK25" s="86"/>
      <c r="AL25" s="87"/>
    </row>
    <row r="26" spans="2:38" ht="18" customHeight="1" x14ac:dyDescent="0.3">
      <c r="B26" s="93" t="s">
        <v>285</v>
      </c>
      <c r="D26" s="93" t="s">
        <v>403</v>
      </c>
      <c r="F26" s="202"/>
      <c r="G26" s="79">
        <f t="shared" si="1"/>
        <v>0</v>
      </c>
      <c r="H26" s="79">
        <f t="shared" si="1"/>
        <v>0</v>
      </c>
      <c r="I26" s="79">
        <f t="shared" si="1"/>
        <v>0</v>
      </c>
      <c r="J26" s="79">
        <f t="shared" si="1"/>
        <v>0</v>
      </c>
      <c r="K26" s="79">
        <f t="shared" si="1"/>
        <v>0</v>
      </c>
      <c r="L26" s="79">
        <f t="shared" si="1"/>
        <v>0</v>
      </c>
      <c r="M26" s="79">
        <f t="shared" si="1"/>
        <v>0</v>
      </c>
      <c r="N26" s="79">
        <f t="shared" si="1"/>
        <v>0</v>
      </c>
      <c r="O26" s="79">
        <f t="shared" si="1"/>
        <v>0</v>
      </c>
      <c r="P26" s="79">
        <f t="shared" si="1"/>
        <v>0</v>
      </c>
      <c r="Q26" s="79">
        <f t="shared" si="1"/>
        <v>0</v>
      </c>
      <c r="R26" s="79">
        <f t="shared" si="1"/>
        <v>0</v>
      </c>
      <c r="S26" s="79">
        <f t="shared" si="1"/>
        <v>0</v>
      </c>
      <c r="T26" s="79">
        <f t="shared" si="1"/>
        <v>0</v>
      </c>
      <c r="U26" s="79">
        <f t="shared" si="1"/>
        <v>0</v>
      </c>
      <c r="V26" s="79">
        <f t="shared" si="1"/>
        <v>0</v>
      </c>
      <c r="W26" s="79">
        <f t="shared" si="3"/>
        <v>0</v>
      </c>
      <c r="X26" s="79">
        <f t="shared" si="3"/>
        <v>0</v>
      </c>
      <c r="Y26" s="79">
        <f t="shared" si="3"/>
        <v>1</v>
      </c>
      <c r="Z26" s="79">
        <f t="shared" si="3"/>
        <v>1</v>
      </c>
      <c r="AA26" s="79">
        <f t="shared" si="3"/>
        <v>0</v>
      </c>
      <c r="AB26" s="79">
        <f t="shared" si="3"/>
        <v>0</v>
      </c>
      <c r="AC26" s="79">
        <f t="shared" si="3"/>
        <v>0</v>
      </c>
      <c r="AD26" s="79">
        <f t="shared" si="3"/>
        <v>0</v>
      </c>
      <c r="AE26" s="79">
        <f t="shared" si="3"/>
        <v>0</v>
      </c>
      <c r="AF26"/>
      <c r="AG26" s="61">
        <v>0</v>
      </c>
      <c r="AI26" s="201">
        <f t="shared" si="2"/>
        <v>0.5</v>
      </c>
      <c r="AJ26" s="201">
        <f>IFERROR((AI26^AG26)*((1-AI26)^(1-AG26)),1)</f>
        <v>0.5</v>
      </c>
      <c r="AK26" s="86"/>
      <c r="AL26" s="87"/>
    </row>
    <row r="27" spans="2:38" ht="18" customHeight="1" x14ac:dyDescent="0.3">
      <c r="B27" s="93" t="s">
        <v>245</v>
      </c>
      <c r="D27" s="93" t="s">
        <v>382</v>
      </c>
      <c r="F27" s="202"/>
      <c r="G27" s="79">
        <f t="shared" si="1"/>
        <v>0</v>
      </c>
      <c r="H27" s="79">
        <f t="shared" si="1"/>
        <v>0</v>
      </c>
      <c r="I27" s="79">
        <f t="shared" si="1"/>
        <v>0</v>
      </c>
      <c r="J27" s="79">
        <f t="shared" si="1"/>
        <v>0</v>
      </c>
      <c r="K27" s="79">
        <f t="shared" si="1"/>
        <v>0</v>
      </c>
      <c r="L27" s="79">
        <f t="shared" si="1"/>
        <v>0</v>
      </c>
      <c r="M27" s="79">
        <f t="shared" si="1"/>
        <v>0</v>
      </c>
      <c r="N27" s="79">
        <f t="shared" si="1"/>
        <v>0</v>
      </c>
      <c r="O27" s="79">
        <f t="shared" si="1"/>
        <v>0</v>
      </c>
      <c r="P27" s="79">
        <f t="shared" si="1"/>
        <v>0</v>
      </c>
      <c r="Q27" s="79">
        <f t="shared" si="1"/>
        <v>0</v>
      </c>
      <c r="R27" s="79">
        <f t="shared" si="1"/>
        <v>0</v>
      </c>
      <c r="S27" s="79">
        <f t="shared" si="1"/>
        <v>0</v>
      </c>
      <c r="T27" s="79">
        <f t="shared" si="1"/>
        <v>1</v>
      </c>
      <c r="U27" s="79">
        <f t="shared" si="1"/>
        <v>0</v>
      </c>
      <c r="V27" s="79">
        <f t="shared" si="1"/>
        <v>0</v>
      </c>
      <c r="W27" s="79">
        <f t="shared" si="3"/>
        <v>0</v>
      </c>
      <c r="X27" s="79">
        <f t="shared" si="3"/>
        <v>0</v>
      </c>
      <c r="Y27" s="79">
        <f t="shared" si="3"/>
        <v>0</v>
      </c>
      <c r="Z27" s="79">
        <f t="shared" si="3"/>
        <v>0</v>
      </c>
      <c r="AA27" s="79">
        <f t="shared" si="3"/>
        <v>0</v>
      </c>
      <c r="AB27" s="79">
        <f t="shared" si="3"/>
        <v>0</v>
      </c>
      <c r="AC27" s="79">
        <f t="shared" si="3"/>
        <v>0</v>
      </c>
      <c r="AD27" s="79">
        <f t="shared" si="3"/>
        <v>0</v>
      </c>
      <c r="AE27" s="79">
        <f t="shared" si="3"/>
        <v>0</v>
      </c>
      <c r="AF27"/>
      <c r="AG27" s="61">
        <v>0</v>
      </c>
      <c r="AI27" s="201">
        <f t="shared" si="2"/>
        <v>0.5</v>
      </c>
      <c r="AJ27" s="201">
        <f>IFERROR((AI27^AG27)*((1-AI27)^(1-AG27)),1)</f>
        <v>0.5</v>
      </c>
      <c r="AK27" s="86"/>
      <c r="AL27" s="87"/>
    </row>
    <row r="28" spans="2:38" ht="18" customHeight="1" x14ac:dyDescent="0.3">
      <c r="B28" s="93" t="s">
        <v>286</v>
      </c>
      <c r="D28" s="93" t="s">
        <v>404</v>
      </c>
      <c r="F28" s="202"/>
      <c r="G28" s="79">
        <f t="shared" si="1"/>
        <v>0</v>
      </c>
      <c r="H28" s="79">
        <f t="shared" si="1"/>
        <v>0</v>
      </c>
      <c r="I28" s="79">
        <f t="shared" si="1"/>
        <v>0</v>
      </c>
      <c r="J28" s="79">
        <f t="shared" si="1"/>
        <v>0</v>
      </c>
      <c r="K28" s="79">
        <f t="shared" si="1"/>
        <v>0</v>
      </c>
      <c r="L28" s="79">
        <f t="shared" si="1"/>
        <v>0</v>
      </c>
      <c r="M28" s="79">
        <f t="shared" si="1"/>
        <v>0</v>
      </c>
      <c r="N28" s="79">
        <f t="shared" si="1"/>
        <v>0</v>
      </c>
      <c r="O28" s="79">
        <f t="shared" si="1"/>
        <v>0</v>
      </c>
      <c r="P28" s="79">
        <f t="shared" si="1"/>
        <v>0</v>
      </c>
      <c r="Q28" s="79">
        <f t="shared" si="1"/>
        <v>0</v>
      </c>
      <c r="R28" s="79">
        <f t="shared" si="1"/>
        <v>0</v>
      </c>
      <c r="S28" s="79">
        <f t="shared" si="1"/>
        <v>0</v>
      </c>
      <c r="T28" s="79">
        <f t="shared" si="1"/>
        <v>0</v>
      </c>
      <c r="U28" s="79">
        <f t="shared" si="1"/>
        <v>0</v>
      </c>
      <c r="V28" s="79">
        <f t="shared" si="1"/>
        <v>0</v>
      </c>
      <c r="W28" s="79">
        <f t="shared" si="3"/>
        <v>0</v>
      </c>
      <c r="X28" s="79">
        <f t="shared" si="3"/>
        <v>0</v>
      </c>
      <c r="Y28" s="79">
        <f t="shared" si="3"/>
        <v>0</v>
      </c>
      <c r="Z28" s="79">
        <f t="shared" si="3"/>
        <v>0</v>
      </c>
      <c r="AA28" s="79">
        <f t="shared" si="3"/>
        <v>1</v>
      </c>
      <c r="AB28" s="79">
        <f t="shared" si="3"/>
        <v>0</v>
      </c>
      <c r="AC28" s="79">
        <f t="shared" si="3"/>
        <v>0</v>
      </c>
      <c r="AD28" s="79">
        <f t="shared" si="3"/>
        <v>0</v>
      </c>
      <c r="AE28" s="79">
        <f t="shared" si="3"/>
        <v>0</v>
      </c>
      <c r="AF28"/>
      <c r="AG28" s="61">
        <v>1</v>
      </c>
      <c r="AI28" s="201">
        <f t="shared" si="2"/>
        <v>0.5</v>
      </c>
      <c r="AJ28" s="201">
        <f>IFERROR((AI28^AG28)*((1-AI28)^(1-AG28)),1)</f>
        <v>0.5</v>
      </c>
      <c r="AK28" s="86"/>
      <c r="AL28" s="87"/>
    </row>
    <row r="29" spans="2:38" ht="18" customHeight="1" x14ac:dyDescent="0.3">
      <c r="B29" s="93" t="s">
        <v>246</v>
      </c>
      <c r="D29" s="93" t="s">
        <v>374</v>
      </c>
      <c r="F29" s="202"/>
      <c r="G29" s="79">
        <f t="shared" si="1"/>
        <v>0</v>
      </c>
      <c r="H29" s="79">
        <f t="shared" si="1"/>
        <v>0</v>
      </c>
      <c r="I29" s="79">
        <f t="shared" si="1"/>
        <v>0</v>
      </c>
      <c r="J29" s="79">
        <f t="shared" si="1"/>
        <v>0</v>
      </c>
      <c r="K29" s="79">
        <f t="shared" si="1"/>
        <v>0</v>
      </c>
      <c r="L29" s="79">
        <f t="shared" si="1"/>
        <v>0</v>
      </c>
      <c r="M29" s="79">
        <f t="shared" si="1"/>
        <v>0</v>
      </c>
      <c r="N29" s="79">
        <f t="shared" si="1"/>
        <v>1</v>
      </c>
      <c r="O29" s="79">
        <f t="shared" si="1"/>
        <v>0</v>
      </c>
      <c r="P29" s="79">
        <f t="shared" si="1"/>
        <v>0</v>
      </c>
      <c r="Q29" s="79">
        <f t="shared" si="1"/>
        <v>0</v>
      </c>
      <c r="R29" s="79">
        <f t="shared" si="1"/>
        <v>0</v>
      </c>
      <c r="S29" s="79">
        <f t="shared" si="1"/>
        <v>0</v>
      </c>
      <c r="T29" s="79">
        <f t="shared" si="1"/>
        <v>0</v>
      </c>
      <c r="U29" s="79">
        <f t="shared" si="1"/>
        <v>0</v>
      </c>
      <c r="V29" s="79">
        <f t="shared" si="1"/>
        <v>0</v>
      </c>
      <c r="W29" s="79">
        <f t="shared" si="3"/>
        <v>0</v>
      </c>
      <c r="X29" s="79">
        <f t="shared" si="3"/>
        <v>0</v>
      </c>
      <c r="Y29" s="79">
        <f t="shared" si="3"/>
        <v>0</v>
      </c>
      <c r="Z29" s="79">
        <f t="shared" si="3"/>
        <v>0</v>
      </c>
      <c r="AA29" s="79">
        <f t="shared" si="3"/>
        <v>0</v>
      </c>
      <c r="AB29" s="79">
        <f t="shared" si="3"/>
        <v>0</v>
      </c>
      <c r="AC29" s="79">
        <f t="shared" si="3"/>
        <v>0</v>
      </c>
      <c r="AD29" s="79">
        <f t="shared" si="3"/>
        <v>0</v>
      </c>
      <c r="AE29" s="79">
        <f t="shared" si="3"/>
        <v>0</v>
      </c>
      <c r="AF29"/>
      <c r="AG29" s="61">
        <v>1</v>
      </c>
      <c r="AI29" s="201">
        <f t="shared" si="2"/>
        <v>0.5</v>
      </c>
      <c r="AJ29" s="201">
        <f>IFERROR((AI29^AG29)*((1-AI29)^(1-AG29)),1)</f>
        <v>0.5</v>
      </c>
      <c r="AK29" s="86"/>
      <c r="AL29" s="87"/>
    </row>
    <row r="30" spans="2:38" ht="18" customHeight="1" x14ac:dyDescent="0.3">
      <c r="B30" s="93" t="s">
        <v>287</v>
      </c>
      <c r="D30" s="93" t="s">
        <v>405</v>
      </c>
      <c r="F30" s="202"/>
      <c r="G30" s="79">
        <f t="shared" si="1"/>
        <v>0</v>
      </c>
      <c r="H30" s="79">
        <f t="shared" si="1"/>
        <v>0</v>
      </c>
      <c r="I30" s="79">
        <f t="shared" si="1"/>
        <v>0</v>
      </c>
      <c r="J30" s="79">
        <f t="shared" si="1"/>
        <v>0</v>
      </c>
      <c r="K30" s="79">
        <f t="shared" si="1"/>
        <v>0</v>
      </c>
      <c r="L30" s="79">
        <f t="shared" ref="L30:AA50" si="4">IF(ISNUMBER(SEARCH(L$3,$D30)),1,0)</f>
        <v>0</v>
      </c>
      <c r="M30" s="79">
        <f t="shared" si="4"/>
        <v>0</v>
      </c>
      <c r="N30" s="79">
        <f t="shared" si="4"/>
        <v>0</v>
      </c>
      <c r="O30" s="79">
        <f t="shared" si="4"/>
        <v>0</v>
      </c>
      <c r="P30" s="79">
        <f t="shared" si="4"/>
        <v>0</v>
      </c>
      <c r="Q30" s="79">
        <f t="shared" si="4"/>
        <v>0</v>
      </c>
      <c r="R30" s="79">
        <f t="shared" si="4"/>
        <v>0</v>
      </c>
      <c r="S30" s="79">
        <f t="shared" si="4"/>
        <v>0</v>
      </c>
      <c r="T30" s="79">
        <f t="shared" si="4"/>
        <v>0</v>
      </c>
      <c r="U30" s="79">
        <f t="shared" si="4"/>
        <v>0</v>
      </c>
      <c r="V30" s="79">
        <f t="shared" si="4"/>
        <v>0</v>
      </c>
      <c r="W30" s="79">
        <f t="shared" si="4"/>
        <v>0</v>
      </c>
      <c r="X30" s="79">
        <f t="shared" si="4"/>
        <v>0</v>
      </c>
      <c r="Y30" s="79">
        <f t="shared" si="4"/>
        <v>0</v>
      </c>
      <c r="Z30" s="79">
        <f t="shared" si="4"/>
        <v>0</v>
      </c>
      <c r="AA30" s="79">
        <f t="shared" si="4"/>
        <v>0</v>
      </c>
      <c r="AB30" s="79">
        <f t="shared" si="3"/>
        <v>1</v>
      </c>
      <c r="AC30" s="79">
        <f t="shared" si="3"/>
        <v>0</v>
      </c>
      <c r="AD30" s="79">
        <f t="shared" si="3"/>
        <v>0</v>
      </c>
      <c r="AE30" s="79">
        <f t="shared" si="3"/>
        <v>0</v>
      </c>
      <c r="AF30"/>
      <c r="AG30" s="61">
        <v>0</v>
      </c>
      <c r="AI30" s="201">
        <f t="shared" si="2"/>
        <v>0.5</v>
      </c>
      <c r="AJ30" s="201">
        <f>IFERROR((AI30^AG30)*((1-AI30)^(1-AG30)),1)</f>
        <v>0.5</v>
      </c>
      <c r="AK30" s="86"/>
      <c r="AL30" s="87"/>
    </row>
    <row r="31" spans="2:38" ht="18" customHeight="1" x14ac:dyDescent="0.3">
      <c r="B31" s="93" t="s">
        <v>288</v>
      </c>
      <c r="D31" s="93" t="s">
        <v>406</v>
      </c>
      <c r="F31" s="202"/>
      <c r="G31" s="79">
        <f t="shared" ref="G31:V50" si="5">IF(ISNUMBER(SEARCH(G$3,$D31)),1,0)</f>
        <v>0</v>
      </c>
      <c r="H31" s="79">
        <f t="shared" si="5"/>
        <v>0</v>
      </c>
      <c r="I31" s="79">
        <f t="shared" si="5"/>
        <v>0</v>
      </c>
      <c r="J31" s="79">
        <f t="shared" si="5"/>
        <v>0</v>
      </c>
      <c r="K31" s="79">
        <f t="shared" si="5"/>
        <v>0</v>
      </c>
      <c r="L31" s="79">
        <f t="shared" si="5"/>
        <v>0</v>
      </c>
      <c r="M31" s="79">
        <f t="shared" si="5"/>
        <v>0</v>
      </c>
      <c r="N31" s="79">
        <f t="shared" si="5"/>
        <v>0</v>
      </c>
      <c r="O31" s="79">
        <f t="shared" si="5"/>
        <v>0</v>
      </c>
      <c r="P31" s="79">
        <f t="shared" si="5"/>
        <v>0</v>
      </c>
      <c r="Q31" s="79">
        <f t="shared" si="5"/>
        <v>0</v>
      </c>
      <c r="R31" s="79">
        <f t="shared" si="5"/>
        <v>0</v>
      </c>
      <c r="S31" s="79">
        <f t="shared" si="5"/>
        <v>0</v>
      </c>
      <c r="T31" s="79">
        <f t="shared" si="5"/>
        <v>0</v>
      </c>
      <c r="U31" s="79">
        <f t="shared" si="5"/>
        <v>0</v>
      </c>
      <c r="V31" s="79">
        <f t="shared" si="5"/>
        <v>0</v>
      </c>
      <c r="W31" s="79">
        <f t="shared" si="4"/>
        <v>0</v>
      </c>
      <c r="X31" s="79">
        <f t="shared" si="4"/>
        <v>0</v>
      </c>
      <c r="Y31" s="79">
        <f t="shared" si="4"/>
        <v>0</v>
      </c>
      <c r="Z31" s="79">
        <f t="shared" si="4"/>
        <v>0</v>
      </c>
      <c r="AA31" s="79">
        <f t="shared" si="4"/>
        <v>0</v>
      </c>
      <c r="AB31" s="79">
        <f t="shared" si="3"/>
        <v>1</v>
      </c>
      <c r="AC31" s="79">
        <f t="shared" si="3"/>
        <v>0</v>
      </c>
      <c r="AD31" s="79">
        <f t="shared" si="3"/>
        <v>0</v>
      </c>
      <c r="AE31" s="79">
        <f t="shared" si="3"/>
        <v>0</v>
      </c>
      <c r="AF31"/>
      <c r="AG31" s="61">
        <v>0</v>
      </c>
      <c r="AI31" s="201">
        <f t="shared" si="2"/>
        <v>0.5</v>
      </c>
      <c r="AJ31" s="201">
        <f>IFERROR((AI31^AG31)*((1-AI31)^(1-AG31)),1)</f>
        <v>0.5</v>
      </c>
      <c r="AK31" s="86"/>
      <c r="AL31" s="87"/>
    </row>
    <row r="32" spans="2:38" ht="18" customHeight="1" x14ac:dyDescent="0.3">
      <c r="B32" s="93" t="s">
        <v>289</v>
      </c>
      <c r="D32" s="93" t="s">
        <v>407</v>
      </c>
      <c r="F32" s="202"/>
      <c r="G32" s="79">
        <f t="shared" si="5"/>
        <v>0</v>
      </c>
      <c r="H32" s="79">
        <f t="shared" si="5"/>
        <v>0</v>
      </c>
      <c r="I32" s="79">
        <f t="shared" si="5"/>
        <v>0</v>
      </c>
      <c r="J32" s="79">
        <f t="shared" si="5"/>
        <v>0</v>
      </c>
      <c r="K32" s="79">
        <f t="shared" si="5"/>
        <v>0</v>
      </c>
      <c r="L32" s="79">
        <f t="shared" si="5"/>
        <v>1</v>
      </c>
      <c r="M32" s="79">
        <f t="shared" si="5"/>
        <v>0</v>
      </c>
      <c r="N32" s="79">
        <f t="shared" si="5"/>
        <v>0</v>
      </c>
      <c r="O32" s="79">
        <f t="shared" si="5"/>
        <v>0</v>
      </c>
      <c r="P32" s="79">
        <f t="shared" si="5"/>
        <v>0</v>
      </c>
      <c r="Q32" s="79">
        <f t="shared" si="5"/>
        <v>0</v>
      </c>
      <c r="R32" s="79">
        <f t="shared" si="5"/>
        <v>0</v>
      </c>
      <c r="S32" s="79">
        <f t="shared" si="5"/>
        <v>0</v>
      </c>
      <c r="T32" s="79">
        <f t="shared" si="5"/>
        <v>0</v>
      </c>
      <c r="U32" s="79">
        <f t="shared" si="5"/>
        <v>0</v>
      </c>
      <c r="V32" s="79">
        <f t="shared" si="5"/>
        <v>0</v>
      </c>
      <c r="W32" s="79">
        <f t="shared" si="4"/>
        <v>0</v>
      </c>
      <c r="X32" s="79">
        <f t="shared" si="4"/>
        <v>0</v>
      </c>
      <c r="Y32" s="79">
        <f t="shared" si="4"/>
        <v>0</v>
      </c>
      <c r="Z32" s="79">
        <f t="shared" si="4"/>
        <v>0</v>
      </c>
      <c r="AA32" s="79">
        <f t="shared" si="4"/>
        <v>0</v>
      </c>
      <c r="AB32" s="79">
        <f t="shared" si="3"/>
        <v>0</v>
      </c>
      <c r="AC32" s="79">
        <f t="shared" si="3"/>
        <v>1</v>
      </c>
      <c r="AD32" s="79">
        <f t="shared" si="3"/>
        <v>0</v>
      </c>
      <c r="AE32" s="79">
        <f t="shared" si="3"/>
        <v>0</v>
      </c>
      <c r="AF32"/>
      <c r="AG32" s="61">
        <v>1</v>
      </c>
      <c r="AI32" s="201">
        <f t="shared" si="2"/>
        <v>0.5</v>
      </c>
      <c r="AJ32" s="201">
        <f>IFERROR((AI32^AG32)*((1-AI32)^(1-AG32)),1)</f>
        <v>0.5</v>
      </c>
      <c r="AK32" s="86"/>
      <c r="AL32" s="87"/>
    </row>
    <row r="33" spans="2:38" ht="18" customHeight="1" x14ac:dyDescent="0.3">
      <c r="B33" s="93" t="s">
        <v>290</v>
      </c>
      <c r="D33" s="93" t="s">
        <v>383</v>
      </c>
      <c r="F33" s="202"/>
      <c r="G33" s="79">
        <f t="shared" si="5"/>
        <v>0</v>
      </c>
      <c r="H33" s="79">
        <f t="shared" si="5"/>
        <v>0</v>
      </c>
      <c r="I33" s="79">
        <f t="shared" si="5"/>
        <v>0</v>
      </c>
      <c r="J33" s="79">
        <f t="shared" si="5"/>
        <v>0</v>
      </c>
      <c r="K33" s="79">
        <f t="shared" si="5"/>
        <v>0</v>
      </c>
      <c r="L33" s="79">
        <f t="shared" si="5"/>
        <v>0</v>
      </c>
      <c r="M33" s="79">
        <f t="shared" si="5"/>
        <v>0</v>
      </c>
      <c r="N33" s="79">
        <f t="shared" si="5"/>
        <v>0</v>
      </c>
      <c r="O33" s="79">
        <f t="shared" si="5"/>
        <v>0</v>
      </c>
      <c r="P33" s="79">
        <f t="shared" si="5"/>
        <v>0</v>
      </c>
      <c r="Q33" s="79">
        <f t="shared" si="5"/>
        <v>0</v>
      </c>
      <c r="R33" s="79">
        <f t="shared" si="5"/>
        <v>0</v>
      </c>
      <c r="S33" s="79">
        <f t="shared" si="5"/>
        <v>0</v>
      </c>
      <c r="T33" s="79">
        <f t="shared" si="5"/>
        <v>0</v>
      </c>
      <c r="U33" s="79">
        <f t="shared" si="5"/>
        <v>0</v>
      </c>
      <c r="V33" s="79">
        <f t="shared" si="5"/>
        <v>0</v>
      </c>
      <c r="W33" s="79">
        <f t="shared" si="4"/>
        <v>0</v>
      </c>
      <c r="X33" s="79">
        <f t="shared" si="4"/>
        <v>0</v>
      </c>
      <c r="Y33" s="79">
        <f t="shared" si="4"/>
        <v>0</v>
      </c>
      <c r="Z33" s="79">
        <f t="shared" si="4"/>
        <v>0</v>
      </c>
      <c r="AA33" s="79">
        <f t="shared" si="4"/>
        <v>0</v>
      </c>
      <c r="AB33" s="79">
        <f t="shared" si="3"/>
        <v>1</v>
      </c>
      <c r="AC33" s="79">
        <f t="shared" si="3"/>
        <v>0</v>
      </c>
      <c r="AD33" s="79">
        <f t="shared" si="3"/>
        <v>0</v>
      </c>
      <c r="AE33" s="79">
        <f t="shared" si="3"/>
        <v>0</v>
      </c>
      <c r="AF33"/>
      <c r="AG33" s="61">
        <v>0</v>
      </c>
      <c r="AI33" s="201">
        <f t="shared" si="2"/>
        <v>0.5</v>
      </c>
      <c r="AJ33" s="201">
        <f>IFERROR((AI33^AG33)*((1-AI33)^(1-AG33)),1)</f>
        <v>0.5</v>
      </c>
      <c r="AK33" s="86"/>
      <c r="AL33" s="87"/>
    </row>
    <row r="34" spans="2:38" ht="18" customHeight="1" x14ac:dyDescent="0.3">
      <c r="B34" s="93" t="s">
        <v>291</v>
      </c>
      <c r="D34" s="93" t="s">
        <v>384</v>
      </c>
      <c r="F34" s="202"/>
      <c r="G34" s="79">
        <f t="shared" si="5"/>
        <v>1</v>
      </c>
      <c r="H34" s="79">
        <f t="shared" si="5"/>
        <v>0</v>
      </c>
      <c r="I34" s="79">
        <f t="shared" si="5"/>
        <v>0</v>
      </c>
      <c r="J34" s="79">
        <f t="shared" si="5"/>
        <v>0</v>
      </c>
      <c r="K34" s="79">
        <f t="shared" si="5"/>
        <v>0</v>
      </c>
      <c r="L34" s="79">
        <f t="shared" si="5"/>
        <v>0</v>
      </c>
      <c r="M34" s="79">
        <f t="shared" si="5"/>
        <v>0</v>
      </c>
      <c r="N34" s="79">
        <f t="shared" si="5"/>
        <v>0</v>
      </c>
      <c r="O34" s="79">
        <f t="shared" si="5"/>
        <v>0</v>
      </c>
      <c r="P34" s="79">
        <f t="shared" si="5"/>
        <v>0</v>
      </c>
      <c r="Q34" s="79">
        <f t="shared" si="5"/>
        <v>0</v>
      </c>
      <c r="R34" s="79">
        <f t="shared" si="5"/>
        <v>0</v>
      </c>
      <c r="S34" s="79">
        <f t="shared" si="5"/>
        <v>0</v>
      </c>
      <c r="T34" s="79">
        <f t="shared" si="5"/>
        <v>0</v>
      </c>
      <c r="U34" s="79">
        <f t="shared" si="5"/>
        <v>0</v>
      </c>
      <c r="V34" s="79">
        <f t="shared" si="5"/>
        <v>0</v>
      </c>
      <c r="W34" s="79">
        <f t="shared" si="4"/>
        <v>0</v>
      </c>
      <c r="X34" s="79">
        <f t="shared" si="4"/>
        <v>0</v>
      </c>
      <c r="Y34" s="79">
        <f t="shared" si="4"/>
        <v>0</v>
      </c>
      <c r="Z34" s="79">
        <f t="shared" si="4"/>
        <v>0</v>
      </c>
      <c r="AA34" s="79">
        <f t="shared" si="4"/>
        <v>0</v>
      </c>
      <c r="AB34" s="79">
        <f t="shared" si="3"/>
        <v>0</v>
      </c>
      <c r="AC34" s="79">
        <f t="shared" si="3"/>
        <v>0</v>
      </c>
      <c r="AD34" s="79">
        <f t="shared" si="3"/>
        <v>0</v>
      </c>
      <c r="AE34" s="79">
        <f t="shared" si="3"/>
        <v>0</v>
      </c>
      <c r="AF34"/>
      <c r="AG34" s="61">
        <v>0</v>
      </c>
      <c r="AI34" s="201">
        <f t="shared" si="2"/>
        <v>0.5</v>
      </c>
      <c r="AJ34" s="201">
        <f>IFERROR((AI34^AG34)*((1-AI34)^(1-AG34)),1)</f>
        <v>0.5</v>
      </c>
      <c r="AK34" s="86"/>
      <c r="AL34" s="87"/>
    </row>
    <row r="35" spans="2:38" ht="18" customHeight="1" x14ac:dyDescent="0.3">
      <c r="B35" s="93" t="s">
        <v>292</v>
      </c>
      <c r="D35" s="93" t="s">
        <v>385</v>
      </c>
      <c r="F35" s="202"/>
      <c r="G35" s="79">
        <f t="shared" si="5"/>
        <v>0</v>
      </c>
      <c r="H35" s="79">
        <f t="shared" si="5"/>
        <v>0</v>
      </c>
      <c r="I35" s="79">
        <f t="shared" si="5"/>
        <v>0</v>
      </c>
      <c r="J35" s="79">
        <f t="shared" si="5"/>
        <v>0</v>
      </c>
      <c r="K35" s="79">
        <f t="shared" si="5"/>
        <v>0</v>
      </c>
      <c r="L35" s="79">
        <f t="shared" si="5"/>
        <v>0</v>
      </c>
      <c r="M35" s="79">
        <f t="shared" si="5"/>
        <v>0</v>
      </c>
      <c r="N35" s="79">
        <f t="shared" si="5"/>
        <v>0</v>
      </c>
      <c r="O35" s="79">
        <f t="shared" si="5"/>
        <v>1</v>
      </c>
      <c r="P35" s="79">
        <f t="shared" si="5"/>
        <v>0</v>
      </c>
      <c r="Q35" s="79">
        <f t="shared" si="5"/>
        <v>0</v>
      </c>
      <c r="R35" s="79">
        <f t="shared" si="5"/>
        <v>0</v>
      </c>
      <c r="S35" s="79">
        <f t="shared" si="5"/>
        <v>0</v>
      </c>
      <c r="T35" s="79">
        <f t="shared" si="5"/>
        <v>0</v>
      </c>
      <c r="U35" s="79">
        <f t="shared" si="5"/>
        <v>0</v>
      </c>
      <c r="V35" s="79">
        <f t="shared" si="5"/>
        <v>0</v>
      </c>
      <c r="W35" s="79">
        <f t="shared" si="4"/>
        <v>0</v>
      </c>
      <c r="X35" s="79">
        <f t="shared" si="4"/>
        <v>0</v>
      </c>
      <c r="Y35" s="79">
        <f t="shared" si="4"/>
        <v>0</v>
      </c>
      <c r="Z35" s="79">
        <f t="shared" si="4"/>
        <v>0</v>
      </c>
      <c r="AA35" s="79">
        <f t="shared" si="4"/>
        <v>0</v>
      </c>
      <c r="AB35" s="79">
        <f t="shared" si="3"/>
        <v>0</v>
      </c>
      <c r="AC35" s="79">
        <f t="shared" si="3"/>
        <v>0</v>
      </c>
      <c r="AD35" s="79">
        <f t="shared" si="3"/>
        <v>1</v>
      </c>
      <c r="AE35" s="79">
        <f t="shared" si="3"/>
        <v>0</v>
      </c>
      <c r="AF35"/>
      <c r="AG35" s="61">
        <v>0</v>
      </c>
      <c r="AI35" s="201">
        <f t="shared" si="2"/>
        <v>0.5</v>
      </c>
      <c r="AJ35" s="201">
        <f>IFERROR((AI35^AG35)*((1-AI35)^(1-AG35)),1)</f>
        <v>0.5</v>
      </c>
      <c r="AK35" s="86"/>
      <c r="AL35" s="87"/>
    </row>
    <row r="36" spans="2:38" ht="18" customHeight="1" x14ac:dyDescent="0.3">
      <c r="B36" s="93" t="s">
        <v>261</v>
      </c>
      <c r="D36" s="93" t="s">
        <v>408</v>
      </c>
      <c r="F36" s="202"/>
      <c r="G36" s="79">
        <f t="shared" si="5"/>
        <v>0</v>
      </c>
      <c r="H36" s="79">
        <f t="shared" si="5"/>
        <v>0</v>
      </c>
      <c r="I36" s="79">
        <f t="shared" si="5"/>
        <v>0</v>
      </c>
      <c r="J36" s="79">
        <f t="shared" si="5"/>
        <v>0</v>
      </c>
      <c r="K36" s="79">
        <f t="shared" si="5"/>
        <v>0</v>
      </c>
      <c r="L36" s="79">
        <f t="shared" si="5"/>
        <v>0</v>
      </c>
      <c r="M36" s="79">
        <f t="shared" si="5"/>
        <v>1</v>
      </c>
      <c r="N36" s="79">
        <f t="shared" si="5"/>
        <v>0</v>
      </c>
      <c r="O36" s="79">
        <f t="shared" si="5"/>
        <v>0</v>
      </c>
      <c r="P36" s="79">
        <f t="shared" si="5"/>
        <v>0</v>
      </c>
      <c r="Q36" s="79">
        <f t="shared" si="5"/>
        <v>0</v>
      </c>
      <c r="R36" s="79">
        <f t="shared" si="5"/>
        <v>0</v>
      </c>
      <c r="S36" s="79">
        <f t="shared" si="5"/>
        <v>0</v>
      </c>
      <c r="T36" s="79">
        <f t="shared" si="5"/>
        <v>1</v>
      </c>
      <c r="U36" s="79">
        <f t="shared" si="5"/>
        <v>0</v>
      </c>
      <c r="V36" s="79">
        <f t="shared" si="5"/>
        <v>0</v>
      </c>
      <c r="W36" s="79">
        <f t="shared" si="4"/>
        <v>0</v>
      </c>
      <c r="X36" s="79">
        <f t="shared" si="4"/>
        <v>0</v>
      </c>
      <c r="Y36" s="79">
        <f t="shared" si="4"/>
        <v>0</v>
      </c>
      <c r="Z36" s="79">
        <f t="shared" si="4"/>
        <v>0</v>
      </c>
      <c r="AA36" s="79">
        <f t="shared" si="4"/>
        <v>0</v>
      </c>
      <c r="AB36" s="79">
        <f t="shared" si="3"/>
        <v>0</v>
      </c>
      <c r="AC36" s="79">
        <f t="shared" si="3"/>
        <v>0</v>
      </c>
      <c r="AD36" s="79">
        <f t="shared" si="3"/>
        <v>0</v>
      </c>
      <c r="AE36" s="79">
        <f t="shared" si="3"/>
        <v>0</v>
      </c>
      <c r="AF36"/>
      <c r="AG36" s="61">
        <v>0</v>
      </c>
      <c r="AI36" s="201">
        <f t="shared" si="2"/>
        <v>0.5</v>
      </c>
      <c r="AJ36" s="201">
        <f>IFERROR((AI36^AG36)*((1-AI36)^(1-AG36)),1)</f>
        <v>0.5</v>
      </c>
      <c r="AK36" s="86"/>
      <c r="AL36" s="87"/>
    </row>
    <row r="37" spans="2:38" ht="18" customHeight="1" x14ac:dyDescent="0.3">
      <c r="B37" s="93" t="s">
        <v>293</v>
      </c>
      <c r="D37" s="93" t="s">
        <v>232</v>
      </c>
      <c r="F37" s="202"/>
      <c r="G37" s="79">
        <f t="shared" si="5"/>
        <v>0</v>
      </c>
      <c r="H37" s="79">
        <f t="shared" si="5"/>
        <v>0</v>
      </c>
      <c r="I37" s="79">
        <f t="shared" si="5"/>
        <v>0</v>
      </c>
      <c r="J37" s="79">
        <f t="shared" si="5"/>
        <v>0</v>
      </c>
      <c r="K37" s="79">
        <f t="shared" si="5"/>
        <v>0</v>
      </c>
      <c r="L37" s="79">
        <f t="shared" si="5"/>
        <v>0</v>
      </c>
      <c r="M37" s="79">
        <f t="shared" si="5"/>
        <v>0</v>
      </c>
      <c r="N37" s="79">
        <f t="shared" si="5"/>
        <v>0</v>
      </c>
      <c r="O37" s="79">
        <f t="shared" si="5"/>
        <v>0</v>
      </c>
      <c r="P37" s="79">
        <f t="shared" si="5"/>
        <v>0</v>
      </c>
      <c r="Q37" s="79">
        <f t="shared" si="5"/>
        <v>0</v>
      </c>
      <c r="R37" s="79">
        <f t="shared" si="5"/>
        <v>0</v>
      </c>
      <c r="S37" s="79">
        <f t="shared" si="5"/>
        <v>0</v>
      </c>
      <c r="T37" s="79">
        <f t="shared" si="5"/>
        <v>1</v>
      </c>
      <c r="U37" s="79">
        <f t="shared" si="5"/>
        <v>0</v>
      </c>
      <c r="V37" s="79">
        <f t="shared" si="5"/>
        <v>0</v>
      </c>
      <c r="W37" s="79">
        <f t="shared" si="4"/>
        <v>0</v>
      </c>
      <c r="X37" s="79">
        <f t="shared" si="4"/>
        <v>0</v>
      </c>
      <c r="Y37" s="79">
        <f t="shared" si="4"/>
        <v>0</v>
      </c>
      <c r="Z37" s="79">
        <f t="shared" si="4"/>
        <v>0</v>
      </c>
      <c r="AA37" s="79">
        <f t="shared" si="4"/>
        <v>0</v>
      </c>
      <c r="AB37" s="79">
        <f t="shared" si="3"/>
        <v>0</v>
      </c>
      <c r="AC37" s="79">
        <f t="shared" si="3"/>
        <v>0</v>
      </c>
      <c r="AD37" s="79">
        <f t="shared" si="3"/>
        <v>0</v>
      </c>
      <c r="AE37" s="79">
        <f t="shared" si="3"/>
        <v>0</v>
      </c>
      <c r="AF37"/>
      <c r="AG37" s="61">
        <v>0</v>
      </c>
      <c r="AI37" s="201">
        <f t="shared" si="2"/>
        <v>0.5</v>
      </c>
      <c r="AJ37" s="201">
        <f>IFERROR((AI37^AG37)*((1-AI37)^(1-AG37)),1)</f>
        <v>0.5</v>
      </c>
      <c r="AK37" s="86"/>
      <c r="AL37" s="87"/>
    </row>
    <row r="38" spans="2:38" ht="18" customHeight="1" x14ac:dyDescent="0.3">
      <c r="B38" s="93" t="s">
        <v>294</v>
      </c>
      <c r="D38" s="93" t="s">
        <v>409</v>
      </c>
      <c r="F38" s="202"/>
      <c r="G38" s="79">
        <f t="shared" si="5"/>
        <v>0</v>
      </c>
      <c r="H38" s="79">
        <f t="shared" si="5"/>
        <v>0</v>
      </c>
      <c r="I38" s="79">
        <f t="shared" si="5"/>
        <v>0</v>
      </c>
      <c r="J38" s="79">
        <f t="shared" si="5"/>
        <v>0</v>
      </c>
      <c r="K38" s="79">
        <f t="shared" si="5"/>
        <v>0</v>
      </c>
      <c r="L38" s="79">
        <f t="shared" si="5"/>
        <v>0</v>
      </c>
      <c r="M38" s="79">
        <f t="shared" si="5"/>
        <v>0</v>
      </c>
      <c r="N38" s="79">
        <f t="shared" si="5"/>
        <v>0</v>
      </c>
      <c r="O38" s="79">
        <f t="shared" si="5"/>
        <v>0</v>
      </c>
      <c r="P38" s="79">
        <f t="shared" si="5"/>
        <v>0</v>
      </c>
      <c r="Q38" s="79">
        <f t="shared" si="5"/>
        <v>1</v>
      </c>
      <c r="R38" s="79">
        <f t="shared" si="5"/>
        <v>0</v>
      </c>
      <c r="S38" s="79">
        <f t="shared" si="5"/>
        <v>0</v>
      </c>
      <c r="T38" s="79">
        <f t="shared" si="5"/>
        <v>0</v>
      </c>
      <c r="U38" s="79">
        <f t="shared" si="5"/>
        <v>0</v>
      </c>
      <c r="V38" s="79">
        <f t="shared" si="5"/>
        <v>0</v>
      </c>
      <c r="W38" s="79">
        <f t="shared" si="4"/>
        <v>0</v>
      </c>
      <c r="X38" s="79">
        <f t="shared" si="4"/>
        <v>0</v>
      </c>
      <c r="Y38" s="79">
        <f t="shared" si="4"/>
        <v>0</v>
      </c>
      <c r="Z38" s="79">
        <f t="shared" si="4"/>
        <v>0</v>
      </c>
      <c r="AA38" s="79">
        <f t="shared" si="4"/>
        <v>0</v>
      </c>
      <c r="AB38" s="79">
        <f t="shared" si="3"/>
        <v>0</v>
      </c>
      <c r="AC38" s="79">
        <f t="shared" si="3"/>
        <v>0</v>
      </c>
      <c r="AD38" s="79">
        <f t="shared" si="3"/>
        <v>0</v>
      </c>
      <c r="AE38" s="79">
        <f t="shared" si="3"/>
        <v>0</v>
      </c>
      <c r="AF38"/>
      <c r="AG38" s="61">
        <v>0</v>
      </c>
      <c r="AI38" s="201">
        <f t="shared" si="2"/>
        <v>0.5</v>
      </c>
      <c r="AJ38" s="201">
        <f>IFERROR((AI38^AG38)*((1-AI38)^(1-AG38)),1)</f>
        <v>0.5</v>
      </c>
      <c r="AK38" s="86"/>
      <c r="AL38" s="87"/>
    </row>
    <row r="39" spans="2:38" ht="18" customHeight="1" x14ac:dyDescent="0.3">
      <c r="B39" s="93" t="s">
        <v>295</v>
      </c>
      <c r="D39" s="93" t="s">
        <v>410</v>
      </c>
      <c r="F39" s="202"/>
      <c r="G39" s="79">
        <f t="shared" si="5"/>
        <v>0</v>
      </c>
      <c r="H39" s="79">
        <f t="shared" si="5"/>
        <v>0</v>
      </c>
      <c r="I39" s="79">
        <f t="shared" si="5"/>
        <v>0</v>
      </c>
      <c r="J39" s="79">
        <f t="shared" si="5"/>
        <v>0</v>
      </c>
      <c r="K39" s="79">
        <f t="shared" si="5"/>
        <v>0</v>
      </c>
      <c r="L39" s="79">
        <f t="shared" si="5"/>
        <v>0</v>
      </c>
      <c r="M39" s="79">
        <f t="shared" si="5"/>
        <v>0</v>
      </c>
      <c r="N39" s="79">
        <f t="shared" si="5"/>
        <v>0</v>
      </c>
      <c r="O39" s="79">
        <f t="shared" si="5"/>
        <v>0</v>
      </c>
      <c r="P39" s="79">
        <f t="shared" si="5"/>
        <v>0</v>
      </c>
      <c r="Q39" s="79">
        <f t="shared" si="5"/>
        <v>0</v>
      </c>
      <c r="R39" s="79">
        <f t="shared" si="5"/>
        <v>0</v>
      </c>
      <c r="S39" s="79">
        <f t="shared" si="5"/>
        <v>1</v>
      </c>
      <c r="T39" s="79">
        <f t="shared" si="5"/>
        <v>0</v>
      </c>
      <c r="U39" s="79">
        <f t="shared" si="5"/>
        <v>0</v>
      </c>
      <c r="V39" s="79">
        <f t="shared" si="5"/>
        <v>0</v>
      </c>
      <c r="W39" s="79">
        <f t="shared" si="4"/>
        <v>0</v>
      </c>
      <c r="X39" s="79">
        <f t="shared" si="4"/>
        <v>0</v>
      </c>
      <c r="Y39" s="79">
        <f t="shared" si="4"/>
        <v>0</v>
      </c>
      <c r="Z39" s="79">
        <f t="shared" si="4"/>
        <v>0</v>
      </c>
      <c r="AA39" s="79">
        <f t="shared" si="4"/>
        <v>0</v>
      </c>
      <c r="AB39" s="79">
        <f t="shared" si="3"/>
        <v>0</v>
      </c>
      <c r="AC39" s="79">
        <f t="shared" si="3"/>
        <v>0</v>
      </c>
      <c r="AD39" s="79">
        <f t="shared" si="3"/>
        <v>0</v>
      </c>
      <c r="AE39" s="79">
        <f t="shared" si="3"/>
        <v>0</v>
      </c>
      <c r="AF39"/>
      <c r="AG39" s="61">
        <v>0</v>
      </c>
      <c r="AI39" s="201">
        <f t="shared" si="2"/>
        <v>0.5</v>
      </c>
      <c r="AJ39" s="201">
        <f>IFERROR((AI39^AG39)*((1-AI39)^(1-AG39)),1)</f>
        <v>0.5</v>
      </c>
      <c r="AK39" s="86"/>
      <c r="AL39" s="87"/>
    </row>
    <row r="40" spans="2:38" ht="18" customHeight="1" x14ac:dyDescent="0.3">
      <c r="B40" s="93" t="s">
        <v>296</v>
      </c>
      <c r="D40" s="93" t="s">
        <v>411</v>
      </c>
      <c r="F40" s="202"/>
      <c r="G40" s="79">
        <f t="shared" si="5"/>
        <v>0</v>
      </c>
      <c r="H40" s="79">
        <f t="shared" si="5"/>
        <v>0</v>
      </c>
      <c r="I40" s="79">
        <f t="shared" si="5"/>
        <v>0</v>
      </c>
      <c r="J40" s="79">
        <f t="shared" si="5"/>
        <v>0</v>
      </c>
      <c r="K40" s="79">
        <f t="shared" si="5"/>
        <v>0</v>
      </c>
      <c r="L40" s="79">
        <f t="shared" si="5"/>
        <v>1</v>
      </c>
      <c r="M40" s="79">
        <f t="shared" si="5"/>
        <v>0</v>
      </c>
      <c r="N40" s="79">
        <f t="shared" si="5"/>
        <v>0</v>
      </c>
      <c r="O40" s="79">
        <f t="shared" si="5"/>
        <v>0</v>
      </c>
      <c r="P40" s="79">
        <f t="shared" si="5"/>
        <v>0</v>
      </c>
      <c r="Q40" s="79">
        <f t="shared" si="5"/>
        <v>0</v>
      </c>
      <c r="R40" s="79">
        <f t="shared" si="5"/>
        <v>0</v>
      </c>
      <c r="S40" s="79">
        <f t="shared" si="5"/>
        <v>0</v>
      </c>
      <c r="T40" s="79">
        <f t="shared" si="5"/>
        <v>0</v>
      </c>
      <c r="U40" s="79">
        <f t="shared" si="5"/>
        <v>0</v>
      </c>
      <c r="V40" s="79">
        <f t="shared" si="5"/>
        <v>0</v>
      </c>
      <c r="W40" s="79">
        <f t="shared" si="4"/>
        <v>0</v>
      </c>
      <c r="X40" s="79">
        <f t="shared" si="4"/>
        <v>0</v>
      </c>
      <c r="Y40" s="79">
        <f t="shared" si="4"/>
        <v>0</v>
      </c>
      <c r="Z40" s="79">
        <f t="shared" si="4"/>
        <v>0</v>
      </c>
      <c r="AA40" s="79">
        <f t="shared" si="4"/>
        <v>0</v>
      </c>
      <c r="AB40" s="79">
        <f t="shared" si="3"/>
        <v>0</v>
      </c>
      <c r="AC40" s="79">
        <f t="shared" si="3"/>
        <v>0</v>
      </c>
      <c r="AD40" s="79">
        <f t="shared" si="3"/>
        <v>0</v>
      </c>
      <c r="AE40" s="79">
        <f t="shared" si="3"/>
        <v>0</v>
      </c>
      <c r="AF40"/>
      <c r="AG40" s="61">
        <v>1</v>
      </c>
      <c r="AI40" s="201">
        <f t="shared" si="2"/>
        <v>0.5</v>
      </c>
      <c r="AJ40" s="201">
        <f>IFERROR((AI40^AG40)*((1-AI40)^(1-AG40)),1)</f>
        <v>0.5</v>
      </c>
      <c r="AK40" s="86"/>
      <c r="AL40" s="87"/>
    </row>
    <row r="41" spans="2:38" ht="18" customHeight="1" x14ac:dyDescent="0.3">
      <c r="B41" s="93" t="s">
        <v>297</v>
      </c>
      <c r="D41" s="93" t="s">
        <v>386</v>
      </c>
      <c r="F41" s="202"/>
      <c r="G41" s="79">
        <f t="shared" si="5"/>
        <v>0</v>
      </c>
      <c r="H41" s="79">
        <f t="shared" si="5"/>
        <v>0</v>
      </c>
      <c r="I41" s="79">
        <f t="shared" si="5"/>
        <v>0</v>
      </c>
      <c r="J41" s="79">
        <f t="shared" si="5"/>
        <v>0</v>
      </c>
      <c r="K41" s="79">
        <f t="shared" si="5"/>
        <v>0</v>
      </c>
      <c r="L41" s="79">
        <f t="shared" si="5"/>
        <v>1</v>
      </c>
      <c r="M41" s="79">
        <f t="shared" si="5"/>
        <v>0</v>
      </c>
      <c r="N41" s="79">
        <f t="shared" si="5"/>
        <v>0</v>
      </c>
      <c r="O41" s="79">
        <f t="shared" si="5"/>
        <v>0</v>
      </c>
      <c r="P41" s="79">
        <f t="shared" si="5"/>
        <v>0</v>
      </c>
      <c r="Q41" s="79">
        <f t="shared" si="5"/>
        <v>0</v>
      </c>
      <c r="R41" s="79">
        <f t="shared" si="5"/>
        <v>0</v>
      </c>
      <c r="S41" s="79">
        <f t="shared" si="5"/>
        <v>0</v>
      </c>
      <c r="T41" s="79">
        <f t="shared" si="5"/>
        <v>0</v>
      </c>
      <c r="U41" s="79">
        <f t="shared" si="5"/>
        <v>0</v>
      </c>
      <c r="V41" s="79">
        <f t="shared" si="5"/>
        <v>0</v>
      </c>
      <c r="W41" s="79">
        <f t="shared" si="4"/>
        <v>0</v>
      </c>
      <c r="X41" s="79">
        <f t="shared" si="4"/>
        <v>0</v>
      </c>
      <c r="Y41" s="79">
        <f t="shared" si="4"/>
        <v>0</v>
      </c>
      <c r="Z41" s="79">
        <f t="shared" si="4"/>
        <v>0</v>
      </c>
      <c r="AA41" s="79">
        <f t="shared" si="4"/>
        <v>0</v>
      </c>
      <c r="AB41" s="79">
        <f t="shared" si="3"/>
        <v>0</v>
      </c>
      <c r="AC41" s="79">
        <f t="shared" si="3"/>
        <v>0</v>
      </c>
      <c r="AD41" s="79">
        <f t="shared" si="3"/>
        <v>0</v>
      </c>
      <c r="AE41" s="79">
        <f t="shared" si="3"/>
        <v>0</v>
      </c>
      <c r="AF41"/>
      <c r="AG41" s="61">
        <v>1</v>
      </c>
      <c r="AI41" s="201">
        <f t="shared" si="2"/>
        <v>0.5</v>
      </c>
      <c r="AJ41" s="201">
        <f>IFERROR((AI41^AG41)*((1-AI41)^(1-AG41)),1)</f>
        <v>0.5</v>
      </c>
      <c r="AK41" s="86"/>
      <c r="AL41" s="87"/>
    </row>
    <row r="42" spans="2:38" ht="18" customHeight="1" x14ac:dyDescent="0.3">
      <c r="B42" s="93" t="s">
        <v>298</v>
      </c>
      <c r="D42" s="93" t="s">
        <v>387</v>
      </c>
      <c r="F42" s="202"/>
      <c r="G42" s="79">
        <f t="shared" si="5"/>
        <v>0</v>
      </c>
      <c r="H42" s="79">
        <f t="shared" si="5"/>
        <v>0</v>
      </c>
      <c r="I42" s="79">
        <f t="shared" si="5"/>
        <v>0</v>
      </c>
      <c r="J42" s="79">
        <f t="shared" si="5"/>
        <v>0</v>
      </c>
      <c r="K42" s="79">
        <f t="shared" si="5"/>
        <v>0</v>
      </c>
      <c r="L42" s="79">
        <f t="shared" si="5"/>
        <v>0</v>
      </c>
      <c r="M42" s="79">
        <f t="shared" si="5"/>
        <v>0</v>
      </c>
      <c r="N42" s="79">
        <f t="shared" si="5"/>
        <v>0</v>
      </c>
      <c r="O42" s="79">
        <f t="shared" si="5"/>
        <v>0</v>
      </c>
      <c r="P42" s="79">
        <f t="shared" si="5"/>
        <v>0</v>
      </c>
      <c r="Q42" s="79">
        <f t="shared" si="5"/>
        <v>0</v>
      </c>
      <c r="R42" s="79">
        <f t="shared" si="5"/>
        <v>0</v>
      </c>
      <c r="S42" s="79">
        <f t="shared" si="5"/>
        <v>0</v>
      </c>
      <c r="T42" s="79">
        <f t="shared" si="5"/>
        <v>0</v>
      </c>
      <c r="U42" s="79">
        <f t="shared" si="5"/>
        <v>0</v>
      </c>
      <c r="V42" s="79">
        <f t="shared" si="5"/>
        <v>0</v>
      </c>
      <c r="W42" s="79">
        <f t="shared" si="4"/>
        <v>0</v>
      </c>
      <c r="X42" s="79">
        <f t="shared" si="4"/>
        <v>0</v>
      </c>
      <c r="Y42" s="79">
        <f t="shared" si="4"/>
        <v>0</v>
      </c>
      <c r="Z42" s="79">
        <f t="shared" si="4"/>
        <v>0</v>
      </c>
      <c r="AA42" s="79">
        <f t="shared" si="4"/>
        <v>0</v>
      </c>
      <c r="AB42" s="79">
        <f t="shared" si="3"/>
        <v>1</v>
      </c>
      <c r="AC42" s="79">
        <f t="shared" si="3"/>
        <v>0</v>
      </c>
      <c r="AD42" s="79">
        <f t="shared" si="3"/>
        <v>0</v>
      </c>
      <c r="AE42" s="79">
        <f t="shared" si="3"/>
        <v>0</v>
      </c>
      <c r="AF42"/>
      <c r="AG42" s="61">
        <v>0</v>
      </c>
      <c r="AI42" s="201">
        <f t="shared" si="2"/>
        <v>0.5</v>
      </c>
      <c r="AJ42" s="201">
        <f>IFERROR((AI42^AG42)*((1-AI42)^(1-AG42)),1)</f>
        <v>0.5</v>
      </c>
      <c r="AK42" s="86"/>
      <c r="AL42" s="87"/>
    </row>
    <row r="43" spans="2:38" ht="18" customHeight="1" x14ac:dyDescent="0.3">
      <c r="B43" s="93" t="s">
        <v>300</v>
      </c>
      <c r="D43" s="93" t="s">
        <v>412</v>
      </c>
      <c r="F43" s="202"/>
      <c r="G43" s="79">
        <f t="shared" si="5"/>
        <v>0</v>
      </c>
      <c r="H43" s="79">
        <f t="shared" si="5"/>
        <v>0</v>
      </c>
      <c r="I43" s="79">
        <f t="shared" si="5"/>
        <v>0</v>
      </c>
      <c r="J43" s="79">
        <f t="shared" si="5"/>
        <v>0</v>
      </c>
      <c r="K43" s="79">
        <f t="shared" si="5"/>
        <v>0</v>
      </c>
      <c r="L43" s="79">
        <f t="shared" si="5"/>
        <v>0</v>
      </c>
      <c r="M43" s="79">
        <f t="shared" si="5"/>
        <v>0</v>
      </c>
      <c r="N43" s="79">
        <f t="shared" si="5"/>
        <v>0</v>
      </c>
      <c r="O43" s="79">
        <f t="shared" si="5"/>
        <v>0</v>
      </c>
      <c r="P43" s="79">
        <f t="shared" si="5"/>
        <v>1</v>
      </c>
      <c r="Q43" s="79">
        <f t="shared" si="5"/>
        <v>0</v>
      </c>
      <c r="R43" s="79">
        <f t="shared" si="5"/>
        <v>0</v>
      </c>
      <c r="S43" s="79">
        <f t="shared" si="5"/>
        <v>0</v>
      </c>
      <c r="T43" s="79">
        <f t="shared" si="5"/>
        <v>0</v>
      </c>
      <c r="U43" s="79">
        <f t="shared" si="5"/>
        <v>0</v>
      </c>
      <c r="V43" s="79">
        <f t="shared" si="5"/>
        <v>0</v>
      </c>
      <c r="W43" s="79">
        <f t="shared" si="4"/>
        <v>0</v>
      </c>
      <c r="X43" s="79">
        <f t="shared" si="4"/>
        <v>0</v>
      </c>
      <c r="Y43" s="79">
        <f t="shared" si="4"/>
        <v>0</v>
      </c>
      <c r="Z43" s="79">
        <f t="shared" si="4"/>
        <v>0</v>
      </c>
      <c r="AA43" s="79">
        <f t="shared" si="4"/>
        <v>0</v>
      </c>
      <c r="AB43" s="79">
        <f t="shared" si="3"/>
        <v>0</v>
      </c>
      <c r="AC43" s="79">
        <f t="shared" si="3"/>
        <v>0</v>
      </c>
      <c r="AD43" s="79">
        <f t="shared" si="3"/>
        <v>0</v>
      </c>
      <c r="AE43" s="79">
        <f t="shared" si="3"/>
        <v>1</v>
      </c>
      <c r="AF43"/>
      <c r="AG43" s="61">
        <v>1</v>
      </c>
      <c r="AI43" s="201">
        <f t="shared" si="2"/>
        <v>0.5</v>
      </c>
      <c r="AJ43" s="201">
        <f>IFERROR((AI43^AG43)*((1-AI43)^(1-AG43)),1)</f>
        <v>0.5</v>
      </c>
      <c r="AK43" s="86"/>
      <c r="AL43" s="87"/>
    </row>
    <row r="44" spans="2:38" ht="18" customHeight="1" x14ac:dyDescent="0.3">
      <c r="B44" s="93" t="s">
        <v>299</v>
      </c>
      <c r="D44" s="93" t="s">
        <v>413</v>
      </c>
      <c r="F44" s="202"/>
      <c r="G44" s="79">
        <f t="shared" si="5"/>
        <v>0</v>
      </c>
      <c r="H44" s="79">
        <f t="shared" si="5"/>
        <v>0</v>
      </c>
      <c r="I44" s="79">
        <f t="shared" si="5"/>
        <v>0</v>
      </c>
      <c r="J44" s="79">
        <f t="shared" si="5"/>
        <v>0</v>
      </c>
      <c r="K44" s="79">
        <f t="shared" si="5"/>
        <v>0</v>
      </c>
      <c r="L44" s="79">
        <f t="shared" si="5"/>
        <v>0</v>
      </c>
      <c r="M44" s="79">
        <f t="shared" si="5"/>
        <v>0</v>
      </c>
      <c r="N44" s="79">
        <f t="shared" si="5"/>
        <v>0</v>
      </c>
      <c r="O44" s="79">
        <f t="shared" si="5"/>
        <v>0</v>
      </c>
      <c r="P44" s="79">
        <f t="shared" si="5"/>
        <v>0</v>
      </c>
      <c r="Q44" s="79">
        <f t="shared" si="5"/>
        <v>0</v>
      </c>
      <c r="R44" s="79">
        <f t="shared" si="5"/>
        <v>0</v>
      </c>
      <c r="S44" s="79">
        <f t="shared" si="5"/>
        <v>0</v>
      </c>
      <c r="T44" s="79">
        <f t="shared" si="5"/>
        <v>0</v>
      </c>
      <c r="U44" s="79">
        <f t="shared" si="5"/>
        <v>0</v>
      </c>
      <c r="V44" s="79">
        <f t="shared" si="5"/>
        <v>0</v>
      </c>
      <c r="W44" s="79">
        <f t="shared" si="4"/>
        <v>0</v>
      </c>
      <c r="X44" s="79">
        <f t="shared" si="4"/>
        <v>0</v>
      </c>
      <c r="Y44" s="79">
        <f t="shared" si="4"/>
        <v>0</v>
      </c>
      <c r="Z44" s="79">
        <f t="shared" si="4"/>
        <v>0</v>
      </c>
      <c r="AA44" s="79">
        <f t="shared" si="4"/>
        <v>0</v>
      </c>
      <c r="AB44" s="79">
        <f t="shared" si="3"/>
        <v>0</v>
      </c>
      <c r="AC44" s="79">
        <f t="shared" si="3"/>
        <v>0</v>
      </c>
      <c r="AD44" s="79">
        <f t="shared" si="3"/>
        <v>1</v>
      </c>
      <c r="AE44" s="79">
        <f t="shared" si="3"/>
        <v>0</v>
      </c>
      <c r="AF44"/>
      <c r="AG44" s="61">
        <v>0</v>
      </c>
      <c r="AI44" s="201">
        <f t="shared" si="2"/>
        <v>0.5</v>
      </c>
      <c r="AJ44" s="201">
        <f>IFERROR((AI44^AG44)*((1-AI44)^(1-AG44)),1)</f>
        <v>0.5</v>
      </c>
      <c r="AK44" s="86"/>
      <c r="AL44" s="87"/>
    </row>
    <row r="45" spans="2:38" ht="18" customHeight="1" x14ac:dyDescent="0.3">
      <c r="B45" s="93" t="s">
        <v>301</v>
      </c>
      <c r="D45" s="93" t="s">
        <v>247</v>
      </c>
      <c r="F45" s="202"/>
      <c r="G45" s="79">
        <f t="shared" si="5"/>
        <v>0</v>
      </c>
      <c r="H45" s="79">
        <f t="shared" si="5"/>
        <v>0</v>
      </c>
      <c r="I45" s="79">
        <f t="shared" si="5"/>
        <v>0</v>
      </c>
      <c r="J45" s="79">
        <f t="shared" si="5"/>
        <v>0</v>
      </c>
      <c r="K45" s="79">
        <f t="shared" si="5"/>
        <v>0</v>
      </c>
      <c r="L45" s="79">
        <f t="shared" si="5"/>
        <v>0</v>
      </c>
      <c r="M45" s="79">
        <f t="shared" si="5"/>
        <v>0</v>
      </c>
      <c r="N45" s="79">
        <f t="shared" si="5"/>
        <v>1</v>
      </c>
      <c r="O45" s="79">
        <f t="shared" si="5"/>
        <v>0</v>
      </c>
      <c r="P45" s="79">
        <f t="shared" si="5"/>
        <v>0</v>
      </c>
      <c r="Q45" s="79">
        <f t="shared" si="5"/>
        <v>0</v>
      </c>
      <c r="R45" s="79">
        <f t="shared" si="5"/>
        <v>0</v>
      </c>
      <c r="S45" s="79">
        <f t="shared" si="5"/>
        <v>0</v>
      </c>
      <c r="T45" s="79">
        <f t="shared" si="5"/>
        <v>0</v>
      </c>
      <c r="U45" s="79">
        <f t="shared" si="5"/>
        <v>0</v>
      </c>
      <c r="V45" s="79">
        <f t="shared" si="5"/>
        <v>0</v>
      </c>
      <c r="W45" s="79">
        <f t="shared" si="4"/>
        <v>0</v>
      </c>
      <c r="X45" s="79">
        <f t="shared" si="4"/>
        <v>0</v>
      </c>
      <c r="Y45" s="79">
        <f t="shared" si="4"/>
        <v>0</v>
      </c>
      <c r="Z45" s="79">
        <f t="shared" si="4"/>
        <v>0</v>
      </c>
      <c r="AA45" s="79">
        <f t="shared" si="4"/>
        <v>0</v>
      </c>
      <c r="AB45" s="79">
        <f t="shared" si="3"/>
        <v>0</v>
      </c>
      <c r="AC45" s="79">
        <f t="shared" si="3"/>
        <v>0</v>
      </c>
      <c r="AD45" s="79">
        <f t="shared" si="3"/>
        <v>0</v>
      </c>
      <c r="AE45" s="79">
        <f t="shared" si="3"/>
        <v>0</v>
      </c>
      <c r="AF45"/>
      <c r="AG45" s="61">
        <v>1</v>
      </c>
      <c r="AI45" s="201">
        <f t="shared" si="2"/>
        <v>0.5</v>
      </c>
      <c r="AJ45" s="201">
        <f>IFERROR((AI45^AG45)*((1-AI45)^(1-AG45)),1)</f>
        <v>0.5</v>
      </c>
      <c r="AK45" s="86"/>
      <c r="AL45" s="87"/>
    </row>
    <row r="46" spans="2:38" ht="18" customHeight="1" x14ac:dyDescent="0.3">
      <c r="B46" s="93" t="s">
        <v>302</v>
      </c>
      <c r="D46" s="93" t="s">
        <v>414</v>
      </c>
      <c r="F46" s="202"/>
      <c r="G46" s="79">
        <f t="shared" si="5"/>
        <v>0</v>
      </c>
      <c r="H46" s="79">
        <f t="shared" si="5"/>
        <v>1</v>
      </c>
      <c r="I46" s="79">
        <f t="shared" si="5"/>
        <v>0</v>
      </c>
      <c r="J46" s="79">
        <f t="shared" si="5"/>
        <v>0</v>
      </c>
      <c r="K46" s="79">
        <f t="shared" si="5"/>
        <v>0</v>
      </c>
      <c r="L46" s="79">
        <f t="shared" si="5"/>
        <v>0</v>
      </c>
      <c r="M46" s="79">
        <f t="shared" si="5"/>
        <v>0</v>
      </c>
      <c r="N46" s="79">
        <f t="shared" si="5"/>
        <v>1</v>
      </c>
      <c r="O46" s="79">
        <f t="shared" si="5"/>
        <v>0</v>
      </c>
      <c r="P46" s="79">
        <f t="shared" si="5"/>
        <v>1</v>
      </c>
      <c r="Q46" s="79">
        <f t="shared" si="5"/>
        <v>0</v>
      </c>
      <c r="R46" s="79">
        <f t="shared" si="5"/>
        <v>0</v>
      </c>
      <c r="S46" s="79">
        <f t="shared" si="5"/>
        <v>0</v>
      </c>
      <c r="T46" s="79">
        <f t="shared" si="5"/>
        <v>0</v>
      </c>
      <c r="U46" s="79">
        <f t="shared" si="5"/>
        <v>0</v>
      </c>
      <c r="V46" s="79">
        <f t="shared" ref="V46:AE50" si="6">IF(ISNUMBER(SEARCH(V$3,$D46)),1,0)</f>
        <v>0</v>
      </c>
      <c r="W46" s="79">
        <f t="shared" si="6"/>
        <v>0</v>
      </c>
      <c r="X46" s="79">
        <f t="shared" si="6"/>
        <v>0</v>
      </c>
      <c r="Y46" s="79">
        <f t="shared" si="6"/>
        <v>0</v>
      </c>
      <c r="Z46" s="79">
        <f t="shared" si="6"/>
        <v>0</v>
      </c>
      <c r="AA46" s="79">
        <f t="shared" si="6"/>
        <v>0</v>
      </c>
      <c r="AB46" s="79">
        <f t="shared" si="6"/>
        <v>0</v>
      </c>
      <c r="AC46" s="79">
        <f t="shared" si="6"/>
        <v>0</v>
      </c>
      <c r="AD46" s="79">
        <f t="shared" si="6"/>
        <v>0</v>
      </c>
      <c r="AE46" s="79">
        <f t="shared" si="6"/>
        <v>0</v>
      </c>
      <c r="AF46"/>
      <c r="AG46" s="61">
        <v>1</v>
      </c>
      <c r="AI46" s="201">
        <f t="shared" si="2"/>
        <v>0.5</v>
      </c>
      <c r="AJ46" s="201">
        <f>IFERROR((AI46^AG46)*((1-AI46)^(1-AG46)),1)</f>
        <v>0.5</v>
      </c>
      <c r="AK46" s="86"/>
      <c r="AL46" s="87"/>
    </row>
    <row r="47" spans="2:38" ht="18" customHeight="1" x14ac:dyDescent="0.3">
      <c r="B47" s="93" t="s">
        <v>303</v>
      </c>
      <c r="D47" s="93" t="s">
        <v>415</v>
      </c>
      <c r="F47" s="202"/>
      <c r="G47" s="79">
        <f t="shared" ref="G47:V50" si="7">IF(ISNUMBER(SEARCH(G$3,$D47)),1,0)</f>
        <v>0</v>
      </c>
      <c r="H47" s="79">
        <f t="shared" si="7"/>
        <v>0</v>
      </c>
      <c r="I47" s="79">
        <f t="shared" si="7"/>
        <v>0</v>
      </c>
      <c r="J47" s="79">
        <f t="shared" si="7"/>
        <v>0</v>
      </c>
      <c r="K47" s="79">
        <f t="shared" si="7"/>
        <v>0</v>
      </c>
      <c r="L47" s="79">
        <f t="shared" si="7"/>
        <v>0</v>
      </c>
      <c r="M47" s="79">
        <f t="shared" si="7"/>
        <v>0</v>
      </c>
      <c r="N47" s="79">
        <f t="shared" si="7"/>
        <v>0</v>
      </c>
      <c r="O47" s="79">
        <f t="shared" si="7"/>
        <v>0</v>
      </c>
      <c r="P47" s="79">
        <f t="shared" si="7"/>
        <v>0</v>
      </c>
      <c r="Q47" s="79">
        <f t="shared" si="7"/>
        <v>0</v>
      </c>
      <c r="R47" s="79">
        <f t="shared" si="7"/>
        <v>0</v>
      </c>
      <c r="S47" s="79">
        <f t="shared" si="7"/>
        <v>1</v>
      </c>
      <c r="T47" s="79">
        <f t="shared" si="7"/>
        <v>0</v>
      </c>
      <c r="U47" s="79">
        <f t="shared" si="7"/>
        <v>0</v>
      </c>
      <c r="V47" s="79">
        <f t="shared" si="7"/>
        <v>0</v>
      </c>
      <c r="W47" s="79">
        <f t="shared" si="6"/>
        <v>0</v>
      </c>
      <c r="X47" s="79">
        <f t="shared" si="6"/>
        <v>0</v>
      </c>
      <c r="Y47" s="79">
        <f t="shared" si="6"/>
        <v>0</v>
      </c>
      <c r="Z47" s="79">
        <f t="shared" si="6"/>
        <v>0</v>
      </c>
      <c r="AA47" s="79">
        <f t="shared" si="6"/>
        <v>0</v>
      </c>
      <c r="AB47" s="79">
        <f t="shared" si="6"/>
        <v>0</v>
      </c>
      <c r="AC47" s="79">
        <f t="shared" si="6"/>
        <v>0</v>
      </c>
      <c r="AD47" s="79">
        <f t="shared" si="6"/>
        <v>0</v>
      </c>
      <c r="AE47" s="79">
        <f t="shared" si="6"/>
        <v>0</v>
      </c>
      <c r="AF47"/>
      <c r="AG47" s="61">
        <v>0</v>
      </c>
      <c r="AI47" s="201">
        <f t="shared" si="2"/>
        <v>0.5</v>
      </c>
      <c r="AJ47" s="201">
        <f>IFERROR((AI47^AG47)*((1-AI47)^(1-AG47)),1)</f>
        <v>0.5</v>
      </c>
      <c r="AK47" s="86"/>
      <c r="AL47" s="87"/>
    </row>
    <row r="48" spans="2:38" ht="18" customHeight="1" x14ac:dyDescent="0.3">
      <c r="B48" s="93" t="s">
        <v>304</v>
      </c>
      <c r="D48" s="93" t="s">
        <v>416</v>
      </c>
      <c r="F48" s="202"/>
      <c r="G48" s="79">
        <f t="shared" si="7"/>
        <v>0</v>
      </c>
      <c r="H48" s="79">
        <f t="shared" si="7"/>
        <v>0</v>
      </c>
      <c r="I48" s="79">
        <f t="shared" si="7"/>
        <v>0</v>
      </c>
      <c r="J48" s="79">
        <f t="shared" si="7"/>
        <v>0</v>
      </c>
      <c r="K48" s="79">
        <f t="shared" si="7"/>
        <v>0</v>
      </c>
      <c r="L48" s="79">
        <f t="shared" si="7"/>
        <v>0</v>
      </c>
      <c r="M48" s="79">
        <f t="shared" si="7"/>
        <v>0</v>
      </c>
      <c r="N48" s="79">
        <f t="shared" si="7"/>
        <v>0</v>
      </c>
      <c r="O48" s="79">
        <f t="shared" si="7"/>
        <v>0</v>
      </c>
      <c r="P48" s="79">
        <f t="shared" si="7"/>
        <v>0</v>
      </c>
      <c r="Q48" s="79">
        <f t="shared" si="7"/>
        <v>0</v>
      </c>
      <c r="R48" s="79">
        <f t="shared" si="7"/>
        <v>0</v>
      </c>
      <c r="S48" s="79">
        <f t="shared" si="7"/>
        <v>0</v>
      </c>
      <c r="T48" s="79">
        <f t="shared" si="7"/>
        <v>0</v>
      </c>
      <c r="U48" s="79">
        <f t="shared" si="7"/>
        <v>0</v>
      </c>
      <c r="V48" s="79">
        <f t="shared" si="7"/>
        <v>0</v>
      </c>
      <c r="W48" s="79">
        <f t="shared" si="6"/>
        <v>0</v>
      </c>
      <c r="X48" s="79">
        <f t="shared" si="6"/>
        <v>0</v>
      </c>
      <c r="Y48" s="79">
        <f t="shared" si="6"/>
        <v>0</v>
      </c>
      <c r="Z48" s="79">
        <f t="shared" si="6"/>
        <v>0</v>
      </c>
      <c r="AA48" s="79">
        <f t="shared" si="6"/>
        <v>1</v>
      </c>
      <c r="AB48" s="79">
        <f t="shared" si="6"/>
        <v>0</v>
      </c>
      <c r="AC48" s="79">
        <f t="shared" si="6"/>
        <v>0</v>
      </c>
      <c r="AD48" s="79">
        <f t="shared" si="6"/>
        <v>0</v>
      </c>
      <c r="AE48" s="79">
        <f t="shared" si="6"/>
        <v>0</v>
      </c>
      <c r="AF48"/>
      <c r="AG48" s="61">
        <v>1</v>
      </c>
      <c r="AI48" s="201">
        <f t="shared" si="2"/>
        <v>0.5</v>
      </c>
      <c r="AJ48" s="201">
        <f>IFERROR((AI48^AG48)*((1-AI48)^(1-AG48)),1)</f>
        <v>0.5</v>
      </c>
      <c r="AK48" s="86"/>
      <c r="AL48" s="87"/>
    </row>
    <row r="49" spans="2:38" ht="18" customHeight="1" x14ac:dyDescent="0.3">
      <c r="B49" s="93" t="s">
        <v>305</v>
      </c>
      <c r="D49" s="93" t="s">
        <v>417</v>
      </c>
      <c r="F49" s="202"/>
      <c r="G49" s="79">
        <f t="shared" si="7"/>
        <v>0</v>
      </c>
      <c r="H49" s="79">
        <f t="shared" si="7"/>
        <v>0</v>
      </c>
      <c r="I49" s="79">
        <f t="shared" si="7"/>
        <v>0</v>
      </c>
      <c r="J49" s="79">
        <f t="shared" si="7"/>
        <v>0</v>
      </c>
      <c r="K49" s="79">
        <f t="shared" si="7"/>
        <v>0</v>
      </c>
      <c r="L49" s="79">
        <f t="shared" si="7"/>
        <v>0</v>
      </c>
      <c r="M49" s="79">
        <f t="shared" si="7"/>
        <v>0</v>
      </c>
      <c r="N49" s="79">
        <f t="shared" si="7"/>
        <v>0</v>
      </c>
      <c r="O49" s="79">
        <f t="shared" si="7"/>
        <v>0</v>
      </c>
      <c r="P49" s="79">
        <f t="shared" si="7"/>
        <v>0</v>
      </c>
      <c r="Q49" s="79">
        <f t="shared" si="7"/>
        <v>0</v>
      </c>
      <c r="R49" s="79">
        <f t="shared" si="7"/>
        <v>0</v>
      </c>
      <c r="S49" s="79">
        <f t="shared" si="7"/>
        <v>0</v>
      </c>
      <c r="T49" s="79">
        <f t="shared" si="7"/>
        <v>0</v>
      </c>
      <c r="U49" s="79">
        <f t="shared" si="7"/>
        <v>0</v>
      </c>
      <c r="V49" s="79">
        <f t="shared" si="7"/>
        <v>0</v>
      </c>
      <c r="W49" s="79">
        <f t="shared" si="6"/>
        <v>0</v>
      </c>
      <c r="X49" s="79">
        <f t="shared" si="6"/>
        <v>0</v>
      </c>
      <c r="Y49" s="79">
        <f t="shared" si="6"/>
        <v>0</v>
      </c>
      <c r="Z49" s="79">
        <f t="shared" si="6"/>
        <v>1</v>
      </c>
      <c r="AA49" s="79">
        <f t="shared" si="6"/>
        <v>0</v>
      </c>
      <c r="AB49" s="79">
        <f t="shared" si="6"/>
        <v>0</v>
      </c>
      <c r="AC49" s="79">
        <f t="shared" si="6"/>
        <v>0</v>
      </c>
      <c r="AD49" s="79">
        <f t="shared" si="6"/>
        <v>1</v>
      </c>
      <c r="AE49" s="79">
        <f t="shared" si="6"/>
        <v>0</v>
      </c>
      <c r="AF49"/>
      <c r="AG49" s="61">
        <v>0</v>
      </c>
      <c r="AI49" s="201">
        <f t="shared" si="2"/>
        <v>0.5</v>
      </c>
      <c r="AJ49" s="201">
        <f>IFERROR((AI49^AG49)*((1-AI49)^(1-AG49)),1)</f>
        <v>0.5</v>
      </c>
      <c r="AK49" s="86"/>
      <c r="AL49" s="87"/>
    </row>
    <row r="50" spans="2:38" ht="18" customHeight="1" x14ac:dyDescent="0.3">
      <c r="B50" s="93" t="s">
        <v>306</v>
      </c>
      <c r="D50" s="93" t="s">
        <v>418</v>
      </c>
      <c r="F50" s="202"/>
      <c r="G50" s="79">
        <f t="shared" si="7"/>
        <v>0</v>
      </c>
      <c r="H50" s="79">
        <f t="shared" si="7"/>
        <v>0</v>
      </c>
      <c r="I50" s="79">
        <f t="shared" si="7"/>
        <v>0</v>
      </c>
      <c r="J50" s="79">
        <f t="shared" si="7"/>
        <v>0</v>
      </c>
      <c r="K50" s="79">
        <f t="shared" si="7"/>
        <v>0</v>
      </c>
      <c r="L50" s="79">
        <f t="shared" si="7"/>
        <v>0</v>
      </c>
      <c r="M50" s="79">
        <f t="shared" si="7"/>
        <v>0</v>
      </c>
      <c r="N50" s="79">
        <f t="shared" si="7"/>
        <v>0</v>
      </c>
      <c r="O50" s="79">
        <f t="shared" si="7"/>
        <v>0</v>
      </c>
      <c r="P50" s="79">
        <f t="shared" si="7"/>
        <v>0</v>
      </c>
      <c r="Q50" s="79">
        <f t="shared" si="7"/>
        <v>0</v>
      </c>
      <c r="R50" s="79">
        <f t="shared" si="7"/>
        <v>0</v>
      </c>
      <c r="S50" s="79">
        <f t="shared" si="7"/>
        <v>0</v>
      </c>
      <c r="T50" s="79">
        <f t="shared" si="7"/>
        <v>0</v>
      </c>
      <c r="U50" s="79">
        <f t="shared" si="7"/>
        <v>0</v>
      </c>
      <c r="V50" s="79">
        <f t="shared" si="7"/>
        <v>0</v>
      </c>
      <c r="W50" s="79">
        <f t="shared" si="6"/>
        <v>0</v>
      </c>
      <c r="X50" s="79">
        <f t="shared" si="6"/>
        <v>0</v>
      </c>
      <c r="Y50" s="79">
        <f t="shared" si="6"/>
        <v>0</v>
      </c>
      <c r="Z50" s="79">
        <f t="shared" si="6"/>
        <v>0</v>
      </c>
      <c r="AA50" s="79">
        <f t="shared" si="6"/>
        <v>1</v>
      </c>
      <c r="AB50" s="79">
        <f t="shared" si="6"/>
        <v>0</v>
      </c>
      <c r="AC50" s="79">
        <f t="shared" si="6"/>
        <v>0</v>
      </c>
      <c r="AD50" s="79">
        <f t="shared" si="6"/>
        <v>0</v>
      </c>
      <c r="AE50" s="79">
        <f t="shared" si="6"/>
        <v>0</v>
      </c>
      <c r="AF50"/>
      <c r="AG50" s="61">
        <v>1</v>
      </c>
      <c r="AI50" s="201">
        <f t="shared" si="2"/>
        <v>0.5</v>
      </c>
      <c r="AJ50" s="201">
        <f>IFERROR((AI50^AG50)*((1-AI50)^(1-AG50)),1)</f>
        <v>0.5</v>
      </c>
      <c r="AK50" s="86"/>
      <c r="AL50" s="87"/>
    </row>
    <row r="51" spans="2:38" ht="16.8" customHeight="1" x14ac:dyDescent="0.3">
      <c r="B51" s="17"/>
      <c r="F51" s="207" t="s">
        <v>359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2:38" s="17" customFormat="1" ht="20.399999999999999" customHeight="1" x14ac:dyDescent="0.3">
      <c r="B52" s="208"/>
      <c r="C52"/>
      <c r="E52"/>
      <c r="F52" s="203">
        <f>IF($AJ$54=TRUE,F$53,0)</f>
        <v>0</v>
      </c>
      <c r="G52" s="203">
        <f>IF($AJ$54=TRUE,G$53,0)</f>
        <v>0</v>
      </c>
      <c r="H52" s="203">
        <f>IF($AJ$54=TRUE,H$53,0)</f>
        <v>0</v>
      </c>
      <c r="I52" s="203">
        <f>IF($AJ$54=TRUE,I$53,0)</f>
        <v>0</v>
      </c>
      <c r="J52" s="203">
        <f>IF($AJ$54=TRUE,J$53,0)</f>
        <v>0</v>
      </c>
      <c r="K52" s="203">
        <f>IF($AJ$54=TRUE,K$53,0)</f>
        <v>0</v>
      </c>
      <c r="L52" s="203">
        <f>IF($AJ$54=TRUE,L$53,0)</f>
        <v>0</v>
      </c>
      <c r="M52" s="203">
        <f>IF($AJ$54=TRUE,M$53,0)</f>
        <v>0</v>
      </c>
      <c r="N52" s="203">
        <f>IF($AJ$54=TRUE,N$53,0)</f>
        <v>0</v>
      </c>
      <c r="O52" s="203">
        <f>IF($AJ$54=TRUE,O$53,0)</f>
        <v>0</v>
      </c>
      <c r="P52" s="203">
        <f>IF($AJ$54=TRUE,P$53,0)</f>
        <v>0</v>
      </c>
      <c r="Q52" s="203">
        <f>IF($AJ$54=TRUE,Q$53,0)</f>
        <v>0</v>
      </c>
      <c r="R52" s="203">
        <f>IF($AJ$54=TRUE,R$53,0)</f>
        <v>0</v>
      </c>
      <c r="S52" s="203">
        <f>IF($AJ$54=TRUE,S$53,0)</f>
        <v>0</v>
      </c>
      <c r="T52" s="203">
        <f>IF($AJ$54=TRUE,T$53,0)</f>
        <v>0</v>
      </c>
      <c r="U52" s="203">
        <f>IF($AJ$54=TRUE,U$53,0)</f>
        <v>0</v>
      </c>
      <c r="V52" s="203">
        <f>IF($AJ$54=TRUE,V$53,0)</f>
        <v>0</v>
      </c>
      <c r="W52" s="203">
        <f>IF($AJ$54=TRUE,W$53,0)</f>
        <v>0</v>
      </c>
      <c r="X52" s="203">
        <f>IF($AJ$54=TRUE,X$53,0)</f>
        <v>0</v>
      </c>
      <c r="Y52" s="203">
        <f>IF($AJ$54=TRUE,Y$53,0)</f>
        <v>0</v>
      </c>
      <c r="Z52" s="203">
        <f>IF($AJ$54=TRUE,Z$53,0)</f>
        <v>0</v>
      </c>
      <c r="AA52" s="203">
        <f>IF($AJ$54=TRUE,AA$53,0)</f>
        <v>0</v>
      </c>
      <c r="AB52" s="203">
        <f>IF($AJ$54=TRUE,AB$53,0)</f>
        <v>0</v>
      </c>
      <c r="AC52" s="203">
        <f>IF($AJ$54=TRUE,AC$53,0)</f>
        <v>0</v>
      </c>
      <c r="AD52" s="203">
        <f>IF($AJ$54=TRUE,AD$53,0)</f>
        <v>0</v>
      </c>
      <c r="AE52" s="203">
        <f>IF($AJ$54=TRUE,AE$53,0)</f>
        <v>0</v>
      </c>
      <c r="AF52"/>
      <c r="AH52"/>
      <c r="AI52" s="210" t="s">
        <v>371</v>
      </c>
      <c r="AJ52" s="219">
        <f>SUM(AJ4:AJ50)</f>
        <v>23.5</v>
      </c>
      <c r="AK52" s="204"/>
      <c r="AL52" s="205"/>
    </row>
    <row r="53" spans="2:38" s="17" customFormat="1" ht="17.399999999999999" customHeight="1" x14ac:dyDescent="0.3">
      <c r="C53"/>
      <c r="E53"/>
      <c r="F53" s="209">
        <v>-18.823531003034098</v>
      </c>
      <c r="G53" s="209">
        <v>-3.2090537056450001</v>
      </c>
      <c r="H53" s="209">
        <v>0.24174368732125601</v>
      </c>
      <c r="I53" s="209">
        <v>-0.96257221301080098</v>
      </c>
      <c r="J53" s="209">
        <v>1.87062910626922</v>
      </c>
      <c r="K53" s="209">
        <v>-5.6131666265358797</v>
      </c>
      <c r="L53" s="209">
        <v>40.891609267060304</v>
      </c>
      <c r="M53" s="209">
        <v>-0.48717719260282399</v>
      </c>
      <c r="N53" s="209">
        <v>19.922143291702199</v>
      </c>
      <c r="O53" s="209">
        <v>-2.6154163412467502</v>
      </c>
      <c r="P53" s="209">
        <v>39.981467944927601</v>
      </c>
      <c r="Q53" s="209">
        <v>-3.7425375202572599</v>
      </c>
      <c r="R53" s="209">
        <v>2.7545542060142898</v>
      </c>
      <c r="S53" s="209">
        <v>-3.2417313985785898</v>
      </c>
      <c r="T53" s="209">
        <v>-3.25536032769448</v>
      </c>
      <c r="U53" s="209">
        <v>0.49799030522679999</v>
      </c>
      <c r="V53" s="209">
        <v>-1.12712117901249</v>
      </c>
      <c r="W53" s="209">
        <v>-3.9842812075815899</v>
      </c>
      <c r="X53" s="209">
        <v>40.198595139941098</v>
      </c>
      <c r="Y53" s="209">
        <v>-2.9977502852762301</v>
      </c>
      <c r="Z53" s="209">
        <v>-0.74478723498004695</v>
      </c>
      <c r="AA53" s="209">
        <v>41.389599558739299</v>
      </c>
      <c r="AB53" s="209">
        <v>-3.7425375202555098</v>
      </c>
      <c r="AC53" s="209">
        <v>2.8988813200897101</v>
      </c>
      <c r="AD53" s="209">
        <v>-2.9977502852806599</v>
      </c>
      <c r="AE53" s="209">
        <v>1.4081316139757301</v>
      </c>
      <c r="AF53"/>
      <c r="AG53" s="210"/>
      <c r="AH53"/>
      <c r="AI53" s="210"/>
      <c r="AJ53"/>
      <c r="AK53" s="204"/>
      <c r="AL53" s="205"/>
    </row>
    <row r="54" spans="2:38" x14ac:dyDescent="0.3">
      <c r="B54" s="17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/>
      <c r="AI54" s="86"/>
      <c r="AJ54" s="13" t="b">
        <v>0</v>
      </c>
      <c r="AK54" s="88"/>
      <c r="AL54" s="87"/>
    </row>
    <row r="55" spans="2:38" ht="22.35" hidden="1" customHeight="1" outlineLevel="1" x14ac:dyDescent="0.3">
      <c r="B55" s="64" t="s">
        <v>266</v>
      </c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/>
      <c r="AI55" s="86"/>
      <c r="AK55" s="86"/>
      <c r="AL55" s="87"/>
    </row>
    <row r="56" spans="2:38" hidden="1" outlineLevel="1" x14ac:dyDescent="0.3">
      <c r="B56" s="94" t="s">
        <v>263</v>
      </c>
      <c r="D56" s="94" t="s">
        <v>424</v>
      </c>
      <c r="F56" s="206"/>
      <c r="G56" s="89" t="s">
        <v>222</v>
      </c>
      <c r="H56" s="89" t="s">
        <v>362</v>
      </c>
      <c r="I56" s="89" t="s">
        <v>223</v>
      </c>
      <c r="J56" s="89" t="s">
        <v>224</v>
      </c>
      <c r="K56" s="89" t="s">
        <v>225</v>
      </c>
      <c r="L56" s="89" t="s">
        <v>226</v>
      </c>
      <c r="M56" s="89" t="s">
        <v>260</v>
      </c>
      <c r="N56" s="89" t="s">
        <v>247</v>
      </c>
      <c r="O56" s="89" t="s">
        <v>227</v>
      </c>
      <c r="P56" s="89" t="s">
        <v>228</v>
      </c>
      <c r="Q56" s="89" t="s">
        <v>229</v>
      </c>
      <c r="R56" s="89" t="s">
        <v>230</v>
      </c>
      <c r="S56" s="89" t="s">
        <v>231</v>
      </c>
      <c r="T56" s="89" t="s">
        <v>232</v>
      </c>
      <c r="U56" s="89" t="s">
        <v>233</v>
      </c>
      <c r="V56" s="89" t="s">
        <v>234</v>
      </c>
      <c r="W56" s="89" t="s">
        <v>235</v>
      </c>
      <c r="X56" s="89" t="s">
        <v>236</v>
      </c>
      <c r="Y56" s="89" t="s">
        <v>237</v>
      </c>
      <c r="Z56" s="89" t="s">
        <v>238</v>
      </c>
      <c r="AA56" s="89" t="s">
        <v>239</v>
      </c>
      <c r="AB56" s="89" t="s">
        <v>240</v>
      </c>
      <c r="AC56" s="89" t="s">
        <v>241</v>
      </c>
      <c r="AD56" s="89" t="s">
        <v>242</v>
      </c>
      <c r="AE56" s="89" t="s">
        <v>243</v>
      </c>
      <c r="AF56"/>
      <c r="AG56"/>
      <c r="AI56" s="90" t="s">
        <v>262</v>
      </c>
      <c r="AJ56" s="86"/>
      <c r="AK56" s="86"/>
      <c r="AL56" s="87"/>
    </row>
    <row r="57" spans="2:38" ht="18" hidden="1" customHeight="1" outlineLevel="1" x14ac:dyDescent="0.3">
      <c r="B57" s="93" t="s">
        <v>307</v>
      </c>
      <c r="D57" s="93" t="s">
        <v>419</v>
      </c>
      <c r="F57" s="202"/>
      <c r="G57" s="79">
        <f t="shared" ref="G57:AE63" si="8">IF(ISNUMBER(SEARCH(G$3,$D57)),1,0)</f>
        <v>0</v>
      </c>
      <c r="H57" s="79">
        <f t="shared" si="8"/>
        <v>0</v>
      </c>
      <c r="I57" s="79">
        <f t="shared" si="8"/>
        <v>0</v>
      </c>
      <c r="J57" s="79">
        <f t="shared" si="8"/>
        <v>1</v>
      </c>
      <c r="K57" s="79">
        <f t="shared" si="8"/>
        <v>0</v>
      </c>
      <c r="L57" s="79">
        <f t="shared" si="8"/>
        <v>1</v>
      </c>
      <c r="M57" s="79">
        <f t="shared" si="8"/>
        <v>0</v>
      </c>
      <c r="N57" s="79">
        <f t="shared" si="8"/>
        <v>0</v>
      </c>
      <c r="O57" s="79">
        <f t="shared" si="8"/>
        <v>0</v>
      </c>
      <c r="P57" s="79">
        <f t="shared" si="8"/>
        <v>1</v>
      </c>
      <c r="Q57" s="79">
        <f t="shared" si="8"/>
        <v>0</v>
      </c>
      <c r="R57" s="79">
        <f t="shared" si="8"/>
        <v>0</v>
      </c>
      <c r="S57" s="79">
        <f t="shared" si="8"/>
        <v>0</v>
      </c>
      <c r="T57" s="79">
        <f t="shared" si="8"/>
        <v>0</v>
      </c>
      <c r="U57" s="79">
        <f t="shared" si="8"/>
        <v>0</v>
      </c>
      <c r="V57" s="79">
        <f t="shared" si="8"/>
        <v>0</v>
      </c>
      <c r="W57" s="79">
        <f t="shared" si="8"/>
        <v>0</v>
      </c>
      <c r="X57" s="79">
        <f t="shared" si="8"/>
        <v>0</v>
      </c>
      <c r="Y57" s="79">
        <f t="shared" si="8"/>
        <v>0</v>
      </c>
      <c r="Z57" s="79">
        <f t="shared" si="8"/>
        <v>0</v>
      </c>
      <c r="AA57" s="79">
        <f t="shared" si="8"/>
        <v>0</v>
      </c>
      <c r="AB57" s="79">
        <f t="shared" si="8"/>
        <v>0</v>
      </c>
      <c r="AC57" s="79">
        <f t="shared" si="8"/>
        <v>0</v>
      </c>
      <c r="AD57" s="79">
        <f t="shared" si="8"/>
        <v>0</v>
      </c>
      <c r="AE57" s="79">
        <f t="shared" si="8"/>
        <v>0</v>
      </c>
      <c r="AF57"/>
      <c r="AG57" s="61">
        <f>IF($AI57&gt;0.5,1,0)</f>
        <v>0</v>
      </c>
      <c r="AI57" s="201">
        <f>1/(1+EXP(-1*($F$52+SUMPRODUCT(G57:AE57,$G$52:$AE$52))))</f>
        <v>0.5</v>
      </c>
      <c r="AJ57" s="86"/>
      <c r="AK57" s="86"/>
      <c r="AL57" s="87"/>
    </row>
    <row r="58" spans="2:38" ht="18" hidden="1" customHeight="1" outlineLevel="1" x14ac:dyDescent="0.3">
      <c r="B58" s="93" t="s">
        <v>308</v>
      </c>
      <c r="D58" s="93" t="s">
        <v>420</v>
      </c>
      <c r="F58" s="202"/>
      <c r="G58" s="79">
        <f t="shared" si="8"/>
        <v>1</v>
      </c>
      <c r="H58" s="79">
        <f t="shared" si="8"/>
        <v>0</v>
      </c>
      <c r="I58" s="79">
        <f t="shared" si="8"/>
        <v>0</v>
      </c>
      <c r="J58" s="79">
        <f t="shared" si="8"/>
        <v>0</v>
      </c>
      <c r="K58" s="79">
        <f t="shared" si="8"/>
        <v>0</v>
      </c>
      <c r="L58" s="79">
        <f t="shared" si="8"/>
        <v>0</v>
      </c>
      <c r="M58" s="79">
        <f t="shared" si="8"/>
        <v>1</v>
      </c>
      <c r="N58" s="79">
        <f t="shared" si="8"/>
        <v>0</v>
      </c>
      <c r="O58" s="79">
        <f t="shared" si="8"/>
        <v>0</v>
      </c>
      <c r="P58" s="79">
        <f t="shared" si="8"/>
        <v>0</v>
      </c>
      <c r="Q58" s="79">
        <f t="shared" si="8"/>
        <v>0</v>
      </c>
      <c r="R58" s="79">
        <f t="shared" si="8"/>
        <v>0</v>
      </c>
      <c r="S58" s="79">
        <f t="shared" si="8"/>
        <v>1</v>
      </c>
      <c r="T58" s="79">
        <f t="shared" si="8"/>
        <v>0</v>
      </c>
      <c r="U58" s="79">
        <f t="shared" si="8"/>
        <v>0</v>
      </c>
      <c r="V58" s="79">
        <f t="shared" si="8"/>
        <v>0</v>
      </c>
      <c r="W58" s="79">
        <f t="shared" si="8"/>
        <v>0</v>
      </c>
      <c r="X58" s="79">
        <f t="shared" si="8"/>
        <v>0</v>
      </c>
      <c r="Y58" s="79">
        <f t="shared" si="8"/>
        <v>0</v>
      </c>
      <c r="Z58" s="79">
        <f t="shared" si="8"/>
        <v>0</v>
      </c>
      <c r="AA58" s="79">
        <f t="shared" si="8"/>
        <v>0</v>
      </c>
      <c r="AB58" s="79">
        <f t="shared" si="8"/>
        <v>0</v>
      </c>
      <c r="AC58" s="79">
        <f t="shared" si="8"/>
        <v>0</v>
      </c>
      <c r="AD58" s="79">
        <f t="shared" si="8"/>
        <v>0</v>
      </c>
      <c r="AE58" s="79">
        <f t="shared" si="8"/>
        <v>0</v>
      </c>
      <c r="AF58"/>
      <c r="AG58" s="61">
        <f t="shared" ref="AG58:AG63" si="9">IF($AI58&gt;0.5,1,0)</f>
        <v>0</v>
      </c>
      <c r="AI58" s="201">
        <f>1/(1+EXP(-1*($F$52+SUMPRODUCT(G58:AE58,$G$52:$AE$52))))</f>
        <v>0.5</v>
      </c>
      <c r="AJ58" s="86"/>
      <c r="AK58" s="86"/>
      <c r="AL58" s="87"/>
    </row>
    <row r="59" spans="2:38" ht="18" hidden="1" customHeight="1" outlineLevel="1" x14ac:dyDescent="0.3">
      <c r="B59" s="93" t="s">
        <v>309</v>
      </c>
      <c r="D59" s="93" t="s">
        <v>388</v>
      </c>
      <c r="F59" s="202"/>
      <c r="G59" s="79">
        <f t="shared" si="8"/>
        <v>0</v>
      </c>
      <c r="H59" s="79">
        <f t="shared" si="8"/>
        <v>0</v>
      </c>
      <c r="I59" s="79">
        <f t="shared" si="8"/>
        <v>0</v>
      </c>
      <c r="J59" s="79">
        <f t="shared" si="8"/>
        <v>0</v>
      </c>
      <c r="K59" s="79">
        <f t="shared" si="8"/>
        <v>0</v>
      </c>
      <c r="L59" s="79">
        <f t="shared" si="8"/>
        <v>0</v>
      </c>
      <c r="M59" s="79">
        <f t="shared" si="8"/>
        <v>0</v>
      </c>
      <c r="N59" s="79">
        <f t="shared" si="8"/>
        <v>0</v>
      </c>
      <c r="O59" s="79">
        <f t="shared" si="8"/>
        <v>0</v>
      </c>
      <c r="P59" s="79">
        <f t="shared" si="8"/>
        <v>1</v>
      </c>
      <c r="Q59" s="79">
        <f t="shared" si="8"/>
        <v>0</v>
      </c>
      <c r="R59" s="79">
        <f t="shared" si="8"/>
        <v>0</v>
      </c>
      <c r="S59" s="79">
        <f t="shared" si="8"/>
        <v>0</v>
      </c>
      <c r="T59" s="79">
        <f t="shared" si="8"/>
        <v>0</v>
      </c>
      <c r="U59" s="79">
        <f t="shared" si="8"/>
        <v>0</v>
      </c>
      <c r="V59" s="79">
        <f t="shared" si="8"/>
        <v>0</v>
      </c>
      <c r="W59" s="79">
        <f t="shared" si="8"/>
        <v>0</v>
      </c>
      <c r="X59" s="79">
        <f t="shared" si="8"/>
        <v>0</v>
      </c>
      <c r="Y59" s="79">
        <f t="shared" si="8"/>
        <v>0</v>
      </c>
      <c r="Z59" s="79">
        <f t="shared" si="8"/>
        <v>0</v>
      </c>
      <c r="AA59" s="79">
        <f t="shared" si="8"/>
        <v>0</v>
      </c>
      <c r="AB59" s="79">
        <f t="shared" si="8"/>
        <v>0</v>
      </c>
      <c r="AC59" s="79">
        <f t="shared" si="8"/>
        <v>0</v>
      </c>
      <c r="AD59" s="79">
        <f t="shared" si="8"/>
        <v>0</v>
      </c>
      <c r="AE59" s="79">
        <f t="shared" si="8"/>
        <v>0</v>
      </c>
      <c r="AF59"/>
      <c r="AG59" s="61">
        <f t="shared" si="9"/>
        <v>0</v>
      </c>
      <c r="AI59" s="201">
        <f>1/(1+EXP(-1*($F$52+SUMPRODUCT(G59:AE59,$G$52:$AE$52))))</f>
        <v>0.5</v>
      </c>
      <c r="AJ59" s="86"/>
      <c r="AK59" s="86"/>
      <c r="AL59" s="87"/>
    </row>
    <row r="60" spans="2:38" ht="18" hidden="1" customHeight="1" outlineLevel="1" x14ac:dyDescent="0.3">
      <c r="B60" s="93" t="s">
        <v>310</v>
      </c>
      <c r="D60" s="93" t="s">
        <v>389</v>
      </c>
      <c r="F60" s="202"/>
      <c r="G60" s="79">
        <f t="shared" si="8"/>
        <v>1</v>
      </c>
      <c r="H60" s="79">
        <f t="shared" si="8"/>
        <v>0</v>
      </c>
      <c r="I60" s="79">
        <f t="shared" si="8"/>
        <v>0</v>
      </c>
      <c r="J60" s="79">
        <f t="shared" si="8"/>
        <v>0</v>
      </c>
      <c r="K60" s="79">
        <f t="shared" si="8"/>
        <v>0</v>
      </c>
      <c r="L60" s="79">
        <f t="shared" si="8"/>
        <v>0</v>
      </c>
      <c r="M60" s="79">
        <f t="shared" si="8"/>
        <v>0</v>
      </c>
      <c r="N60" s="79">
        <f t="shared" si="8"/>
        <v>0</v>
      </c>
      <c r="O60" s="79">
        <f t="shared" si="8"/>
        <v>0</v>
      </c>
      <c r="P60" s="79">
        <f t="shared" si="8"/>
        <v>0</v>
      </c>
      <c r="Q60" s="79">
        <f t="shared" si="8"/>
        <v>0</v>
      </c>
      <c r="R60" s="79">
        <f t="shared" si="8"/>
        <v>0</v>
      </c>
      <c r="S60" s="79">
        <f t="shared" si="8"/>
        <v>1</v>
      </c>
      <c r="T60" s="79">
        <f t="shared" si="8"/>
        <v>0</v>
      </c>
      <c r="U60" s="79">
        <f t="shared" si="8"/>
        <v>0</v>
      </c>
      <c r="V60" s="79">
        <f t="shared" si="8"/>
        <v>0</v>
      </c>
      <c r="W60" s="79">
        <f t="shared" si="8"/>
        <v>0</v>
      </c>
      <c r="X60" s="79">
        <f t="shared" si="8"/>
        <v>0</v>
      </c>
      <c r="Y60" s="79">
        <f t="shared" si="8"/>
        <v>0</v>
      </c>
      <c r="Z60" s="79">
        <f t="shared" si="8"/>
        <v>0</v>
      </c>
      <c r="AA60" s="79">
        <f t="shared" si="8"/>
        <v>0</v>
      </c>
      <c r="AB60" s="79">
        <f t="shared" si="8"/>
        <v>0</v>
      </c>
      <c r="AC60" s="79">
        <f t="shared" si="8"/>
        <v>0</v>
      </c>
      <c r="AD60" s="79">
        <f t="shared" si="8"/>
        <v>0</v>
      </c>
      <c r="AE60" s="79">
        <f t="shared" si="8"/>
        <v>0</v>
      </c>
      <c r="AF60"/>
      <c r="AG60" s="61">
        <f t="shared" si="9"/>
        <v>0</v>
      </c>
      <c r="AI60" s="201">
        <f>1/(1+EXP(-1*($F$52+SUMPRODUCT(G60:AE60,$G$52:$AE$52))))</f>
        <v>0.5</v>
      </c>
      <c r="AJ60" s="86"/>
      <c r="AK60" s="86"/>
      <c r="AL60" s="87"/>
    </row>
    <row r="61" spans="2:38" ht="18" hidden="1" customHeight="1" outlineLevel="1" x14ac:dyDescent="0.3">
      <c r="B61" s="93" t="s">
        <v>311</v>
      </c>
      <c r="D61" s="93" t="s">
        <v>421</v>
      </c>
      <c r="F61" s="202"/>
      <c r="G61" s="79">
        <f t="shared" si="8"/>
        <v>0</v>
      </c>
      <c r="H61" s="79">
        <f t="shared" si="8"/>
        <v>0</v>
      </c>
      <c r="I61" s="79">
        <f t="shared" si="8"/>
        <v>1</v>
      </c>
      <c r="J61" s="79">
        <f t="shared" si="8"/>
        <v>0</v>
      </c>
      <c r="K61" s="79">
        <f t="shared" si="8"/>
        <v>1</v>
      </c>
      <c r="L61" s="79">
        <f t="shared" si="8"/>
        <v>0</v>
      </c>
      <c r="M61" s="79">
        <f t="shared" si="8"/>
        <v>0</v>
      </c>
      <c r="N61" s="79">
        <f t="shared" si="8"/>
        <v>0</v>
      </c>
      <c r="O61" s="79">
        <f t="shared" si="8"/>
        <v>0</v>
      </c>
      <c r="P61" s="79">
        <f t="shared" si="8"/>
        <v>0</v>
      </c>
      <c r="Q61" s="79">
        <f t="shared" si="8"/>
        <v>0</v>
      </c>
      <c r="R61" s="79">
        <f t="shared" si="8"/>
        <v>0</v>
      </c>
      <c r="S61" s="79">
        <f t="shared" si="8"/>
        <v>0</v>
      </c>
      <c r="T61" s="79">
        <f t="shared" si="8"/>
        <v>1</v>
      </c>
      <c r="U61" s="79">
        <f t="shared" si="8"/>
        <v>0</v>
      </c>
      <c r="V61" s="79">
        <f t="shared" si="8"/>
        <v>0</v>
      </c>
      <c r="W61" s="79">
        <f t="shared" si="8"/>
        <v>0</v>
      </c>
      <c r="X61" s="79">
        <f t="shared" si="8"/>
        <v>0</v>
      </c>
      <c r="Y61" s="79">
        <f t="shared" si="8"/>
        <v>0</v>
      </c>
      <c r="Z61" s="79">
        <f t="shared" si="8"/>
        <v>0</v>
      </c>
      <c r="AA61" s="79">
        <f t="shared" si="8"/>
        <v>0</v>
      </c>
      <c r="AB61" s="79">
        <f t="shared" si="8"/>
        <v>0</v>
      </c>
      <c r="AC61" s="79">
        <f t="shared" si="8"/>
        <v>0</v>
      </c>
      <c r="AD61" s="79">
        <f t="shared" si="8"/>
        <v>0</v>
      </c>
      <c r="AE61" s="79">
        <f t="shared" si="8"/>
        <v>0</v>
      </c>
      <c r="AF61"/>
      <c r="AG61" s="61">
        <f t="shared" si="9"/>
        <v>0</v>
      </c>
      <c r="AI61" s="201">
        <f>1/(1+EXP(-1*($F$52+SUMPRODUCT(G61:AE61,$G$52:$AE$52))))</f>
        <v>0.5</v>
      </c>
      <c r="AJ61" s="86"/>
      <c r="AK61" s="86"/>
      <c r="AL61" s="87"/>
    </row>
    <row r="62" spans="2:38" ht="18" hidden="1" customHeight="1" outlineLevel="1" x14ac:dyDescent="0.3">
      <c r="B62" s="93" t="s">
        <v>312</v>
      </c>
      <c r="D62" s="93" t="s">
        <v>422</v>
      </c>
      <c r="F62" s="202"/>
      <c r="G62" s="79">
        <f t="shared" si="8"/>
        <v>0</v>
      </c>
      <c r="H62" s="79">
        <f t="shared" si="8"/>
        <v>0</v>
      </c>
      <c r="I62" s="79">
        <f t="shared" si="8"/>
        <v>0</v>
      </c>
      <c r="J62" s="79">
        <f t="shared" si="8"/>
        <v>0</v>
      </c>
      <c r="K62" s="79">
        <f t="shared" si="8"/>
        <v>0</v>
      </c>
      <c r="L62" s="79">
        <f t="shared" si="8"/>
        <v>0</v>
      </c>
      <c r="M62" s="79">
        <f t="shared" si="8"/>
        <v>0</v>
      </c>
      <c r="N62" s="79">
        <f t="shared" si="8"/>
        <v>1</v>
      </c>
      <c r="O62" s="79">
        <f t="shared" si="8"/>
        <v>0</v>
      </c>
      <c r="P62" s="79">
        <f t="shared" si="8"/>
        <v>0</v>
      </c>
      <c r="Q62" s="79">
        <f t="shared" si="8"/>
        <v>0</v>
      </c>
      <c r="R62" s="79">
        <f t="shared" si="8"/>
        <v>0</v>
      </c>
      <c r="S62" s="79">
        <f t="shared" si="8"/>
        <v>0</v>
      </c>
      <c r="T62" s="79">
        <f t="shared" si="8"/>
        <v>0</v>
      </c>
      <c r="U62" s="79">
        <f t="shared" si="8"/>
        <v>0</v>
      </c>
      <c r="V62" s="79">
        <f t="shared" si="8"/>
        <v>0</v>
      </c>
      <c r="W62" s="79">
        <f t="shared" si="8"/>
        <v>0</v>
      </c>
      <c r="X62" s="79">
        <f t="shared" si="8"/>
        <v>0</v>
      </c>
      <c r="Y62" s="79">
        <f t="shared" si="8"/>
        <v>0</v>
      </c>
      <c r="Z62" s="79">
        <f t="shared" si="8"/>
        <v>0</v>
      </c>
      <c r="AA62" s="79">
        <f t="shared" si="8"/>
        <v>1</v>
      </c>
      <c r="AB62" s="79">
        <f t="shared" si="8"/>
        <v>0</v>
      </c>
      <c r="AC62" s="79">
        <f t="shared" si="8"/>
        <v>0</v>
      </c>
      <c r="AD62" s="79">
        <f t="shared" si="8"/>
        <v>0</v>
      </c>
      <c r="AE62" s="79">
        <f t="shared" si="8"/>
        <v>0</v>
      </c>
      <c r="AF62"/>
      <c r="AG62" s="61">
        <f t="shared" si="9"/>
        <v>0</v>
      </c>
      <c r="AI62" s="201">
        <f>1/(1+EXP(-1*($F$52+SUMPRODUCT(G62:AE62,$G$52:$AE$52))))</f>
        <v>0.5</v>
      </c>
      <c r="AJ62" s="86"/>
      <c r="AK62" s="86"/>
      <c r="AL62" s="87"/>
    </row>
    <row r="63" spans="2:38" ht="18" hidden="1" customHeight="1" outlineLevel="1" x14ac:dyDescent="0.3">
      <c r="B63" s="93" t="s">
        <v>360</v>
      </c>
      <c r="D63" s="93" t="s">
        <v>423</v>
      </c>
      <c r="F63" s="202"/>
      <c r="G63" s="79">
        <f t="shared" si="8"/>
        <v>0</v>
      </c>
      <c r="H63" s="79">
        <f t="shared" si="8"/>
        <v>0</v>
      </c>
      <c r="I63" s="79">
        <f t="shared" si="8"/>
        <v>0</v>
      </c>
      <c r="J63" s="79">
        <f t="shared" si="8"/>
        <v>0</v>
      </c>
      <c r="K63" s="79">
        <f t="shared" si="8"/>
        <v>0</v>
      </c>
      <c r="L63" s="79">
        <f t="shared" si="8"/>
        <v>0</v>
      </c>
      <c r="M63" s="79">
        <f t="shared" si="8"/>
        <v>0</v>
      </c>
      <c r="N63" s="79">
        <f t="shared" si="8"/>
        <v>0</v>
      </c>
      <c r="O63" s="79">
        <f t="shared" si="8"/>
        <v>0</v>
      </c>
      <c r="P63" s="79">
        <f t="shared" si="8"/>
        <v>1</v>
      </c>
      <c r="Q63" s="79">
        <f t="shared" si="8"/>
        <v>0</v>
      </c>
      <c r="R63" s="79">
        <f t="shared" si="8"/>
        <v>0</v>
      </c>
      <c r="S63" s="79">
        <f t="shared" si="8"/>
        <v>0</v>
      </c>
      <c r="T63" s="79">
        <f t="shared" si="8"/>
        <v>0</v>
      </c>
      <c r="U63" s="79">
        <f t="shared" si="8"/>
        <v>0</v>
      </c>
      <c r="V63" s="79">
        <f t="shared" si="8"/>
        <v>0</v>
      </c>
      <c r="W63" s="79">
        <f t="shared" si="8"/>
        <v>0</v>
      </c>
      <c r="X63" s="79">
        <f t="shared" si="8"/>
        <v>0</v>
      </c>
      <c r="Y63" s="79">
        <f t="shared" si="8"/>
        <v>0</v>
      </c>
      <c r="Z63" s="79">
        <f t="shared" si="8"/>
        <v>0</v>
      </c>
      <c r="AA63" s="79">
        <f t="shared" si="8"/>
        <v>0</v>
      </c>
      <c r="AB63" s="79">
        <f t="shared" si="8"/>
        <v>0</v>
      </c>
      <c r="AC63" s="79">
        <f t="shared" si="8"/>
        <v>0</v>
      </c>
      <c r="AD63" s="79">
        <f t="shared" si="8"/>
        <v>0</v>
      </c>
      <c r="AE63" s="79">
        <f t="shared" si="8"/>
        <v>0</v>
      </c>
      <c r="AF63"/>
      <c r="AG63" s="61">
        <f t="shared" si="9"/>
        <v>0</v>
      </c>
      <c r="AI63" s="201">
        <f>1/(1+EXP(-1*($F$52+SUMPRODUCT(G63:AE63,$G$52:$AE$52))))</f>
        <v>0.5</v>
      </c>
      <c r="AJ63" s="86"/>
      <c r="AK63" s="86"/>
      <c r="AL63" s="87"/>
    </row>
    <row r="64" spans="2:38" collapsed="1" x14ac:dyDescent="0.3">
      <c r="AI64" s="86"/>
      <c r="AJ64" s="86"/>
      <c r="AK64" s="86"/>
      <c r="AL64" s="87"/>
    </row>
    <row r="65" spans="7:38" x14ac:dyDescent="0.3">
      <c r="AI65" s="87"/>
      <c r="AJ65" s="87"/>
      <c r="AK65" s="87"/>
      <c r="AL65" s="87"/>
    </row>
    <row r="66" spans="7:38" x14ac:dyDescent="0.3">
      <c r="G66" s="50"/>
    </row>
  </sheetData>
  <mergeCells count="2">
    <mergeCell ref="G2:K2"/>
    <mergeCell ref="AI2:AJ2"/>
  </mergeCells>
  <conditionalFormatting sqref="AG4:AG50 G4:AE50 G57:AE63">
    <cfRule type="cellIs" dxfId="11" priority="24" operator="equal">
      <formula>1</formula>
    </cfRule>
  </conditionalFormatting>
  <conditionalFormatting sqref="AG4:AG50">
    <cfRule type="cellIs" dxfId="8" priority="12" operator="equal">
      <formula>1</formula>
    </cfRule>
    <cfRule type="cellIs" dxfId="7" priority="13" operator="equal">
      <formula>0</formula>
    </cfRule>
  </conditionalFormatting>
  <conditionalFormatting sqref="AG57:AG63">
    <cfRule type="cellIs" dxfId="2" priority="3" operator="equal">
      <formula>1</formula>
    </cfRule>
  </conditionalFormatting>
  <conditionalFormatting sqref="AG57:AG63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4209" r:id="rId4" name="Check Box 1">
              <controlPr defaultSize="0" autoFill="0" autoLine="0" autoPict="0">
                <anchor moveWithCells="1" sizeWithCells="1">
                  <from>
                    <xdr:col>35</xdr:col>
                    <xdr:colOff>106680</xdr:colOff>
                    <xdr:row>52</xdr:row>
                    <xdr:rowOff>30480</xdr:rowOff>
                  </from>
                  <to>
                    <xdr:col>35</xdr:col>
                    <xdr:colOff>800100</xdr:colOff>
                    <xdr:row>53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Sample Data</vt:lpstr>
      <vt:lpstr>K Nearest Neighbors (KNN)</vt:lpstr>
      <vt:lpstr>Naive Bayes</vt:lpstr>
      <vt:lpstr>Decision Trees</vt:lpstr>
      <vt:lpstr>Decision Tree Pivot</vt:lpstr>
      <vt:lpstr>Logistic Regression</vt:lpstr>
      <vt:lpstr>Sentiment Analysis</vt:lpstr>
      <vt:lpstr>'Decision Trees'!Follow</vt:lpstr>
      <vt:lpstr>'Decision Trees'!ID</vt:lpstr>
      <vt:lpstr>'Decision Trees'!Newsletter</vt:lpstr>
      <vt:lpstr>'Decision Trees'!Sessions_10</vt:lpstr>
      <vt:lpstr>'Decision Trees'!Subscribe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2020-01-23T19:31:19Z</dcterms:created>
  <dcterms:modified xsi:type="dcterms:W3CDTF">2021-04-15T13:54:17Z</dcterms:modified>
</cp:coreProperties>
</file>