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defaultThemeVersion="166925"/>
  <xr:revisionPtr revIDLastSave="0" documentId="11_2CD3E06CE70CBDAEFFEE22D3FBBE49047096861C" xr6:coauthVersionLast="47" xr6:coauthVersionMax="47" xr10:uidLastSave="{00000000-0000-0000-0000-000000000000}"/>
  <bookViews>
    <workbookView xWindow="-120" yWindow="-120" windowWidth="19420" windowHeight="11020" firstSheet="2" activeTab="2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2" l="1"/>
  <c r="G28" i="2"/>
  <c r="D24" i="2" l="1"/>
  <c r="D21" i="2"/>
  <c r="D16" i="2"/>
  <c r="D11" i="2"/>
  <c r="D7" i="2"/>
  <c r="J28" i="2"/>
  <c r="J24" i="2"/>
  <c r="J21" i="2"/>
  <c r="J16" i="2"/>
  <c r="J11" i="2"/>
  <c r="J7" i="2"/>
  <c r="J29" i="2" s="1"/>
  <c r="L28" i="2"/>
  <c r="L24" i="2"/>
  <c r="L21" i="2"/>
  <c r="L16" i="2"/>
  <c r="L11" i="2"/>
  <c r="L7" i="2"/>
  <c r="L29" i="2" s="1"/>
  <c r="K28" i="2"/>
  <c r="K24" i="2"/>
  <c r="K21" i="2"/>
  <c r="K16" i="2"/>
  <c r="K11" i="2"/>
  <c r="K7" i="2"/>
  <c r="I28" i="2"/>
  <c r="I24" i="2"/>
  <c r="I21" i="2"/>
  <c r="I16" i="2"/>
  <c r="I11" i="2"/>
  <c r="I7" i="2"/>
  <c r="I29" i="2" s="1"/>
  <c r="H28" i="2"/>
  <c r="H21" i="2"/>
  <c r="E28" i="2"/>
  <c r="E24" i="2"/>
  <c r="E21" i="2"/>
  <c r="E16" i="2"/>
  <c r="G11" i="2"/>
  <c r="G16" i="2"/>
  <c r="G7" i="2"/>
  <c r="G21" i="2"/>
  <c r="H24" i="2" l="1"/>
  <c r="H16" i="2"/>
  <c r="H11" i="2"/>
  <c r="H7" i="2"/>
  <c r="H29" i="2" s="1"/>
  <c r="E11" i="2"/>
  <c r="E7" i="2"/>
  <c r="E29" i="2" s="1"/>
  <c r="M9" i="1" l="1"/>
  <c r="Q9" i="1" s="1"/>
  <c r="R9" i="1" s="1"/>
  <c r="I35" i="1"/>
  <c r="M15" i="1"/>
  <c r="K15" i="1"/>
  <c r="L15" i="1" s="1"/>
  <c r="M14" i="1"/>
  <c r="K14" i="1"/>
  <c r="L14" i="1" s="1"/>
  <c r="M13" i="1"/>
  <c r="K13" i="1"/>
  <c r="L13" i="1" s="1"/>
  <c r="M12" i="1"/>
  <c r="Q12" i="1" s="1"/>
  <c r="K12" i="1"/>
  <c r="L12" i="1" s="1"/>
  <c r="M11" i="1"/>
  <c r="K11" i="1"/>
  <c r="L11" i="1" s="1"/>
  <c r="M10" i="1"/>
  <c r="K10" i="1"/>
  <c r="L10" i="1" s="1"/>
  <c r="K9" i="1"/>
  <c r="K16" i="1"/>
  <c r="L16" i="1"/>
  <c r="M16" i="1"/>
  <c r="N16" i="1"/>
  <c r="O16" i="1"/>
  <c r="Q16" i="1"/>
  <c r="R16" i="1"/>
  <c r="J48" i="1"/>
  <c r="P19" i="4"/>
  <c r="Q19" i="4"/>
  <c r="N38" i="4"/>
  <c r="N35" i="4"/>
  <c r="N32" i="4"/>
  <c r="N28" i="4"/>
  <c r="N22" i="4"/>
  <c r="M6" i="4"/>
  <c r="K6" i="4"/>
  <c r="M18" i="4"/>
  <c r="K18" i="4"/>
  <c r="L18" i="4" s="1"/>
  <c r="M17" i="4"/>
  <c r="O17" i="4" s="1"/>
  <c r="K17" i="4"/>
  <c r="L17" i="4" s="1"/>
  <c r="M16" i="4"/>
  <c r="K16" i="4"/>
  <c r="L16" i="4" s="1"/>
  <c r="M15" i="4"/>
  <c r="O15" i="4" s="1"/>
  <c r="K15" i="4"/>
  <c r="L15" i="4" s="1"/>
  <c r="M14" i="4"/>
  <c r="K14" i="4"/>
  <c r="L14" i="4" s="1"/>
  <c r="M13" i="4"/>
  <c r="O13" i="4" s="1"/>
  <c r="K13" i="4"/>
  <c r="L13" i="4" s="1"/>
  <c r="M12" i="4"/>
  <c r="K12" i="4"/>
  <c r="L12" i="4" s="1"/>
  <c r="M11" i="4"/>
  <c r="O11" i="4" s="1"/>
  <c r="K11" i="4"/>
  <c r="L11" i="4" s="1"/>
  <c r="M10" i="4"/>
  <c r="O10" i="4" s="1"/>
  <c r="K10" i="4"/>
  <c r="L10" i="4" s="1"/>
  <c r="M9" i="4"/>
  <c r="O9" i="4" s="1"/>
  <c r="K9" i="4"/>
  <c r="L9" i="4" s="1"/>
  <c r="K8" i="4"/>
  <c r="L8" i="4" s="1"/>
  <c r="M8" i="4"/>
  <c r="N8" i="4" s="1"/>
  <c r="M7" i="4"/>
  <c r="O7" i="4" s="1"/>
  <c r="K7" i="4"/>
  <c r="L7" i="4" s="1"/>
  <c r="D26" i="3"/>
  <c r="D22" i="3"/>
  <c r="D18" i="3"/>
  <c r="D13" i="3"/>
  <c r="D8" i="3"/>
  <c r="D5" i="3"/>
  <c r="G24" i="2"/>
  <c r="G29" i="2" s="1"/>
  <c r="K19" i="1"/>
  <c r="L19" i="1" s="1"/>
  <c r="M19" i="1"/>
  <c r="K21" i="1"/>
  <c r="L21" i="1" s="1"/>
  <c r="M21" i="1"/>
  <c r="K20" i="1"/>
  <c r="L20" i="1" s="1"/>
  <c r="M20" i="1"/>
  <c r="Q2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17" i="1"/>
  <c r="M17" i="1"/>
  <c r="Q17" i="1"/>
  <c r="K18" i="1"/>
  <c r="L18" i="1" s="1"/>
  <c r="M18" i="1"/>
  <c r="K35" i="1" l="1"/>
  <c r="M35" i="1"/>
  <c r="O9" i="1"/>
  <c r="L9" i="1"/>
  <c r="Q15" i="1"/>
  <c r="R15" i="1" s="1"/>
  <c r="O15" i="1"/>
  <c r="N15" i="1"/>
  <c r="Q14" i="1"/>
  <c r="R14" i="1" s="1"/>
  <c r="O14" i="1"/>
  <c r="N14" i="1"/>
  <c r="Q13" i="1"/>
  <c r="R13" i="1" s="1"/>
  <c r="O13" i="1"/>
  <c r="N13" i="1"/>
  <c r="R12" i="1"/>
  <c r="O12" i="1"/>
  <c r="N12" i="1"/>
  <c r="Q11" i="1"/>
  <c r="R11" i="1" s="1"/>
  <c r="O11" i="1"/>
  <c r="N11" i="1"/>
  <c r="Q10" i="1"/>
  <c r="O10" i="1"/>
  <c r="N10" i="1"/>
  <c r="N9" i="1"/>
  <c r="Q18" i="1"/>
  <c r="N18" i="1"/>
  <c r="O18" i="1"/>
  <c r="N17" i="1"/>
  <c r="O17" i="1"/>
  <c r="L17" i="1"/>
  <c r="N20" i="1"/>
  <c r="O20" i="1"/>
  <c r="Q21" i="1"/>
  <c r="N21" i="1"/>
  <c r="O21" i="1"/>
  <c r="Q19" i="1"/>
  <c r="N19" i="1"/>
  <c r="O19" i="1"/>
  <c r="O12" i="4"/>
  <c r="N12" i="4"/>
  <c r="O14" i="4"/>
  <c r="N14" i="4"/>
  <c r="O16" i="4"/>
  <c r="N16" i="4"/>
  <c r="O18" i="4"/>
  <c r="N18" i="4"/>
  <c r="L6" i="4"/>
  <c r="L19" i="4" s="1"/>
  <c r="K19" i="4"/>
  <c r="O6" i="4"/>
  <c r="M19" i="4"/>
  <c r="O8" i="4"/>
  <c r="R15" i="4"/>
  <c r="T15" i="4" s="1"/>
  <c r="R17" i="4"/>
  <c r="T17" i="4" s="1"/>
  <c r="R6" i="4"/>
  <c r="R8" i="4"/>
  <c r="T8" i="4" s="1"/>
  <c r="U23" i="4" s="1"/>
  <c r="R24" i="4" s="1"/>
  <c r="R14" i="4"/>
  <c r="N15" i="4"/>
  <c r="R16" i="4"/>
  <c r="T16" i="4" s="1"/>
  <c r="U35" i="4" s="1"/>
  <c r="N17" i="4"/>
  <c r="R18" i="4"/>
  <c r="T18" i="4" s="1"/>
  <c r="N6" i="4"/>
  <c r="N7" i="4"/>
  <c r="N10" i="4"/>
  <c r="R9" i="4"/>
  <c r="T9" i="4" s="1"/>
  <c r="R11" i="4"/>
  <c r="T11" i="4" s="1"/>
  <c r="U27" i="4" s="1"/>
  <c r="R13" i="4"/>
  <c r="T13" i="4" s="1"/>
  <c r="R7" i="4"/>
  <c r="N9" i="4"/>
  <c r="R10" i="4"/>
  <c r="T10" i="4" s="1"/>
  <c r="N11" i="4"/>
  <c r="R12" i="4"/>
  <c r="T12" i="4" s="1"/>
  <c r="N13" i="4"/>
  <c r="T7" i="4"/>
  <c r="U21" i="4" s="1"/>
  <c r="K44" i="1"/>
  <c r="M44" i="1"/>
  <c r="N35" i="1" l="1"/>
  <c r="O35" i="1"/>
  <c r="L35" i="1"/>
  <c r="Q35" i="1"/>
  <c r="L44" i="1"/>
  <c r="O44" i="1"/>
  <c r="O45" i="1" s="1"/>
  <c r="N44" i="1"/>
  <c r="N45" i="1" s="1"/>
  <c r="Q44" i="1"/>
  <c r="Q45" i="1" s="1"/>
  <c r="R10" i="1"/>
  <c r="Y10" i="1" s="1"/>
  <c r="Z10" i="1" s="1"/>
  <c r="M45" i="1"/>
  <c r="N19" i="4"/>
  <c r="O19" i="4"/>
  <c r="T23" i="4"/>
  <c r="R25" i="4" s="1"/>
  <c r="R22" i="4"/>
  <c r="S21" i="4" s="1"/>
  <c r="T27" i="4"/>
  <c r="R29" i="4" s="1"/>
  <c r="R28" i="4"/>
  <c r="T35" i="4"/>
  <c r="R36" i="4" s="1"/>
  <c r="S36" i="4" s="1"/>
  <c r="R35" i="4"/>
  <c r="T14" i="4"/>
  <c r="U31" i="4" s="1"/>
  <c r="T31" i="4" s="1"/>
  <c r="R33" i="4" s="1"/>
  <c r="T6" i="4"/>
  <c r="R19" i="4"/>
  <c r="AA7" i="4"/>
  <c r="AB7" i="4" s="1"/>
  <c r="T21" i="4"/>
  <c r="R23" i="4" s="1"/>
  <c r="S23" i="4" s="1"/>
  <c r="R18" i="1"/>
  <c r="R17" i="1"/>
  <c r="S25" i="4" l="1"/>
  <c r="T19" i="4"/>
  <c r="S33" i="4"/>
  <c r="R32" i="4"/>
  <c r="S29" i="4" s="1"/>
  <c r="N24" i="4"/>
  <c r="N42" i="4" s="1"/>
  <c r="R20" i="1"/>
  <c r="R21" i="1"/>
  <c r="R19" i="1"/>
  <c r="R35" i="1" l="1"/>
  <c r="R37" i="1"/>
  <c r="R40" i="4"/>
  <c r="R44" i="1" l="1"/>
  <c r="R45" i="1" s="1"/>
  <c r="C46" i="1" l="1"/>
</calcChain>
</file>

<file path=xl/sharedStrings.xml><?xml version="1.0" encoding="utf-8"?>
<sst xmlns="http://schemas.openxmlformats.org/spreadsheetml/2006/main" count="338" uniqueCount="105">
  <si>
    <t>Volume ob (BCM)</t>
  </si>
  <si>
    <t>VOLUME OB (LCM)</t>
  </si>
  <si>
    <t>VOLUME CBX (BCM)</t>
  </si>
  <si>
    <t>VOLUME CBX (LCM)</t>
  </si>
  <si>
    <t>VOLUME WBX (BCM)</t>
  </si>
  <si>
    <t>CBX</t>
  </si>
  <si>
    <t>WBX</t>
  </si>
  <si>
    <t>NO</t>
  </si>
  <si>
    <t>KODE LAP.</t>
  </si>
  <si>
    <t>KOORDINAT</t>
  </si>
  <si>
    <t>NTS</t>
  </si>
  <si>
    <t>FROM</t>
  </si>
  <si>
    <t xml:space="preserve">OB </t>
  </si>
  <si>
    <t>Luas</t>
  </si>
  <si>
    <t>TEBAL ORE</t>
  </si>
  <si>
    <t>VOLUME OB</t>
  </si>
  <si>
    <t>VOLUME</t>
  </si>
  <si>
    <t>VOLUME WASH</t>
  </si>
  <si>
    <t>SG</t>
  </si>
  <si>
    <t>TONASE (UNWASHED)</t>
  </si>
  <si>
    <t xml:space="preserve">TONASE (WASHED) </t>
  </si>
  <si>
    <t>CF</t>
  </si>
  <si>
    <r>
      <t>SiO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 xml:space="preserve"> %</t>
    </r>
  </si>
  <si>
    <r>
      <t>Fe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O</t>
    </r>
    <r>
      <rPr>
        <b/>
        <vertAlign val="subscript"/>
        <sz val="11"/>
        <rFont val="Times New Roman"/>
        <family val="1"/>
      </rPr>
      <t>3</t>
    </r>
    <r>
      <rPr>
        <b/>
        <sz val="11"/>
        <rFont val="Times New Roman"/>
        <family val="1"/>
      </rPr>
      <t>%</t>
    </r>
  </si>
  <si>
    <r>
      <t>TiO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%</t>
    </r>
  </si>
  <si>
    <r>
      <t>Al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O</t>
    </r>
    <r>
      <rPr>
        <b/>
        <vertAlign val="subscript"/>
        <sz val="11"/>
        <rFont val="Times New Roman"/>
        <family val="1"/>
      </rPr>
      <t>3</t>
    </r>
    <r>
      <rPr>
        <b/>
        <sz val="11"/>
        <rFont val="Times New Roman"/>
        <family val="1"/>
      </rPr>
      <t>%</t>
    </r>
  </si>
  <si>
    <t>X</t>
  </si>
  <si>
    <t>Y</t>
  </si>
  <si>
    <t>Z</t>
  </si>
  <si>
    <t>TO</t>
  </si>
  <si>
    <t>(m)</t>
  </si>
  <si>
    <r>
      <t>(m</t>
    </r>
    <r>
      <rPr>
        <b/>
        <sz val="11"/>
        <rFont val="Calibri"/>
        <family val="2"/>
      </rPr>
      <t>²</t>
    </r>
    <r>
      <rPr>
        <b/>
        <sz val="11"/>
        <rFont val="Times New Roman"/>
        <family val="1"/>
      </rPr>
      <t>)</t>
    </r>
  </si>
  <si>
    <r>
      <t>(m</t>
    </r>
    <r>
      <rPr>
        <b/>
        <sz val="11"/>
        <rFont val="Calibri"/>
        <family val="2"/>
      </rPr>
      <t>³)</t>
    </r>
  </si>
  <si>
    <t>(m³)</t>
  </si>
  <si>
    <t>(g/cm³)</t>
  </si>
  <si>
    <t>(ton)</t>
  </si>
  <si>
    <t>(%)</t>
  </si>
  <si>
    <t>Total</t>
  </si>
  <si>
    <t>BS-1.1</t>
  </si>
  <si>
    <t>A</t>
  </si>
  <si>
    <t>1.8-3.1</t>
  </si>
  <si>
    <t>BS-1.4</t>
  </si>
  <si>
    <t>1.1-2.3</t>
  </si>
  <si>
    <t>BS-1.11</t>
  </si>
  <si>
    <t>0.8-2</t>
  </si>
  <si>
    <t>BS-1.15</t>
  </si>
  <si>
    <t>0-1.3</t>
  </si>
  <si>
    <t>BS-1.14</t>
  </si>
  <si>
    <t>0.7-1.7</t>
  </si>
  <si>
    <t>BS-1.5</t>
  </si>
  <si>
    <t>1.5-3</t>
  </si>
  <si>
    <t>BS-1.19</t>
  </si>
  <si>
    <t>1.6-2.8</t>
  </si>
  <si>
    <t>BS - 4</t>
  </si>
  <si>
    <t>0.2-1.2</t>
  </si>
  <si>
    <t>BS-1.24</t>
  </si>
  <si>
    <t>1.6-2.7</t>
  </si>
  <si>
    <t>BS-1.21</t>
  </si>
  <si>
    <t>BS-1.25</t>
  </si>
  <si>
    <t>1.1-2.2</t>
  </si>
  <si>
    <t>BS 1.1</t>
  </si>
  <si>
    <t>BS 1.4</t>
  </si>
  <si>
    <t>BS 1.11</t>
  </si>
  <si>
    <t>BS 1.15</t>
  </si>
  <si>
    <t>BS 1.14</t>
  </si>
  <si>
    <t>BS 1.5</t>
  </si>
  <si>
    <t>BS 1.19</t>
  </si>
  <si>
    <t>BS 4 a</t>
  </si>
  <si>
    <t>BS 4 b</t>
  </si>
  <si>
    <t>BS 1.24 b</t>
  </si>
  <si>
    <t>BS 1.21</t>
  </si>
  <si>
    <t>Tahun 6</t>
  </si>
  <si>
    <t>BS 1.25</t>
  </si>
  <si>
    <t>BS 1.24 a</t>
  </si>
  <si>
    <t xml:space="preserve">Kelompok </t>
  </si>
  <si>
    <t>: Empat (4)</t>
  </si>
  <si>
    <t>Data</t>
  </si>
  <si>
    <t>: Perhitungan Cadangan Bauksit Terbukti SNI Batubara</t>
  </si>
  <si>
    <t>BS - 4 A</t>
  </si>
  <si>
    <t>BS - 4 B</t>
  </si>
  <si>
    <t>BS-1.24 B</t>
  </si>
  <si>
    <t>BS-1.24 A</t>
  </si>
  <si>
    <t>TOTAL</t>
  </si>
  <si>
    <t>: Perhitungan Cadangan Bauksit Terkira SNI Batubara</t>
  </si>
  <si>
    <t>VOLUME CBX</t>
  </si>
  <si>
    <t>VOULUME WBX</t>
  </si>
  <si>
    <t xml:space="preserve">Total Cadangan : </t>
  </si>
  <si>
    <t>ton</t>
  </si>
  <si>
    <t>Rencana Produksi</t>
  </si>
  <si>
    <t>Area(m2)</t>
  </si>
  <si>
    <t>CBX (Ton)</t>
  </si>
  <si>
    <t>CF (%)</t>
  </si>
  <si>
    <t>WBX (Ton)</t>
  </si>
  <si>
    <t>Volume CBX (BCM)</t>
  </si>
  <si>
    <t>Volume CBX (LCM)</t>
  </si>
  <si>
    <t>Volume WBX (BCM)</t>
  </si>
  <si>
    <t>Volume OB (BCM)</t>
  </si>
  <si>
    <t>Volume OB (LCM)</t>
  </si>
  <si>
    <t>Tahun 1</t>
  </si>
  <si>
    <t>36.63</t>
  </si>
  <si>
    <t>SUBTOTAL</t>
  </si>
  <si>
    <t>Tahun 2</t>
  </si>
  <si>
    <t>Tahun 3</t>
  </si>
  <si>
    <t>Tahun 4</t>
  </si>
  <si>
    <t>Tahun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</si>
</sst>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;[Red]0.00"/>
    <numFmt numFmtId="165" formatCode="0.00_);\(0.00\)"/>
    <numFmt numFmtId="166" formatCode="#,##0_ ;\-#,##0\ "/>
    <numFmt numFmtId="167" formatCode="0.00000"/>
  </numFmts>
  <fonts count="3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Times New Roman"/>
      <family val="1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 Narrow"/>
      <family val="2"/>
    </font>
    <font>
      <sz val="10"/>
      <color theme="1"/>
      <name val="Trebuchet MS"/>
      <family val="2"/>
    </font>
    <font>
      <sz val="12"/>
      <color indexed="10"/>
      <name val="Times New Roman"/>
      <family val="1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9"/>
      <name val="Times New Roman"/>
      <family val="1"/>
    </font>
    <font>
      <b/>
      <sz val="10"/>
      <color theme="1"/>
      <name val="Arial Narrow"/>
      <family val="2"/>
    </font>
    <font>
      <sz val="10"/>
      <color indexed="8"/>
      <name val="Arial"/>
      <family val="2"/>
    </font>
    <font>
      <sz val="10"/>
      <color rgb="FFFF0000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Trebuchet MS"/>
      <family val="2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/>
  </cellStyleXfs>
  <cellXfs count="198">
    <xf numFmtId="0" fontId="0" fillId="0" borderId="0" xfId="0"/>
    <xf numFmtId="0" fontId="2" fillId="0" borderId="0" xfId="0" applyFont="1"/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65" fontId="12" fillId="2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4" fillId="0" borderId="0" xfId="0" applyFont="1"/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12" fillId="3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4" fontId="1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0" fontId="12" fillId="2" borderId="1" xfId="0" applyFont="1" applyFill="1" applyBorder="1" applyAlignment="1">
      <alignment horizontal="center"/>
    </xf>
    <xf numFmtId="4" fontId="16" fillId="2" borderId="1" xfId="0" applyNumberFormat="1" applyFont="1" applyFill="1" applyBorder="1" applyAlignment="1">
      <alignment horizontal="center" vertical="center"/>
    </xf>
    <xf numFmtId="43" fontId="0" fillId="0" borderId="1" xfId="0" applyNumberFormat="1" applyBorder="1" applyAlignment="1">
      <alignment horizontal="center"/>
    </xf>
    <xf numFmtId="43" fontId="0" fillId="0" borderId="0" xfId="0" applyNumberFormat="1" applyAlignment="1">
      <alignment horizontal="center"/>
    </xf>
    <xf numFmtId="0" fontId="15" fillId="0" borderId="3" xfId="0" applyFont="1" applyBorder="1" applyAlignment="1">
      <alignment horizontal="center"/>
    </xf>
    <xf numFmtId="4" fontId="15" fillId="0" borderId="3" xfId="0" applyNumberFormat="1" applyFont="1" applyBorder="1" applyAlignment="1">
      <alignment horizontal="center"/>
    </xf>
    <xf numFmtId="165" fontId="15" fillId="2" borderId="1" xfId="0" applyNumberFormat="1" applyFont="1" applyFill="1" applyBorder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/>
    </xf>
    <xf numFmtId="4" fontId="15" fillId="0" borderId="1" xfId="0" applyNumberFormat="1" applyFont="1" applyBorder="1" applyAlignment="1">
      <alignment horizontal="center"/>
    </xf>
    <xf numFmtId="2" fontId="18" fillId="0" borderId="3" xfId="1" applyNumberFormat="1" applyFont="1" applyBorder="1" applyAlignment="1">
      <alignment horizontal="center" vertical="center"/>
    </xf>
    <xf numFmtId="2" fontId="18" fillId="0" borderId="4" xfId="1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  <xf numFmtId="4" fontId="16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2" xfId="0" applyFont="1" applyBorder="1"/>
    <xf numFmtId="0" fontId="12" fillId="2" borderId="2" xfId="0" applyFont="1" applyFill="1" applyBorder="1" applyAlignment="1">
      <alignment horizontal="center"/>
    </xf>
    <xf numFmtId="2" fontId="18" fillId="0" borderId="5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4" fontId="21" fillId="0" borderId="2" xfId="0" applyNumberFormat="1" applyFont="1" applyBorder="1" applyAlignment="1">
      <alignment horizontal="center" vertical="center"/>
    </xf>
    <xf numFmtId="165" fontId="22" fillId="0" borderId="2" xfId="0" applyNumberFormat="1" applyFont="1" applyBorder="1" applyAlignment="1">
      <alignment horizontal="center" vertical="center"/>
    </xf>
    <xf numFmtId="165" fontId="21" fillId="0" borderId="2" xfId="0" applyNumberFormat="1" applyFont="1" applyBorder="1" applyAlignment="1">
      <alignment horizontal="center" vertical="center"/>
    </xf>
    <xf numFmtId="164" fontId="21" fillId="0" borderId="2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5" fontId="21" fillId="2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4" fillId="0" borderId="1" xfId="0" applyFont="1" applyBorder="1"/>
    <xf numFmtId="3" fontId="0" fillId="0" borderId="1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3" fontId="18" fillId="0" borderId="3" xfId="1" applyNumberFormat="1" applyFont="1" applyBorder="1" applyAlignment="1">
      <alignment horizontal="center" vertical="center"/>
    </xf>
    <xf numFmtId="3" fontId="18" fillId="0" borderId="6" xfId="1" applyNumberFormat="1" applyFont="1" applyBorder="1" applyAlignment="1">
      <alignment horizontal="center" vertical="center"/>
    </xf>
    <xf numFmtId="3" fontId="24" fillId="4" borderId="1" xfId="0" applyNumberFormat="1" applyFont="1" applyFill="1" applyBorder="1" applyAlignment="1">
      <alignment horizontal="center"/>
    </xf>
    <xf numFmtId="166" fontId="24" fillId="4" borderId="3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3" fontId="0" fillId="0" borderId="0" xfId="0" applyNumberFormat="1"/>
    <xf numFmtId="2" fontId="0" fillId="5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/>
    </xf>
    <xf numFmtId="3" fontId="18" fillId="6" borderId="3" xfId="1" applyNumberFormat="1" applyFont="1" applyFill="1" applyBorder="1" applyAlignment="1">
      <alignment horizontal="center" vertical="center"/>
    </xf>
    <xf numFmtId="3" fontId="18" fillId="6" borderId="6" xfId="1" applyNumberFormat="1" applyFont="1" applyFill="1" applyBorder="1" applyAlignment="1">
      <alignment horizontal="center" vertical="center"/>
    </xf>
    <xf numFmtId="3" fontId="24" fillId="6" borderId="1" xfId="0" applyNumberFormat="1" applyFon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6" fontId="0" fillId="6" borderId="6" xfId="0" applyNumberFormat="1" applyFill="1" applyBorder="1" applyAlignment="1">
      <alignment horizontal="center"/>
    </xf>
    <xf numFmtId="166" fontId="24" fillId="6" borderId="3" xfId="0" applyNumberFormat="1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29" fillId="7" borderId="1" xfId="0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/>
    </xf>
    <xf numFmtId="0" fontId="30" fillId="9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3" fontId="29" fillId="11" borderId="1" xfId="0" applyNumberFormat="1" applyFont="1" applyFill="1" applyBorder="1" applyAlignment="1">
      <alignment horizontal="center" vertical="center"/>
    </xf>
    <xf numFmtId="3" fontId="31" fillId="8" borderId="1" xfId="0" applyNumberFormat="1" applyFont="1" applyFill="1" applyBorder="1" applyAlignment="1">
      <alignment horizontal="center" vertical="center"/>
    </xf>
    <xf numFmtId="3" fontId="31" fillId="9" borderId="1" xfId="0" applyNumberFormat="1" applyFont="1" applyFill="1" applyBorder="1" applyAlignment="1">
      <alignment horizontal="center" vertical="center"/>
    </xf>
    <xf numFmtId="3" fontId="32" fillId="11" borderId="1" xfId="0" applyNumberFormat="1" applyFont="1" applyFill="1" applyBorder="1" applyAlignment="1">
      <alignment horizontal="center" vertical="center"/>
    </xf>
    <xf numFmtId="3" fontId="31" fillId="10" borderId="1" xfId="0" applyNumberFormat="1" applyFont="1" applyFill="1" applyBorder="1" applyAlignment="1">
      <alignment horizontal="center" vertical="center"/>
    </xf>
    <xf numFmtId="3" fontId="0" fillId="8" borderId="1" xfId="0" applyNumberFormat="1" applyFont="1" applyFill="1" applyBorder="1" applyAlignment="1">
      <alignment horizontal="center" vertical="center"/>
    </xf>
    <xf numFmtId="3" fontId="32" fillId="8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1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left"/>
    </xf>
    <xf numFmtId="2" fontId="0" fillId="5" borderId="0" xfId="0" applyNumberFormat="1" applyFill="1" applyAlignment="1">
      <alignment horizontal="center"/>
    </xf>
    <xf numFmtId="0" fontId="15" fillId="5" borderId="0" xfId="0" applyFont="1" applyFill="1" applyAlignment="1">
      <alignment horizontal="center"/>
    </xf>
    <xf numFmtId="4" fontId="15" fillId="5" borderId="0" xfId="0" applyNumberFormat="1" applyFont="1" applyFill="1" applyAlignment="1">
      <alignment horizontal="center"/>
    </xf>
    <xf numFmtId="0" fontId="0" fillId="5" borderId="0" xfId="0" applyFill="1"/>
    <xf numFmtId="0" fontId="14" fillId="5" borderId="0" xfId="0" applyFont="1" applyFill="1"/>
    <xf numFmtId="3" fontId="3" fillId="0" borderId="1" xfId="0" applyNumberFormat="1" applyFont="1" applyBorder="1" applyAlignment="1">
      <alignment horizontal="center" vertical="center"/>
    </xf>
    <xf numFmtId="167" fontId="0" fillId="0" borderId="0" xfId="0" applyNumberFormat="1"/>
    <xf numFmtId="167" fontId="0" fillId="0" borderId="0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166" fontId="0" fillId="0" borderId="0" xfId="0" applyNumberFormat="1"/>
    <xf numFmtId="166" fontId="0" fillId="5" borderId="1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3" fillId="12" borderId="1" xfId="0" applyNumberFormat="1" applyFont="1" applyFill="1" applyBorder="1" applyAlignment="1">
      <alignment horizontal="center" vertical="center"/>
    </xf>
    <xf numFmtId="3" fontId="0" fillId="12" borderId="1" xfId="0" applyNumberFormat="1" applyFill="1" applyBorder="1" applyAlignment="1">
      <alignment horizontal="center"/>
    </xf>
    <xf numFmtId="3" fontId="0" fillId="13" borderId="0" xfId="0" applyNumberFormat="1" applyFill="1"/>
    <xf numFmtId="2" fontId="3" fillId="2" borderId="1" xfId="0" applyNumberFormat="1" applyFon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/>
    </xf>
    <xf numFmtId="3" fontId="0" fillId="2" borderId="0" xfId="0" applyNumberFormat="1" applyFill="1"/>
    <xf numFmtId="0" fontId="1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33" fillId="0" borderId="1" xfId="0" applyNumberFormat="1" applyFont="1" applyFill="1" applyBorder="1" applyAlignment="1">
      <alignment horizontal="center" vertical="center"/>
    </xf>
    <xf numFmtId="3" fontId="33" fillId="0" borderId="1" xfId="0" applyNumberFormat="1" applyFont="1" applyFill="1" applyBorder="1" applyAlignment="1">
      <alignment horizontal="center"/>
    </xf>
    <xf numFmtId="166" fontId="0" fillId="0" borderId="3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center"/>
    </xf>
    <xf numFmtId="0" fontId="15" fillId="0" borderId="0" xfId="0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0" fontId="0" fillId="0" borderId="0" xfId="0" applyFill="1"/>
    <xf numFmtId="0" fontId="14" fillId="0" borderId="0" xfId="0" applyFont="1" applyFill="1"/>
    <xf numFmtId="3" fontId="0" fillId="0" borderId="1" xfId="0" applyNumberFormat="1" applyFill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3" fontId="0" fillId="0" borderId="0" xfId="0" applyNumberFormat="1" applyFill="1"/>
    <xf numFmtId="3" fontId="34" fillId="7" borderId="1" xfId="0" applyNumberFormat="1" applyFont="1" applyFill="1" applyBorder="1" applyAlignment="1">
      <alignment horizontal="center" vertical="center"/>
    </xf>
    <xf numFmtId="3" fontId="34" fillId="11" borderId="1" xfId="0" applyNumberFormat="1" applyFont="1" applyFill="1" applyBorder="1" applyAlignment="1">
      <alignment horizontal="center" vertical="center"/>
    </xf>
    <xf numFmtId="3" fontId="27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3" fontId="35" fillId="0" borderId="1" xfId="0" applyNumberFormat="1" applyFont="1" applyFill="1" applyBorder="1" applyAlignment="1">
      <alignment horizontal="center" vertical="center"/>
    </xf>
    <xf numFmtId="0" fontId="31" fillId="11" borderId="1" xfId="0" applyFont="1" applyFill="1" applyBorder="1" applyAlignment="1">
      <alignment vertical="center"/>
    </xf>
    <xf numFmtId="3" fontId="31" fillId="0" borderId="1" xfId="0" applyNumberFormat="1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3" fontId="29" fillId="0" borderId="1" xfId="0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vertical="center"/>
    </xf>
    <xf numFmtId="3" fontId="34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3" fillId="1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29" fillId="7" borderId="2" xfId="0" applyFont="1" applyFill="1" applyBorder="1" applyAlignment="1">
      <alignment horizontal="center" vertical="center"/>
    </xf>
    <xf numFmtId="0" fontId="29" fillId="7" borderId="6" xfId="0" applyFont="1" applyFill="1" applyBorder="1" applyAlignment="1">
      <alignment horizontal="center" vertical="center"/>
    </xf>
    <xf numFmtId="0" fontId="29" fillId="7" borderId="3" xfId="0" applyFont="1" applyFill="1" applyBorder="1" applyAlignment="1">
      <alignment horizontal="center" vertical="center"/>
    </xf>
    <xf numFmtId="2" fontId="25" fillId="4" borderId="1" xfId="0" applyNumberFormat="1" applyFont="1" applyFill="1" applyBorder="1" applyAlignment="1">
      <alignment horizontal="center"/>
    </xf>
    <xf numFmtId="2" fontId="26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2" fontId="3" fillId="6" borderId="2" xfId="0" applyNumberFormat="1" applyFont="1" applyFill="1" applyBorder="1" applyAlignment="1">
      <alignment horizontal="center" vertical="center"/>
    </xf>
    <xf numFmtId="2" fontId="3" fillId="6" borderId="3" xfId="0" applyNumberFormat="1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29" fillId="7" borderId="16" xfId="0" applyFont="1" applyFill="1" applyBorder="1" applyAlignment="1">
      <alignment horizontal="center" vertical="center"/>
    </xf>
    <xf numFmtId="0" fontId="29" fillId="7" borderId="17" xfId="0" applyFont="1" applyFill="1" applyBorder="1" applyAlignment="1">
      <alignment horizontal="center" vertical="center"/>
    </xf>
    <xf numFmtId="0" fontId="29" fillId="7" borderId="15" xfId="0" applyFont="1" applyFill="1" applyBorder="1" applyAlignment="1">
      <alignment horizontal="center" vertical="center"/>
    </xf>
    <xf numFmtId="0" fontId="29" fillId="11" borderId="7" xfId="0" applyFont="1" applyFill="1" applyBorder="1" applyAlignment="1">
      <alignment horizontal="center" vertical="center"/>
    </xf>
    <xf numFmtId="0" fontId="29" fillId="11" borderId="9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horizontal="center" vertical="center"/>
    </xf>
    <xf numFmtId="0" fontId="29" fillId="7" borderId="9" xfId="0" applyFont="1" applyFill="1" applyBorder="1" applyAlignment="1">
      <alignment horizontal="center" vertical="center"/>
    </xf>
  </cellXfs>
  <cellStyles count="2">
    <cellStyle name="Normal" xfId="0" builtinId="0"/>
    <cellStyle name="Normal_preparasi" xfId="1" xr:uid="{00000000-0005-0000-0000-000001000000}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161925</xdr:colOff>
      <xdr:row>8</xdr:row>
      <xdr:rowOff>80962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029575" y="2357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161925</xdr:colOff>
      <xdr:row>14</xdr:row>
      <xdr:rowOff>80962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029575" y="2357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76200</xdr:colOff>
      <xdr:row>36</xdr:row>
      <xdr:rowOff>47625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5067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76200</xdr:colOff>
      <xdr:row>36</xdr:row>
      <xdr:rowOff>47625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5067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9</xdr:col>
      <xdr:colOff>161925</xdr:colOff>
      <xdr:row>17</xdr:row>
      <xdr:rowOff>80962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029575" y="2947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161925</xdr:colOff>
      <xdr:row>11</xdr:row>
      <xdr:rowOff>80962</xdr:rowOff>
    </xdr:from>
    <xdr:ext cx="65" cy="172227"/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55F9E26F-903F-48EB-8086-BF737438B624}"/>
            </a:ext>
          </a:extLst>
        </xdr:cNvPr>
        <xdr:cNvSpPr txBox="1"/>
      </xdr:nvSpPr>
      <xdr:spPr>
        <a:xfrm>
          <a:off x="8029575" y="3157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opLeftCell="T1" zoomScale="80" zoomScaleNormal="80" workbookViewId="0">
      <selection activeCell="R9" sqref="R9"/>
    </sheetView>
  </sheetViews>
  <sheetFormatPr defaultRowHeight="14.45"/>
  <cols>
    <col min="3" max="9" width="0" hidden="1" customWidth="1"/>
    <col min="10" max="10" width="17.42578125" hidden="1" customWidth="1"/>
    <col min="11" max="11" width="15.5703125" hidden="1" customWidth="1"/>
    <col min="12" max="12" width="18.28515625" hidden="1" customWidth="1"/>
    <col min="13" max="13" width="18.42578125" customWidth="1"/>
    <col min="14" max="14" width="18.7109375" customWidth="1"/>
    <col min="15" max="15" width="21.85546875" customWidth="1"/>
    <col min="18" max="19" width="24.28515625" style="67" customWidth="1"/>
    <col min="20" max="20" width="25.7109375" style="108" customWidth="1"/>
  </cols>
  <sheetData>
    <row r="1" spans="1:33" ht="17.25" customHeight="1">
      <c r="K1" t="s">
        <v>0</v>
      </c>
      <c r="L1" t="s">
        <v>1</v>
      </c>
      <c r="M1" t="s">
        <v>2</v>
      </c>
      <c r="N1" t="s">
        <v>3</v>
      </c>
      <c r="O1" t="s">
        <v>4</v>
      </c>
      <c r="R1" s="67" t="s">
        <v>5</v>
      </c>
      <c r="T1" s="108" t="s">
        <v>6</v>
      </c>
    </row>
    <row r="2" spans="1:33" ht="15" hidden="1"/>
    <row r="3" spans="1:33" ht="18.75" customHeight="1">
      <c r="A3" s="160" t="s">
        <v>7</v>
      </c>
      <c r="B3" s="161" t="s">
        <v>8</v>
      </c>
      <c r="C3" s="164" t="s">
        <v>9</v>
      </c>
      <c r="D3" s="165"/>
      <c r="E3" s="166"/>
      <c r="F3" s="161" t="s">
        <v>10</v>
      </c>
      <c r="G3" s="2" t="s">
        <v>11</v>
      </c>
      <c r="H3" s="167" t="s">
        <v>12</v>
      </c>
      <c r="I3" s="167" t="s">
        <v>13</v>
      </c>
      <c r="J3" s="167" t="s">
        <v>14</v>
      </c>
      <c r="K3" s="175" t="s">
        <v>15</v>
      </c>
      <c r="L3" s="175" t="s">
        <v>15</v>
      </c>
      <c r="M3" s="158" t="s">
        <v>16</v>
      </c>
      <c r="N3" s="158" t="s">
        <v>16</v>
      </c>
      <c r="O3" s="158" t="s">
        <v>17</v>
      </c>
      <c r="P3" s="167" t="s">
        <v>18</v>
      </c>
      <c r="Q3" s="137"/>
      <c r="R3" s="172" t="s">
        <v>19</v>
      </c>
      <c r="S3" s="139"/>
      <c r="T3" s="174" t="s">
        <v>20</v>
      </c>
      <c r="U3" s="169" t="s">
        <v>21</v>
      </c>
      <c r="V3" s="169" t="s">
        <v>22</v>
      </c>
      <c r="W3" s="169" t="s">
        <v>23</v>
      </c>
      <c r="X3" s="169" t="s">
        <v>24</v>
      </c>
      <c r="Y3" s="169" t="s">
        <v>25</v>
      </c>
      <c r="Z3" s="3"/>
      <c r="AA3" s="3"/>
      <c r="AB3" s="4"/>
      <c r="AC3" s="3"/>
      <c r="AD3" s="3"/>
    </row>
    <row r="4" spans="1:33" ht="13.5" customHeight="1">
      <c r="A4" s="160"/>
      <c r="B4" s="162"/>
      <c r="C4" s="170" t="s">
        <v>26</v>
      </c>
      <c r="D4" s="170" t="s">
        <v>27</v>
      </c>
      <c r="E4" s="170" t="s">
        <v>28</v>
      </c>
      <c r="F4" s="162"/>
      <c r="G4" s="167" t="s">
        <v>29</v>
      </c>
      <c r="H4" s="168"/>
      <c r="I4" s="168"/>
      <c r="J4" s="168"/>
      <c r="K4" s="176"/>
      <c r="L4" s="176"/>
      <c r="M4" s="159"/>
      <c r="N4" s="159"/>
      <c r="O4" s="159"/>
      <c r="P4" s="168"/>
      <c r="Q4" s="138"/>
      <c r="R4" s="173"/>
      <c r="S4" s="140"/>
      <c r="T4" s="174"/>
      <c r="U4" s="169"/>
      <c r="V4" s="169"/>
      <c r="W4" s="169"/>
      <c r="X4" s="169"/>
      <c r="Y4" s="169"/>
      <c r="Z4" s="5"/>
      <c r="AA4" s="5"/>
      <c r="AB4" s="6"/>
      <c r="AC4" s="5"/>
      <c r="AD4" s="5"/>
    </row>
    <row r="5" spans="1:33">
      <c r="A5" s="160"/>
      <c r="B5" s="163"/>
      <c r="C5" s="171"/>
      <c r="D5" s="171"/>
      <c r="E5" s="171"/>
      <c r="F5" s="163"/>
      <c r="G5" s="168"/>
      <c r="H5" s="136" t="s">
        <v>30</v>
      </c>
      <c r="I5" s="136" t="s">
        <v>31</v>
      </c>
      <c r="J5" s="136" t="s">
        <v>30</v>
      </c>
      <c r="K5" s="119" t="s">
        <v>32</v>
      </c>
      <c r="L5" s="119"/>
      <c r="M5" s="116" t="s">
        <v>33</v>
      </c>
      <c r="N5" s="116"/>
      <c r="O5" s="116"/>
      <c r="P5" s="136" t="s">
        <v>34</v>
      </c>
      <c r="Q5" s="136"/>
      <c r="R5" s="107" t="s">
        <v>35</v>
      </c>
      <c r="S5" s="107"/>
      <c r="T5" s="141" t="s">
        <v>35</v>
      </c>
      <c r="U5" s="136" t="s">
        <v>36</v>
      </c>
      <c r="V5" s="7" t="s">
        <v>37</v>
      </c>
      <c r="W5" s="169"/>
      <c r="X5" s="169"/>
      <c r="Y5" s="169"/>
      <c r="Z5" s="5"/>
      <c r="AA5" s="5"/>
      <c r="AB5" s="6"/>
      <c r="AC5" s="5"/>
      <c r="AD5" s="5"/>
    </row>
    <row r="6" spans="1:33" s="106" customFormat="1" ht="15.75">
      <c r="A6" s="96">
        <v>8</v>
      </c>
      <c r="B6" s="97" t="s">
        <v>38</v>
      </c>
      <c r="C6" s="97">
        <v>456500</v>
      </c>
      <c r="D6" s="97">
        <v>9729800</v>
      </c>
      <c r="E6" s="68">
        <v>48.9</v>
      </c>
      <c r="F6" s="97" t="s">
        <v>39</v>
      </c>
      <c r="G6" s="97" t="s">
        <v>40</v>
      </c>
      <c r="H6" s="97">
        <v>1.8</v>
      </c>
      <c r="I6" s="98">
        <v>97950</v>
      </c>
      <c r="J6" s="97">
        <v>1.3</v>
      </c>
      <c r="K6" s="120">
        <f t="shared" ref="K6" si="0">I6*H6</f>
        <v>176310</v>
      </c>
      <c r="L6" s="120">
        <f t="shared" ref="L6" si="1">K6*1.25</f>
        <v>220387.5</v>
      </c>
      <c r="M6" s="117">
        <f t="shared" ref="M6" si="2">I6*J6</f>
        <v>127335</v>
      </c>
      <c r="N6" s="117">
        <f t="shared" ref="N6" si="3">M6*1.25</f>
        <v>159168.75</v>
      </c>
      <c r="O6" s="117">
        <f t="shared" ref="O6" si="4">M6*U6%</f>
        <v>46528.209000000003</v>
      </c>
      <c r="P6" s="97">
        <v>1.6</v>
      </c>
      <c r="Q6" s="97"/>
      <c r="R6" s="110">
        <f t="shared" ref="R6" si="5">M6*P6</f>
        <v>203736</v>
      </c>
      <c r="S6" s="98"/>
      <c r="T6" s="112">
        <f t="shared" ref="T6:T18" si="6">R6*U6%</f>
        <v>74445.134399999995</v>
      </c>
      <c r="U6" s="68">
        <v>36.54</v>
      </c>
      <c r="V6" s="99">
        <v>5.3</v>
      </c>
      <c r="W6" s="99">
        <v>35.33</v>
      </c>
      <c r="X6" s="99">
        <v>1.25</v>
      </c>
      <c r="Y6" s="99">
        <v>40.64</v>
      </c>
      <c r="Z6" s="100"/>
      <c r="AA6" s="100"/>
      <c r="AB6" s="101"/>
      <c r="AC6" s="102"/>
      <c r="AD6" s="103"/>
      <c r="AE6" s="104"/>
      <c r="AF6" s="105"/>
      <c r="AG6" s="105"/>
    </row>
    <row r="7" spans="1:33" s="19" customFormat="1" ht="15.75">
      <c r="A7" s="66">
        <v>2</v>
      </c>
      <c r="B7" s="10" t="s">
        <v>41</v>
      </c>
      <c r="C7" s="10">
        <v>456700</v>
      </c>
      <c r="D7" s="10">
        <v>9730000</v>
      </c>
      <c r="E7" s="20">
        <v>44.3</v>
      </c>
      <c r="F7" s="10" t="s">
        <v>39</v>
      </c>
      <c r="G7" s="10" t="s">
        <v>42</v>
      </c>
      <c r="H7" s="10">
        <v>1.1000000000000001</v>
      </c>
      <c r="I7" s="60">
        <v>95423.671000000002</v>
      </c>
      <c r="J7" s="10">
        <v>1.2</v>
      </c>
      <c r="K7" s="120">
        <f t="shared" ref="K7:K13" si="7">I7*H7</f>
        <v>104966.03810000001</v>
      </c>
      <c r="L7" s="120">
        <f t="shared" ref="L7:L12" si="8">K7*1.25</f>
        <v>131207.54762500001</v>
      </c>
      <c r="M7" s="117">
        <f t="shared" ref="M7:M13" si="9">I7*J7</f>
        <v>114508.40519999999</v>
      </c>
      <c r="N7" s="117">
        <f t="shared" ref="N7:N12" si="10">M7*1.25</f>
        <v>143135.50649999999</v>
      </c>
      <c r="O7" s="117">
        <f t="shared" ref="O7:O15" si="11">M7*U7%</f>
        <v>56486.996285159992</v>
      </c>
      <c r="P7" s="10">
        <v>1.6</v>
      </c>
      <c r="Q7" s="10"/>
      <c r="R7" s="98">
        <f>M7*P7</f>
        <v>183213.44832</v>
      </c>
      <c r="S7" s="60"/>
      <c r="T7" s="113">
        <f t="shared" si="6"/>
        <v>90379.19405625599</v>
      </c>
      <c r="U7" s="20">
        <v>49.33</v>
      </c>
      <c r="V7" s="21">
        <v>23.43</v>
      </c>
      <c r="W7" s="21">
        <v>20.28</v>
      </c>
      <c r="X7" s="22">
        <v>0.98</v>
      </c>
      <c r="Y7" s="22">
        <v>40.67</v>
      </c>
      <c r="Z7" s="23"/>
      <c r="AA7" s="23">
        <f>25555/T7</f>
        <v>0.28275312993047319</v>
      </c>
      <c r="AB7" s="14">
        <f>R7*AA7</f>
        <v>51804.175957834996</v>
      </c>
      <c r="AC7" s="15"/>
      <c r="AD7" s="16"/>
      <c r="AE7" s="17"/>
      <c r="AF7"/>
      <c r="AG7"/>
    </row>
    <row r="8" spans="1:33" s="19" customFormat="1" ht="15.75">
      <c r="A8" s="66">
        <v>6</v>
      </c>
      <c r="B8" s="10" t="s">
        <v>43</v>
      </c>
      <c r="C8" s="10">
        <v>455900</v>
      </c>
      <c r="D8" s="10">
        <v>9729400</v>
      </c>
      <c r="E8" s="20">
        <v>40.6</v>
      </c>
      <c r="F8" s="10" t="s">
        <v>39</v>
      </c>
      <c r="G8" s="10" t="s">
        <v>44</v>
      </c>
      <c r="H8" s="10">
        <v>0.8</v>
      </c>
      <c r="I8" s="60">
        <v>40000</v>
      </c>
      <c r="J8" s="10">
        <v>1.2</v>
      </c>
      <c r="K8" s="120">
        <f t="shared" si="7"/>
        <v>32000</v>
      </c>
      <c r="L8" s="120">
        <f t="shared" si="8"/>
        <v>40000</v>
      </c>
      <c r="M8" s="117">
        <f t="shared" si="9"/>
        <v>48000</v>
      </c>
      <c r="N8" s="117">
        <f t="shared" si="10"/>
        <v>60000</v>
      </c>
      <c r="O8" s="117">
        <f t="shared" si="11"/>
        <v>27551.999999999996</v>
      </c>
      <c r="P8" s="10">
        <v>1.6</v>
      </c>
      <c r="Q8" s="10"/>
      <c r="R8" s="98">
        <f t="shared" ref="R8:R9" si="12">M8*P8</f>
        <v>76800</v>
      </c>
      <c r="S8" s="98"/>
      <c r="T8" s="114">
        <f t="shared" si="6"/>
        <v>44083.199999999997</v>
      </c>
      <c r="U8" s="69">
        <v>57.4</v>
      </c>
      <c r="V8" s="69">
        <v>6.33</v>
      </c>
      <c r="W8" s="69">
        <v>12.79</v>
      </c>
      <c r="X8" s="69">
        <v>1.28</v>
      </c>
      <c r="Y8" s="69">
        <v>39.549999999999997</v>
      </c>
      <c r="Z8" s="15"/>
      <c r="AA8" s="15"/>
      <c r="AB8" s="14"/>
      <c r="AC8" s="15"/>
      <c r="AD8" s="24"/>
      <c r="AE8" s="17"/>
      <c r="AF8"/>
      <c r="AG8"/>
    </row>
    <row r="9" spans="1:33" s="19" customFormat="1" ht="15.75">
      <c r="A9" s="66">
        <v>4</v>
      </c>
      <c r="B9" s="10" t="s">
        <v>45</v>
      </c>
      <c r="C9" s="10">
        <v>455900</v>
      </c>
      <c r="D9" s="10">
        <v>9729200</v>
      </c>
      <c r="E9" s="20">
        <v>46.2</v>
      </c>
      <c r="F9" s="10" t="s">
        <v>39</v>
      </c>
      <c r="G9" s="10" t="s">
        <v>46</v>
      </c>
      <c r="H9" s="10">
        <v>0</v>
      </c>
      <c r="I9" s="60">
        <v>57447.177000000003</v>
      </c>
      <c r="J9" s="10">
        <v>1.3</v>
      </c>
      <c r="K9" s="120">
        <f t="shared" si="7"/>
        <v>0</v>
      </c>
      <c r="L9" s="120">
        <f t="shared" si="8"/>
        <v>0</v>
      </c>
      <c r="M9" s="117">
        <f t="shared" si="9"/>
        <v>74681.330100000006</v>
      </c>
      <c r="N9" s="117">
        <f t="shared" si="10"/>
        <v>93351.662625000012</v>
      </c>
      <c r="O9" s="117">
        <f t="shared" si="11"/>
        <v>36593.851749000001</v>
      </c>
      <c r="P9" s="10">
        <v>1.6</v>
      </c>
      <c r="Q9" s="10"/>
      <c r="R9" s="110">
        <f t="shared" si="12"/>
        <v>119490.12816000002</v>
      </c>
      <c r="S9" s="60"/>
      <c r="T9" s="115">
        <f t="shared" si="6"/>
        <v>58550.162798400008</v>
      </c>
      <c r="U9" s="20">
        <v>49</v>
      </c>
      <c r="V9" s="20">
        <v>4.9000000000000004</v>
      </c>
      <c r="W9" s="20">
        <v>14.8</v>
      </c>
      <c r="X9" s="20">
        <v>0.38</v>
      </c>
      <c r="Y9" s="20">
        <v>45.27</v>
      </c>
      <c r="Z9" s="15"/>
      <c r="AA9" s="15"/>
      <c r="AB9" s="14"/>
      <c r="AC9" s="15"/>
      <c r="AD9" s="24"/>
      <c r="AE9" s="17"/>
      <c r="AF9"/>
      <c r="AG9"/>
    </row>
    <row r="10" spans="1:33" s="19" customFormat="1" ht="15.75">
      <c r="A10" s="66">
        <v>3</v>
      </c>
      <c r="B10" s="10" t="s">
        <v>47</v>
      </c>
      <c r="C10" s="10">
        <v>455700</v>
      </c>
      <c r="D10" s="10">
        <v>9729200</v>
      </c>
      <c r="E10" s="20">
        <v>44.8</v>
      </c>
      <c r="F10" s="10" t="s">
        <v>39</v>
      </c>
      <c r="G10" s="10" t="s">
        <v>48</v>
      </c>
      <c r="H10" s="10">
        <v>0.7</v>
      </c>
      <c r="I10" s="60">
        <v>35000</v>
      </c>
      <c r="J10" s="10">
        <v>1</v>
      </c>
      <c r="K10" s="120">
        <f t="shared" si="7"/>
        <v>24500</v>
      </c>
      <c r="L10" s="120">
        <f t="shared" si="8"/>
        <v>30625</v>
      </c>
      <c r="M10" s="117">
        <f t="shared" si="9"/>
        <v>35000</v>
      </c>
      <c r="N10" s="117">
        <f t="shared" si="10"/>
        <v>43750</v>
      </c>
      <c r="O10" s="117">
        <f t="shared" si="11"/>
        <v>16800</v>
      </c>
      <c r="P10" s="10">
        <v>1.6</v>
      </c>
      <c r="Q10" s="10"/>
      <c r="R10" s="110">
        <f>M10*P10</f>
        <v>56000</v>
      </c>
      <c r="S10" s="98"/>
      <c r="T10" s="115">
        <f t="shared" si="6"/>
        <v>26880</v>
      </c>
      <c r="U10" s="20">
        <v>48</v>
      </c>
      <c r="V10" s="20">
        <v>7.44</v>
      </c>
      <c r="W10" s="20">
        <v>18.29</v>
      </c>
      <c r="X10" s="20">
        <v>0.14000000000000001</v>
      </c>
      <c r="Y10" s="20">
        <v>43.9</v>
      </c>
      <c r="Z10" s="15"/>
      <c r="AA10" s="15"/>
      <c r="AB10" s="14"/>
      <c r="AC10" s="15"/>
      <c r="AD10" s="24"/>
      <c r="AE10" s="17"/>
      <c r="AF10"/>
      <c r="AG10"/>
    </row>
    <row r="11" spans="1:33" s="19" customFormat="1" ht="15.75">
      <c r="A11" s="66">
        <v>10</v>
      </c>
      <c r="B11" s="10" t="s">
        <v>49</v>
      </c>
      <c r="C11" s="10">
        <v>455700</v>
      </c>
      <c r="D11" s="10">
        <v>9729000</v>
      </c>
      <c r="E11" s="20">
        <v>49.5</v>
      </c>
      <c r="F11" s="10" t="s">
        <v>39</v>
      </c>
      <c r="G11" s="10" t="s">
        <v>50</v>
      </c>
      <c r="H11" s="10">
        <v>1.5</v>
      </c>
      <c r="I11" s="60">
        <v>30000</v>
      </c>
      <c r="J11" s="10">
        <v>1.5</v>
      </c>
      <c r="K11" s="120">
        <f t="shared" si="7"/>
        <v>45000</v>
      </c>
      <c r="L11" s="120">
        <f t="shared" si="8"/>
        <v>56250</v>
      </c>
      <c r="M11" s="117">
        <f t="shared" si="9"/>
        <v>45000</v>
      </c>
      <c r="N11" s="117">
        <f t="shared" si="10"/>
        <v>56250</v>
      </c>
      <c r="O11" s="117">
        <f t="shared" si="11"/>
        <v>19269</v>
      </c>
      <c r="P11" s="10">
        <v>1.6</v>
      </c>
      <c r="Q11" s="10"/>
      <c r="R11" s="98">
        <f t="shared" ref="R11:R12" si="13">M11*P11</f>
        <v>72000</v>
      </c>
      <c r="S11" s="98"/>
      <c r="T11" s="115">
        <f t="shared" si="6"/>
        <v>30830.400000000001</v>
      </c>
      <c r="U11" s="20">
        <v>42.82</v>
      </c>
      <c r="V11" s="20">
        <v>19.3</v>
      </c>
      <c r="W11" s="20">
        <v>18</v>
      </c>
      <c r="X11" s="20">
        <v>1</v>
      </c>
      <c r="Y11" s="20">
        <v>45.4</v>
      </c>
      <c r="Z11" s="15"/>
      <c r="AA11" s="15"/>
      <c r="AB11" s="14"/>
      <c r="AC11" s="15"/>
      <c r="AD11" s="25"/>
      <c r="AE11" s="25"/>
      <c r="AF11"/>
      <c r="AG11"/>
    </row>
    <row r="12" spans="1:33" s="19" customFormat="1" ht="15.75">
      <c r="A12" s="66">
        <v>9</v>
      </c>
      <c r="B12" s="10" t="s">
        <v>51</v>
      </c>
      <c r="C12" s="10">
        <v>455900</v>
      </c>
      <c r="D12" s="10">
        <v>9729000</v>
      </c>
      <c r="E12" s="20">
        <v>47.6</v>
      </c>
      <c r="F12" s="10" t="s">
        <v>39</v>
      </c>
      <c r="G12" s="10" t="s">
        <v>52</v>
      </c>
      <c r="H12" s="10">
        <v>1.6</v>
      </c>
      <c r="I12" s="60">
        <v>42147.606</v>
      </c>
      <c r="J12" s="10">
        <v>1.2</v>
      </c>
      <c r="K12" s="120">
        <f t="shared" si="7"/>
        <v>67436.169600000008</v>
      </c>
      <c r="L12" s="120">
        <f t="shared" si="8"/>
        <v>84295.212000000014</v>
      </c>
      <c r="M12" s="117">
        <f t="shared" si="9"/>
        <v>50577.127199999995</v>
      </c>
      <c r="N12" s="117">
        <f t="shared" si="10"/>
        <v>63221.408999999992</v>
      </c>
      <c r="O12" s="117">
        <f t="shared" si="11"/>
        <v>13984.575670799997</v>
      </c>
      <c r="P12" s="10">
        <v>1.6</v>
      </c>
      <c r="Q12" s="10"/>
      <c r="R12" s="110">
        <f t="shared" si="13"/>
        <v>80923.403519999993</v>
      </c>
      <c r="S12" s="60"/>
      <c r="T12" s="115">
        <f t="shared" si="6"/>
        <v>22375.321073279996</v>
      </c>
      <c r="U12" s="20">
        <v>27.65</v>
      </c>
      <c r="V12" s="20">
        <v>6</v>
      </c>
      <c r="W12" s="20">
        <v>4</v>
      </c>
      <c r="X12" s="20">
        <v>0.5</v>
      </c>
      <c r="Y12" s="20">
        <v>55</v>
      </c>
      <c r="Z12" s="27"/>
      <c r="AA12" s="27"/>
      <c r="AB12" s="14"/>
      <c r="AC12" s="15"/>
      <c r="AD12" s="25"/>
      <c r="AE12" s="26"/>
      <c r="AF12"/>
      <c r="AG12"/>
    </row>
    <row r="13" spans="1:33" s="19" customFormat="1" ht="15.75">
      <c r="A13" s="66">
        <v>1</v>
      </c>
      <c r="B13" s="18" t="s">
        <v>53</v>
      </c>
      <c r="C13" s="8">
        <v>456200</v>
      </c>
      <c r="D13" s="8">
        <v>9728850</v>
      </c>
      <c r="E13" s="9">
        <v>43.1</v>
      </c>
      <c r="F13" s="8" t="s">
        <v>39</v>
      </c>
      <c r="G13" s="10" t="s">
        <v>54</v>
      </c>
      <c r="H13" s="10">
        <v>0.2</v>
      </c>
      <c r="I13" s="60">
        <v>68934.627999999997</v>
      </c>
      <c r="J13" s="10">
        <v>1</v>
      </c>
      <c r="K13" s="120">
        <f t="shared" si="7"/>
        <v>13786.9256</v>
      </c>
      <c r="L13" s="120">
        <f>K13*1.25</f>
        <v>17233.656999999999</v>
      </c>
      <c r="M13" s="117">
        <f t="shared" si="9"/>
        <v>68934.627999999997</v>
      </c>
      <c r="N13" s="117">
        <f>M13*1.25</f>
        <v>86168.285000000003</v>
      </c>
      <c r="O13" s="117">
        <f t="shared" si="11"/>
        <v>25084.545188888886</v>
      </c>
      <c r="P13" s="10">
        <v>1.6</v>
      </c>
      <c r="Q13" s="10"/>
      <c r="R13" s="110">
        <f>M13*P13</f>
        <v>110295.4048</v>
      </c>
      <c r="S13" s="60"/>
      <c r="T13" s="115">
        <f t="shared" si="6"/>
        <v>40135.27230222222</v>
      </c>
      <c r="U13" s="11">
        <v>36.388888888888886</v>
      </c>
      <c r="V13" s="12">
        <v>8.3000000000000007</v>
      </c>
      <c r="W13" s="12">
        <v>8.3800000000000008</v>
      </c>
      <c r="X13" s="12">
        <v>1.2</v>
      </c>
      <c r="Y13" s="12">
        <v>52.92</v>
      </c>
      <c r="Z13" s="13"/>
      <c r="AA13" s="13"/>
      <c r="AB13" s="14"/>
      <c r="AC13" s="15"/>
      <c r="AD13" s="16"/>
      <c r="AE13" s="17"/>
      <c r="AF13"/>
      <c r="AG13"/>
    </row>
    <row r="14" spans="1:33" ht="15">
      <c r="A14" s="66">
        <v>1</v>
      </c>
      <c r="B14" s="18" t="s">
        <v>53</v>
      </c>
      <c r="C14" s="8">
        <v>456200</v>
      </c>
      <c r="D14" s="8">
        <v>9728850</v>
      </c>
      <c r="E14" s="9">
        <v>43.1</v>
      </c>
      <c r="F14" s="8" t="s">
        <v>39</v>
      </c>
      <c r="G14" s="10" t="s">
        <v>54</v>
      </c>
      <c r="H14" s="10">
        <v>0.2</v>
      </c>
      <c r="I14" s="60">
        <v>41475</v>
      </c>
      <c r="J14" s="10">
        <v>1</v>
      </c>
      <c r="K14" s="120">
        <f>I14*H14</f>
        <v>8295</v>
      </c>
      <c r="L14" s="120">
        <f>K14*1.25</f>
        <v>10368.75</v>
      </c>
      <c r="M14" s="117">
        <f>I14*J14</f>
        <v>41475</v>
      </c>
      <c r="N14" s="117">
        <f>M14*1.25</f>
        <v>51843.75</v>
      </c>
      <c r="O14" s="117">
        <f t="shared" si="11"/>
        <v>15092.291666666666</v>
      </c>
      <c r="P14" s="10">
        <v>1.6</v>
      </c>
      <c r="Q14" s="10"/>
      <c r="R14" s="98">
        <f>M14*P14</f>
        <v>66360</v>
      </c>
      <c r="S14" s="98"/>
      <c r="T14" s="115">
        <f t="shared" si="6"/>
        <v>24147.666666666664</v>
      </c>
      <c r="U14" s="11">
        <v>36.388888888888886</v>
      </c>
      <c r="V14" s="12">
        <v>8.3000000000000007</v>
      </c>
      <c r="W14" s="12">
        <v>8.3800000000000008</v>
      </c>
      <c r="X14" s="12">
        <v>1.2</v>
      </c>
      <c r="Y14" s="12">
        <v>52.92</v>
      </c>
    </row>
    <row r="15" spans="1:33" ht="15">
      <c r="A15" s="66">
        <v>2</v>
      </c>
      <c r="B15" s="10" t="s">
        <v>55</v>
      </c>
      <c r="C15" s="10">
        <v>456500</v>
      </c>
      <c r="D15" s="10">
        <v>9728800</v>
      </c>
      <c r="E15" s="20">
        <v>42.2</v>
      </c>
      <c r="F15" s="10" t="s">
        <v>39</v>
      </c>
      <c r="G15" s="10" t="s">
        <v>56</v>
      </c>
      <c r="H15" s="10">
        <v>1.6</v>
      </c>
      <c r="I15" s="60">
        <v>42587.5</v>
      </c>
      <c r="J15" s="10">
        <v>1.1000000000000001</v>
      </c>
      <c r="K15" s="120">
        <f t="shared" ref="K15:K18" si="14">I15*H15</f>
        <v>68140</v>
      </c>
      <c r="L15" s="120">
        <f>K15*1.25</f>
        <v>85175</v>
      </c>
      <c r="M15" s="117">
        <f>I15*J15</f>
        <v>46846.250000000007</v>
      </c>
      <c r="N15" s="117">
        <f>M15*1.25</f>
        <v>58557.812500000007</v>
      </c>
      <c r="O15" s="117">
        <f t="shared" si="11"/>
        <v>22640.792625000006</v>
      </c>
      <c r="P15" s="10">
        <v>1.6</v>
      </c>
      <c r="Q15" s="10"/>
      <c r="R15" s="110">
        <f t="shared" ref="R15:R18" si="15">M15*P15</f>
        <v>74954.000000000015</v>
      </c>
      <c r="S15" s="60"/>
      <c r="T15" s="115">
        <f t="shared" si="6"/>
        <v>36225.268200000006</v>
      </c>
      <c r="U15" s="20">
        <v>48.33</v>
      </c>
      <c r="V15" s="20">
        <v>8</v>
      </c>
      <c r="W15" s="20">
        <v>5</v>
      </c>
      <c r="X15" s="20">
        <v>0</v>
      </c>
      <c r="Y15" s="20">
        <v>55</v>
      </c>
    </row>
    <row r="16" spans="1:33" s="19" customFormat="1" ht="16.5" customHeight="1">
      <c r="A16" s="66">
        <v>5</v>
      </c>
      <c r="B16" s="10" t="s">
        <v>57</v>
      </c>
      <c r="C16" s="10">
        <v>456700</v>
      </c>
      <c r="D16" s="10">
        <v>9729000</v>
      </c>
      <c r="E16" s="20">
        <v>43.4</v>
      </c>
      <c r="F16" s="10" t="s">
        <v>39</v>
      </c>
      <c r="G16" s="10" t="s">
        <v>50</v>
      </c>
      <c r="H16" s="10">
        <v>1.5</v>
      </c>
      <c r="I16" s="60">
        <v>77140.410999999993</v>
      </c>
      <c r="J16" s="10">
        <v>1.5</v>
      </c>
      <c r="K16" s="120">
        <f t="shared" si="14"/>
        <v>115710.61649999999</v>
      </c>
      <c r="L16" s="120">
        <f t="shared" ref="L16:L18" si="16">K16*1.25</f>
        <v>144638.27062499998</v>
      </c>
      <c r="M16" s="117">
        <f t="shared" ref="M16:M18" si="17">I16*J16</f>
        <v>115710.61649999999</v>
      </c>
      <c r="N16" s="117">
        <f t="shared" ref="N16:N18" si="18">M16*1.25</f>
        <v>144638.27062499998</v>
      </c>
      <c r="O16" s="117">
        <f t="shared" ref="O16:O18" si="19">M16*U16%</f>
        <v>49547.285985299997</v>
      </c>
      <c r="P16" s="10">
        <v>1.6</v>
      </c>
      <c r="Q16" s="10"/>
      <c r="R16" s="98">
        <f t="shared" si="15"/>
        <v>185136.98639999999</v>
      </c>
      <c r="S16" s="98"/>
      <c r="T16" s="115">
        <f t="shared" si="6"/>
        <v>79275.657576480007</v>
      </c>
      <c r="U16" s="20">
        <v>42.82</v>
      </c>
      <c r="V16" s="20">
        <v>19.3</v>
      </c>
      <c r="W16" s="20">
        <v>18</v>
      </c>
      <c r="X16" s="20">
        <v>1</v>
      </c>
      <c r="Y16" s="20">
        <v>45.4</v>
      </c>
      <c r="Z16" s="15"/>
      <c r="AA16" s="15"/>
      <c r="AB16" s="14"/>
      <c r="AC16" s="15"/>
      <c r="AD16" s="24"/>
      <c r="AE16" s="25"/>
      <c r="AF16"/>
      <c r="AG16"/>
    </row>
    <row r="17" spans="1:33" s="19" customFormat="1" ht="15.75">
      <c r="A17" s="66">
        <v>7</v>
      </c>
      <c r="B17" s="10" t="s">
        <v>58</v>
      </c>
      <c r="C17" s="10">
        <v>456700</v>
      </c>
      <c r="D17" s="10">
        <v>9728800</v>
      </c>
      <c r="E17" s="20">
        <v>44.4</v>
      </c>
      <c r="F17" s="10" t="s">
        <v>39</v>
      </c>
      <c r="G17" s="10" t="s">
        <v>59</v>
      </c>
      <c r="H17" s="10">
        <v>1.1000000000000001</v>
      </c>
      <c r="I17" s="60">
        <v>35000</v>
      </c>
      <c r="J17" s="10">
        <v>1.1000000000000001</v>
      </c>
      <c r="K17" s="120">
        <f t="shared" si="14"/>
        <v>38500</v>
      </c>
      <c r="L17" s="120">
        <f t="shared" si="16"/>
        <v>48125</v>
      </c>
      <c r="M17" s="117">
        <f t="shared" si="17"/>
        <v>38500</v>
      </c>
      <c r="N17" s="117">
        <f t="shared" si="18"/>
        <v>48125</v>
      </c>
      <c r="O17" s="117">
        <f t="shared" si="19"/>
        <v>17967.95</v>
      </c>
      <c r="P17" s="10">
        <v>1.6</v>
      </c>
      <c r="Q17" s="10"/>
      <c r="R17" s="110">
        <f t="shared" si="15"/>
        <v>61600</v>
      </c>
      <c r="S17" s="60"/>
      <c r="T17" s="115">
        <f t="shared" si="6"/>
        <v>28748.720000000001</v>
      </c>
      <c r="U17" s="20">
        <v>46.67</v>
      </c>
      <c r="V17" s="20">
        <v>19</v>
      </c>
      <c r="W17" s="20">
        <v>6</v>
      </c>
      <c r="X17" s="20">
        <v>0</v>
      </c>
      <c r="Y17" s="20">
        <v>45</v>
      </c>
      <c r="Z17" s="15"/>
      <c r="AA17" s="15"/>
      <c r="AB17" s="14"/>
      <c r="AC17" s="15"/>
      <c r="AD17" s="25"/>
      <c r="AE17" s="26"/>
      <c r="AF17"/>
      <c r="AG17"/>
    </row>
    <row r="18" spans="1:33" s="19" customFormat="1" ht="15.75">
      <c r="A18" s="66">
        <v>6</v>
      </c>
      <c r="B18" s="10" t="s">
        <v>55</v>
      </c>
      <c r="C18" s="10">
        <v>456500</v>
      </c>
      <c r="D18" s="10">
        <v>9728800</v>
      </c>
      <c r="E18" s="20">
        <v>42.2</v>
      </c>
      <c r="F18" s="10" t="s">
        <v>39</v>
      </c>
      <c r="G18" s="10" t="s">
        <v>56</v>
      </c>
      <c r="H18" s="10">
        <v>1.6</v>
      </c>
      <c r="I18" s="60">
        <v>46350</v>
      </c>
      <c r="J18" s="10">
        <v>1.1000000000000001</v>
      </c>
      <c r="K18" s="120">
        <f t="shared" si="14"/>
        <v>74160</v>
      </c>
      <c r="L18" s="120">
        <f t="shared" si="16"/>
        <v>92700</v>
      </c>
      <c r="M18" s="117">
        <f t="shared" si="17"/>
        <v>50985.000000000007</v>
      </c>
      <c r="N18" s="117">
        <f t="shared" si="18"/>
        <v>63731.250000000007</v>
      </c>
      <c r="O18" s="117">
        <f t="shared" si="19"/>
        <v>24641.050500000005</v>
      </c>
      <c r="P18" s="10">
        <v>1.6</v>
      </c>
      <c r="Q18" s="10"/>
      <c r="R18" s="110">
        <f t="shared" si="15"/>
        <v>81576.000000000015</v>
      </c>
      <c r="S18" s="60"/>
      <c r="T18" s="115">
        <f t="shared" si="6"/>
        <v>39425.680800000009</v>
      </c>
      <c r="U18" s="20">
        <v>48.33</v>
      </c>
      <c r="V18" s="20">
        <v>8</v>
      </c>
      <c r="W18" s="20">
        <v>5</v>
      </c>
      <c r="X18" s="20">
        <v>0</v>
      </c>
      <c r="Y18" s="20">
        <v>55</v>
      </c>
      <c r="Z18" s="15"/>
      <c r="AA18" s="15"/>
      <c r="AB18" s="14"/>
      <c r="AC18" s="15"/>
      <c r="AD18" s="24"/>
      <c r="AE18" s="25"/>
      <c r="AF18"/>
      <c r="AG18"/>
    </row>
    <row r="19" spans="1:33" ht="15">
      <c r="K19" s="121">
        <f t="shared" ref="K19:Q19" si="20">SUM(K6:K18)</f>
        <v>768804.74980000011</v>
      </c>
      <c r="L19" s="121">
        <f t="shared" si="20"/>
        <v>961005.93725000008</v>
      </c>
      <c r="M19" s="118">
        <f t="shared" si="20"/>
        <v>857553.35699999996</v>
      </c>
      <c r="N19" s="118">
        <f t="shared" si="20"/>
        <v>1071941.69625</v>
      </c>
      <c r="O19" s="118">
        <f t="shared" si="20"/>
        <v>372188.54867081559</v>
      </c>
      <c r="P19" s="67">
        <f t="shared" si="20"/>
        <v>20.8</v>
      </c>
      <c r="Q19" s="67">
        <f t="shared" si="20"/>
        <v>0</v>
      </c>
      <c r="R19" s="67">
        <f>SUM(R6:R18)</f>
        <v>1372085.3711999999</v>
      </c>
      <c r="T19" s="111">
        <f>SUM(T6:T18)</f>
        <v>595501.67787330481</v>
      </c>
    </row>
    <row r="21" spans="1:33" ht="15.6">
      <c r="K21" s="67">
        <v>1</v>
      </c>
      <c r="L21" s="67" t="s">
        <v>60</v>
      </c>
      <c r="M21" s="67">
        <v>203736</v>
      </c>
      <c r="N21" s="67"/>
      <c r="P21" s="178">
        <v>1</v>
      </c>
      <c r="Q21" s="84" t="s">
        <v>60</v>
      </c>
      <c r="R21" s="67">
        <v>203736</v>
      </c>
      <c r="S21" s="177">
        <f>SUM(R21:R22)</f>
        <v>255540.17595783499</v>
      </c>
      <c r="T21" s="109">
        <f>1-U21</f>
        <v>0.71724687006952681</v>
      </c>
      <c r="U21">
        <f>25555/T7</f>
        <v>0.28275312993047319</v>
      </c>
    </row>
    <row r="22" spans="1:33" ht="15.6">
      <c r="K22" s="67"/>
      <c r="L22" s="67" t="s">
        <v>61</v>
      </c>
      <c r="M22" s="67">
        <v>51804.175957834996</v>
      </c>
      <c r="N22" s="67">
        <f>SUM(M21:M22)</f>
        <v>255540.17595783499</v>
      </c>
      <c r="P22" s="178"/>
      <c r="Q22" s="85" t="s">
        <v>61</v>
      </c>
      <c r="R22" s="67">
        <f>R7*U21</f>
        <v>51804.175957834996</v>
      </c>
      <c r="S22" s="177"/>
    </row>
    <row r="23" spans="1:33" ht="15.6">
      <c r="K23" s="67">
        <v>2</v>
      </c>
      <c r="L23" s="67" t="s">
        <v>61</v>
      </c>
      <c r="M23" s="67">
        <v>131409.27236216501</v>
      </c>
      <c r="P23" s="179">
        <v>2</v>
      </c>
      <c r="Q23" s="85" t="s">
        <v>61</v>
      </c>
      <c r="R23" s="67">
        <f>R7*T21</f>
        <v>131409.27236216501</v>
      </c>
      <c r="S23" s="177">
        <f>SUM(R23:R24)</f>
        <v>192691.5023273218</v>
      </c>
      <c r="T23" s="108">
        <f>1-U23</f>
        <v>0.20205429732868752</v>
      </c>
      <c r="U23">
        <f>35176/T8</f>
        <v>0.79794570267131248</v>
      </c>
    </row>
    <row r="24" spans="1:33" ht="15.6">
      <c r="K24" s="67"/>
      <c r="L24" s="67" t="s">
        <v>62</v>
      </c>
      <c r="M24" s="67">
        <v>35176</v>
      </c>
      <c r="N24" s="67">
        <f>SUM(R23:R24)</f>
        <v>192691.5023273218</v>
      </c>
      <c r="P24" s="179"/>
      <c r="Q24" s="84" t="s">
        <v>62</v>
      </c>
      <c r="R24" s="67">
        <f>U23*R8</f>
        <v>61282.229965156796</v>
      </c>
      <c r="S24" s="177"/>
    </row>
    <row r="25" spans="1:33" ht="15.6">
      <c r="K25" s="67">
        <v>3</v>
      </c>
      <c r="L25" s="67" t="s">
        <v>62</v>
      </c>
      <c r="M25" s="67">
        <v>41624</v>
      </c>
      <c r="P25" s="178">
        <v>3</v>
      </c>
      <c r="Q25" s="86" t="s">
        <v>62</v>
      </c>
      <c r="R25" s="67">
        <f>T23*R8</f>
        <v>15517.770034843201</v>
      </c>
      <c r="S25" s="177">
        <f>SUM(R25:R28)</f>
        <v>204232.89847949526</v>
      </c>
    </row>
    <row r="26" spans="1:33" ht="15.6">
      <c r="K26" s="67"/>
      <c r="L26" s="67" t="s">
        <v>63</v>
      </c>
      <c r="M26" s="67">
        <v>119490</v>
      </c>
      <c r="P26" s="178"/>
      <c r="Q26" s="86" t="s">
        <v>63</v>
      </c>
      <c r="R26" s="67">
        <v>119490</v>
      </c>
      <c r="S26" s="177"/>
    </row>
    <row r="27" spans="1:33" ht="15.6">
      <c r="K27" s="67"/>
      <c r="L27" s="67" t="s">
        <v>64</v>
      </c>
      <c r="M27" s="67">
        <v>56000</v>
      </c>
      <c r="P27" s="178"/>
      <c r="Q27" s="86" t="s">
        <v>64</v>
      </c>
      <c r="R27" s="67">
        <v>56000</v>
      </c>
      <c r="S27" s="177"/>
      <c r="T27" s="108">
        <f>1-U27</f>
        <v>0.81631766049094401</v>
      </c>
      <c r="U27">
        <f>5663/T11</f>
        <v>0.18368233950905599</v>
      </c>
    </row>
    <row r="28" spans="1:33" ht="15.6">
      <c r="K28" s="67"/>
      <c r="L28" s="67" t="s">
        <v>65</v>
      </c>
      <c r="M28" s="67">
        <v>13225.128444652031</v>
      </c>
      <c r="N28" s="67">
        <f>SUM(M25:M28)</f>
        <v>230339.12844465204</v>
      </c>
      <c r="P28" s="178"/>
      <c r="Q28" s="86" t="s">
        <v>65</v>
      </c>
      <c r="R28" s="67">
        <f>U27*R11</f>
        <v>13225.128444652031</v>
      </c>
      <c r="S28" s="177"/>
    </row>
    <row r="29" spans="1:33" ht="15.6">
      <c r="K29" s="67">
        <v>4</v>
      </c>
      <c r="L29" s="67" t="s">
        <v>65</v>
      </c>
      <c r="M29" s="67">
        <v>58774.871555347971</v>
      </c>
      <c r="P29" s="178">
        <v>4</v>
      </c>
      <c r="Q29" s="86" t="s">
        <v>65</v>
      </c>
      <c r="R29" s="67">
        <f>T27*R11</f>
        <v>58774.871555347971</v>
      </c>
      <c r="S29" s="177">
        <f>SUM(R29:R32)</f>
        <v>283857.60437977547</v>
      </c>
    </row>
    <row r="30" spans="1:33" ht="15.6">
      <c r="K30" s="67"/>
      <c r="L30" s="67" t="s">
        <v>66</v>
      </c>
      <c r="M30" s="67">
        <v>80923</v>
      </c>
      <c r="P30" s="178"/>
      <c r="Q30" s="86" t="s">
        <v>66</v>
      </c>
      <c r="R30" s="67">
        <v>80923</v>
      </c>
      <c r="S30" s="177"/>
    </row>
    <row r="31" spans="1:33" ht="15.6">
      <c r="K31" s="67"/>
      <c r="L31" s="67" t="s">
        <v>67</v>
      </c>
      <c r="M31" s="67">
        <v>110295</v>
      </c>
      <c r="P31" s="178"/>
      <c r="Q31" s="86" t="s">
        <v>67</v>
      </c>
      <c r="R31" s="67">
        <v>110295</v>
      </c>
      <c r="S31" s="177"/>
      <c r="T31" s="108">
        <f>1-U31</f>
        <v>0.48968154273014641</v>
      </c>
      <c r="U31">
        <f>12323/T14</f>
        <v>0.51031845726985359</v>
      </c>
    </row>
    <row r="32" spans="1:33" ht="15.6">
      <c r="K32" s="67"/>
      <c r="L32" s="67" t="s">
        <v>68</v>
      </c>
      <c r="M32" s="67">
        <v>33864.732824427483</v>
      </c>
      <c r="N32" s="67">
        <f>SUM(M29:M32)</f>
        <v>283857.60437977547</v>
      </c>
      <c r="P32" s="178"/>
      <c r="Q32" s="86" t="s">
        <v>68</v>
      </c>
      <c r="R32" s="67">
        <f>R14*U31</f>
        <v>33864.732824427483</v>
      </c>
      <c r="S32" s="177"/>
    </row>
    <row r="33" spans="11:21" ht="15.6">
      <c r="K33" s="67">
        <v>5</v>
      </c>
      <c r="L33" s="67" t="s">
        <v>68</v>
      </c>
      <c r="M33" s="67">
        <v>32495.267175572517</v>
      </c>
      <c r="P33" s="178">
        <v>5</v>
      </c>
      <c r="Q33" s="86" t="s">
        <v>68</v>
      </c>
      <c r="R33" s="67">
        <f>T31*R14</f>
        <v>32495.267175572517</v>
      </c>
      <c r="S33" s="177">
        <f>SUM(R33:R35)</f>
        <v>228771.07941284479</v>
      </c>
    </row>
    <row r="34" spans="11:21" ht="15.6">
      <c r="K34" s="67"/>
      <c r="L34" s="67" t="s">
        <v>69</v>
      </c>
      <c r="M34" s="67">
        <v>74954</v>
      </c>
      <c r="P34" s="178"/>
      <c r="Q34" s="86" t="s">
        <v>69</v>
      </c>
      <c r="R34" s="67">
        <v>74954</v>
      </c>
      <c r="S34" s="177"/>
    </row>
    <row r="35" spans="11:21" ht="15.6">
      <c r="K35" s="67"/>
      <c r="L35" s="67" t="s">
        <v>70</v>
      </c>
      <c r="M35" s="67">
        <v>121321.81223727229</v>
      </c>
      <c r="N35" s="67">
        <f>SUM(M33:M35)</f>
        <v>228771.07941284479</v>
      </c>
      <c r="P35" s="178"/>
      <c r="Q35" s="86" t="s">
        <v>70</v>
      </c>
      <c r="R35" s="67">
        <f>U35*R16</f>
        <v>121321.81223727229</v>
      </c>
      <c r="S35" s="177"/>
      <c r="T35" s="108">
        <f>1-U35</f>
        <v>0.34469165456140161</v>
      </c>
      <c r="U35">
        <f>51950/T16</f>
        <v>0.65530834543859839</v>
      </c>
    </row>
    <row r="36" spans="11:21" ht="15.6">
      <c r="K36" s="67" t="s">
        <v>71</v>
      </c>
      <c r="L36" s="67" t="s">
        <v>70</v>
      </c>
      <c r="M36" s="67">
        <v>63815.174162727708</v>
      </c>
      <c r="P36" s="180" t="s">
        <v>71</v>
      </c>
      <c r="Q36" s="86" t="s">
        <v>70</v>
      </c>
      <c r="R36" s="67">
        <f>T35*R16</f>
        <v>63815.174162727708</v>
      </c>
      <c r="S36" s="177">
        <f>SUM(R36:R38)</f>
        <v>206991.17416272772</v>
      </c>
    </row>
    <row r="37" spans="11:21" ht="15.6">
      <c r="K37" s="67"/>
      <c r="L37" s="67" t="s">
        <v>72</v>
      </c>
      <c r="M37" s="67">
        <v>61600</v>
      </c>
      <c r="P37" s="181"/>
      <c r="Q37" s="86" t="s">
        <v>72</v>
      </c>
      <c r="R37" s="67">
        <v>61600</v>
      </c>
      <c r="S37" s="177"/>
    </row>
    <row r="38" spans="11:21" ht="15.6">
      <c r="K38" s="67"/>
      <c r="L38" s="67" t="s">
        <v>73</v>
      </c>
      <c r="M38" s="67">
        <v>81576.000000000015</v>
      </c>
      <c r="N38" s="67">
        <f>SUM(M36:M38)</f>
        <v>206991.17416272772</v>
      </c>
      <c r="P38" s="182"/>
      <c r="Q38" s="87" t="s">
        <v>73</v>
      </c>
      <c r="R38" s="67">
        <v>81576.000000000015</v>
      </c>
      <c r="S38" s="177"/>
    </row>
    <row r="40" spans="11:21">
      <c r="R40" s="67">
        <f>SUM(R21:R38)</f>
        <v>1372084.43472</v>
      </c>
    </row>
    <row r="42" spans="11:21">
      <c r="N42" s="67">
        <f>SUM(N21:N38)</f>
        <v>1398190.6646851569</v>
      </c>
    </row>
  </sheetData>
  <mergeCells count="36">
    <mergeCell ref="S36:S38"/>
    <mergeCell ref="P21:P22"/>
    <mergeCell ref="P23:P24"/>
    <mergeCell ref="P25:P28"/>
    <mergeCell ref="P29:P32"/>
    <mergeCell ref="P33:P35"/>
    <mergeCell ref="P36:P38"/>
    <mergeCell ref="S21:S22"/>
    <mergeCell ref="S23:S24"/>
    <mergeCell ref="S25:S28"/>
    <mergeCell ref="S29:S32"/>
    <mergeCell ref="S33:S35"/>
    <mergeCell ref="X3:X5"/>
    <mergeCell ref="Y3:Y5"/>
    <mergeCell ref="C4:C5"/>
    <mergeCell ref="D4:D5"/>
    <mergeCell ref="E4:E5"/>
    <mergeCell ref="G4:G5"/>
    <mergeCell ref="P3:P4"/>
    <mergeCell ref="R3:R4"/>
    <mergeCell ref="T3:T4"/>
    <mergeCell ref="U3:U4"/>
    <mergeCell ref="V3:V4"/>
    <mergeCell ref="W3:W5"/>
    <mergeCell ref="J3:J4"/>
    <mergeCell ref="K3:K4"/>
    <mergeCell ref="L3:L4"/>
    <mergeCell ref="M3:M4"/>
    <mergeCell ref="N3:N4"/>
    <mergeCell ref="O3:O4"/>
    <mergeCell ref="A3:A5"/>
    <mergeCell ref="B3:B5"/>
    <mergeCell ref="C3:E3"/>
    <mergeCell ref="F3:F5"/>
    <mergeCell ref="H3:H4"/>
    <mergeCell ref="I3:I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"/>
  <sheetViews>
    <sheetView topLeftCell="O1" zoomScale="90" zoomScaleNormal="90" workbookViewId="0">
      <selection activeCell="Q2" sqref="Q2"/>
    </sheetView>
  </sheetViews>
  <sheetFormatPr defaultRowHeight="14.45"/>
  <cols>
    <col min="1" max="1" width="5.85546875" customWidth="1"/>
    <col min="2" max="2" width="15.7109375" customWidth="1"/>
    <col min="3" max="3" width="11.5703125" customWidth="1"/>
    <col min="4" max="5" width="11" customWidth="1"/>
    <col min="6" max="6" width="6.28515625" customWidth="1"/>
    <col min="7" max="12" width="18.85546875" customWidth="1"/>
    <col min="13" max="14" width="26.5703125" customWidth="1"/>
    <col min="15" max="15" width="18.85546875" customWidth="1"/>
    <col min="16" max="16" width="10.140625" customWidth="1"/>
    <col min="17" max="17" width="24.85546875" customWidth="1"/>
    <col min="18" max="18" width="21.85546875" customWidth="1"/>
    <col min="26" max="26" width="15.7109375" customWidth="1"/>
  </cols>
  <sheetData>
    <row r="1" spans="1:31" ht="17.25" customHeight="1"/>
    <row r="2" spans="1:31" ht="17.25" customHeight="1">
      <c r="B2" s="1" t="s">
        <v>74</v>
      </c>
      <c r="C2" s="1" t="s">
        <v>75</v>
      </c>
      <c r="D2" s="1"/>
      <c r="E2" s="1"/>
      <c r="F2" s="1"/>
    </row>
    <row r="3" spans="1:31" ht="17.25" customHeight="1">
      <c r="B3" s="1" t="s">
        <v>76</v>
      </c>
      <c r="C3" s="185" t="s">
        <v>77</v>
      </c>
      <c r="D3" s="185"/>
      <c r="E3" s="185"/>
      <c r="F3" s="185"/>
      <c r="G3" s="185"/>
      <c r="H3" s="185"/>
    </row>
    <row r="4" spans="1:31" ht="17.25" customHeight="1">
      <c r="K4" t="s">
        <v>0</v>
      </c>
      <c r="L4" t="s">
        <v>1</v>
      </c>
      <c r="M4" t="s">
        <v>2</v>
      </c>
      <c r="N4" t="s">
        <v>3</v>
      </c>
      <c r="O4" t="s">
        <v>4</v>
      </c>
      <c r="Q4" t="s">
        <v>5</v>
      </c>
      <c r="R4" t="s">
        <v>6</v>
      </c>
    </row>
    <row r="5" spans="1:31" ht="15" hidden="1"/>
    <row r="6" spans="1:31" ht="18.75" customHeight="1">
      <c r="A6" s="160" t="s">
        <v>7</v>
      </c>
      <c r="B6" s="161" t="s">
        <v>8</v>
      </c>
      <c r="C6" s="164" t="s">
        <v>9</v>
      </c>
      <c r="D6" s="165"/>
      <c r="E6" s="166"/>
      <c r="F6" s="161" t="s">
        <v>10</v>
      </c>
      <c r="G6" s="2" t="s">
        <v>11</v>
      </c>
      <c r="H6" s="167" t="s">
        <v>12</v>
      </c>
      <c r="I6" s="167" t="s">
        <v>13</v>
      </c>
      <c r="J6" s="167" t="s">
        <v>14</v>
      </c>
      <c r="K6" s="167" t="s">
        <v>15</v>
      </c>
      <c r="L6" s="186" t="s">
        <v>15</v>
      </c>
      <c r="M6" s="167" t="s">
        <v>16</v>
      </c>
      <c r="N6" s="186" t="s">
        <v>16</v>
      </c>
      <c r="O6" s="167" t="s">
        <v>17</v>
      </c>
      <c r="P6" s="167" t="s">
        <v>18</v>
      </c>
      <c r="Q6" s="167" t="s">
        <v>19</v>
      </c>
      <c r="R6" s="169" t="s">
        <v>20</v>
      </c>
      <c r="S6" s="169" t="s">
        <v>21</v>
      </c>
      <c r="T6" s="169" t="s">
        <v>22</v>
      </c>
      <c r="U6" s="169" t="s">
        <v>23</v>
      </c>
      <c r="V6" s="169" t="s">
        <v>24</v>
      </c>
      <c r="W6" s="169" t="s">
        <v>25</v>
      </c>
      <c r="X6" s="3"/>
      <c r="Y6" s="3"/>
      <c r="Z6" s="4"/>
      <c r="AA6" s="3"/>
      <c r="AB6" s="3"/>
    </row>
    <row r="7" spans="1:31" ht="13.5" customHeight="1">
      <c r="A7" s="160"/>
      <c r="B7" s="162"/>
      <c r="C7" s="170" t="s">
        <v>26</v>
      </c>
      <c r="D7" s="170" t="s">
        <v>27</v>
      </c>
      <c r="E7" s="170" t="s">
        <v>28</v>
      </c>
      <c r="F7" s="162"/>
      <c r="G7" s="167" t="s">
        <v>29</v>
      </c>
      <c r="H7" s="168"/>
      <c r="I7" s="168"/>
      <c r="J7" s="168"/>
      <c r="K7" s="168"/>
      <c r="L7" s="187"/>
      <c r="M7" s="168"/>
      <c r="N7" s="187"/>
      <c r="O7" s="168"/>
      <c r="P7" s="168"/>
      <c r="Q7" s="168"/>
      <c r="R7" s="169"/>
      <c r="S7" s="169"/>
      <c r="T7" s="169"/>
      <c r="U7" s="169"/>
      <c r="V7" s="169"/>
      <c r="W7" s="169"/>
      <c r="X7" s="5"/>
      <c r="Y7" s="5"/>
      <c r="Z7" s="6"/>
      <c r="AA7" s="5"/>
      <c r="AB7" s="5"/>
    </row>
    <row r="8" spans="1:31">
      <c r="A8" s="160"/>
      <c r="B8" s="163"/>
      <c r="C8" s="171"/>
      <c r="D8" s="171"/>
      <c r="E8" s="171"/>
      <c r="F8" s="163"/>
      <c r="G8" s="168"/>
      <c r="H8" s="136" t="s">
        <v>30</v>
      </c>
      <c r="I8" s="136" t="s">
        <v>31</v>
      </c>
      <c r="J8" s="136" t="s">
        <v>30</v>
      </c>
      <c r="K8" s="136" t="s">
        <v>32</v>
      </c>
      <c r="L8" s="74"/>
      <c r="M8" s="136" t="s">
        <v>33</v>
      </c>
      <c r="N8" s="74"/>
      <c r="O8" s="136"/>
      <c r="P8" s="136" t="s">
        <v>34</v>
      </c>
      <c r="Q8" s="136" t="s">
        <v>35</v>
      </c>
      <c r="R8" s="136" t="s">
        <v>35</v>
      </c>
      <c r="S8" s="136" t="s">
        <v>36</v>
      </c>
      <c r="T8" s="7" t="s">
        <v>37</v>
      </c>
      <c r="U8" s="169"/>
      <c r="V8" s="169"/>
      <c r="W8" s="169"/>
      <c r="X8" s="5"/>
      <c r="Y8" s="5"/>
      <c r="Z8" s="6"/>
      <c r="AA8" s="5"/>
      <c r="AB8" s="5"/>
    </row>
    <row r="9" spans="1:31" s="134" customFormat="1" ht="15.75">
      <c r="A9" s="66">
        <v>1</v>
      </c>
      <c r="B9" s="123" t="s">
        <v>38</v>
      </c>
      <c r="C9" s="123">
        <v>456500</v>
      </c>
      <c r="D9" s="123">
        <v>9729800</v>
      </c>
      <c r="E9" s="69">
        <v>48.9</v>
      </c>
      <c r="F9" s="123" t="s">
        <v>39</v>
      </c>
      <c r="G9" s="123" t="s">
        <v>40</v>
      </c>
      <c r="H9" s="123">
        <v>1.8</v>
      </c>
      <c r="I9" s="135">
        <v>102685.5543</v>
      </c>
      <c r="J9" s="123">
        <v>1.3</v>
      </c>
      <c r="K9" s="126">
        <f>I9*H9</f>
        <v>184833.99774000002</v>
      </c>
      <c r="L9" s="126">
        <f>K9*1.25</f>
        <v>231042.49717500003</v>
      </c>
      <c r="M9" s="135">
        <f>I9*J9</f>
        <v>133491.22059000001</v>
      </c>
      <c r="N9" s="135">
        <f>M9*1.25</f>
        <v>166864.02573750002</v>
      </c>
      <c r="O9" s="135">
        <f>M9*S9%</f>
        <v>48777.692003586002</v>
      </c>
      <c r="P9" s="123">
        <v>1.6</v>
      </c>
      <c r="Q9" s="135">
        <f>M9*P9</f>
        <v>213585.95294400002</v>
      </c>
      <c r="R9" s="135">
        <f>Q9*S9%</f>
        <v>78044.307205737612</v>
      </c>
      <c r="S9" s="69">
        <v>36.54</v>
      </c>
      <c r="T9" s="127">
        <v>5.3</v>
      </c>
      <c r="U9" s="127">
        <v>35.33</v>
      </c>
      <c r="V9" s="127">
        <v>1.25</v>
      </c>
      <c r="W9" s="127">
        <v>40.64</v>
      </c>
      <c r="X9" s="128"/>
      <c r="Y9" s="128"/>
      <c r="Z9" s="129"/>
      <c r="AA9" s="130"/>
      <c r="AB9" s="131"/>
      <c r="AC9" s="132"/>
      <c r="AD9" s="133"/>
      <c r="AE9" s="133"/>
    </row>
    <row r="10" spans="1:31" s="19" customFormat="1" ht="15.75">
      <c r="A10" s="66">
        <v>2</v>
      </c>
      <c r="B10" s="123" t="s">
        <v>41</v>
      </c>
      <c r="C10" s="10">
        <v>456700</v>
      </c>
      <c r="D10" s="10">
        <v>9730000</v>
      </c>
      <c r="E10" s="20">
        <v>44.3</v>
      </c>
      <c r="F10" s="10" t="s">
        <v>39</v>
      </c>
      <c r="G10" s="10" t="s">
        <v>42</v>
      </c>
      <c r="H10" s="10">
        <v>1.1000000000000001</v>
      </c>
      <c r="I10" s="60">
        <v>40990.331250000003</v>
      </c>
      <c r="J10" s="10">
        <v>1.2</v>
      </c>
      <c r="K10" s="61">
        <f t="shared" ref="K10:K15" si="0">I10*H10</f>
        <v>45089.364375000005</v>
      </c>
      <c r="L10" s="79">
        <f t="shared" ref="L10:L15" si="1">K10*1.25</f>
        <v>56361.705468750006</v>
      </c>
      <c r="M10" s="60">
        <f t="shared" ref="M10:M15" si="2">I10*J10</f>
        <v>49188.397499999999</v>
      </c>
      <c r="N10" s="75">
        <f t="shared" ref="N10:N15" si="3">M10*1.25</f>
        <v>61485.496874999997</v>
      </c>
      <c r="O10" s="60">
        <f t="shared" ref="O10:O15" si="4">M10*S10%</f>
        <v>24264.636486749998</v>
      </c>
      <c r="P10" s="10">
        <v>1.6</v>
      </c>
      <c r="Q10" s="60">
        <f>M10*P10</f>
        <v>78701.436000000002</v>
      </c>
      <c r="R10" s="135">
        <f t="shared" ref="R10:R21" si="5">Q10*S10%</f>
        <v>38823.418378800001</v>
      </c>
      <c r="S10" s="20">
        <v>49.33</v>
      </c>
      <c r="T10" s="21">
        <v>23.43</v>
      </c>
      <c r="U10" s="21">
        <v>20.28</v>
      </c>
      <c r="V10" s="22">
        <v>0.98</v>
      </c>
      <c r="W10" s="22">
        <v>40.67</v>
      </c>
      <c r="X10" s="23"/>
      <c r="Y10" s="23">
        <f>25555/R10</f>
        <v>0.65823673100240498</v>
      </c>
      <c r="Z10" s="14">
        <f>Q10*Y10</f>
        <v>51804.175957834996</v>
      </c>
      <c r="AA10" s="15"/>
      <c r="AB10" s="16"/>
      <c r="AC10" s="17"/>
      <c r="AD10"/>
      <c r="AE10"/>
    </row>
    <row r="11" spans="1:31" s="19" customFormat="1" ht="15.75">
      <c r="A11" s="66">
        <v>3</v>
      </c>
      <c r="B11" s="123" t="s">
        <v>43</v>
      </c>
      <c r="C11" s="10">
        <v>455900</v>
      </c>
      <c r="D11" s="10">
        <v>9729400</v>
      </c>
      <c r="E11" s="20">
        <v>40.6</v>
      </c>
      <c r="F11" s="10" t="s">
        <v>39</v>
      </c>
      <c r="G11" s="10" t="s">
        <v>44</v>
      </c>
      <c r="H11" s="10">
        <v>0.8</v>
      </c>
      <c r="I11" s="60">
        <v>46906.308519999999</v>
      </c>
      <c r="J11" s="10">
        <v>1.2</v>
      </c>
      <c r="K11" s="61">
        <f t="shared" si="0"/>
        <v>37525.046816000002</v>
      </c>
      <c r="L11" s="79">
        <f t="shared" si="1"/>
        <v>46906.308520000006</v>
      </c>
      <c r="M11" s="60">
        <f t="shared" si="2"/>
        <v>56287.570223999996</v>
      </c>
      <c r="N11" s="75">
        <f t="shared" si="3"/>
        <v>70359.462780000002</v>
      </c>
      <c r="O11" s="60">
        <f t="shared" si="4"/>
        <v>32309.065308575995</v>
      </c>
      <c r="P11" s="10">
        <v>1.6</v>
      </c>
      <c r="Q11" s="60">
        <f t="shared" ref="Q11" si="6">M11*P11</f>
        <v>90060.112358400002</v>
      </c>
      <c r="R11" s="135">
        <f t="shared" si="5"/>
        <v>51694.504493721593</v>
      </c>
      <c r="S11" s="69">
        <v>57.4</v>
      </c>
      <c r="T11" s="69">
        <v>6.33</v>
      </c>
      <c r="U11" s="69">
        <v>12.79</v>
      </c>
      <c r="V11" s="69">
        <v>1.28</v>
      </c>
      <c r="W11" s="69">
        <v>39.549999999999997</v>
      </c>
      <c r="X11" s="15"/>
      <c r="Y11" s="15"/>
      <c r="Z11" s="14"/>
      <c r="AA11" s="15"/>
      <c r="AB11" s="24"/>
      <c r="AC11" s="17"/>
      <c r="AD11"/>
      <c r="AE11"/>
    </row>
    <row r="12" spans="1:31" s="19" customFormat="1" ht="15.75">
      <c r="A12" s="66">
        <v>4</v>
      </c>
      <c r="B12" s="10" t="s">
        <v>45</v>
      </c>
      <c r="C12" s="10">
        <v>455900</v>
      </c>
      <c r="D12" s="10">
        <v>9729200</v>
      </c>
      <c r="E12" s="20">
        <v>46.2</v>
      </c>
      <c r="F12" s="10" t="s">
        <v>39</v>
      </c>
      <c r="G12" s="10" t="s">
        <v>46</v>
      </c>
      <c r="H12" s="10">
        <v>0</v>
      </c>
      <c r="I12" s="60">
        <v>54347.973030000001</v>
      </c>
      <c r="J12" s="10">
        <v>1.3</v>
      </c>
      <c r="K12" s="61">
        <f t="shared" si="0"/>
        <v>0</v>
      </c>
      <c r="L12" s="79">
        <f t="shared" si="1"/>
        <v>0</v>
      </c>
      <c r="M12" s="60">
        <f t="shared" si="2"/>
        <v>70652.364939000006</v>
      </c>
      <c r="N12" s="75">
        <f t="shared" si="3"/>
        <v>88315.456173750004</v>
      </c>
      <c r="O12" s="60">
        <f t="shared" si="4"/>
        <v>34619.658820110002</v>
      </c>
      <c r="P12" s="10">
        <v>1.6</v>
      </c>
      <c r="Q12" s="60">
        <f>M12*P12</f>
        <v>113043.78390240001</v>
      </c>
      <c r="R12" s="60">
        <f t="shared" si="5"/>
        <v>55391.454112176005</v>
      </c>
      <c r="S12" s="20">
        <v>49</v>
      </c>
      <c r="T12" s="20">
        <v>4.9000000000000004</v>
      </c>
      <c r="U12" s="20">
        <v>14.8</v>
      </c>
      <c r="V12" s="20">
        <v>0.38</v>
      </c>
      <c r="W12" s="20">
        <v>45.27</v>
      </c>
      <c r="X12" s="15"/>
      <c r="Y12" s="15"/>
      <c r="Z12" s="14"/>
      <c r="AA12" s="15"/>
      <c r="AB12" s="24"/>
      <c r="AC12" s="17"/>
      <c r="AD12"/>
      <c r="AE12"/>
    </row>
    <row r="13" spans="1:31" s="19" customFormat="1" ht="15.75">
      <c r="A13" s="66">
        <v>5</v>
      </c>
      <c r="B13" s="10" t="s">
        <v>47</v>
      </c>
      <c r="C13" s="10">
        <v>455700</v>
      </c>
      <c r="D13" s="10">
        <v>9729200</v>
      </c>
      <c r="E13" s="20">
        <v>44.8</v>
      </c>
      <c r="F13" s="10" t="s">
        <v>39</v>
      </c>
      <c r="G13" s="10" t="s">
        <v>48</v>
      </c>
      <c r="H13" s="10">
        <v>0.7</v>
      </c>
      <c r="I13" s="124">
        <v>17407.462800000001</v>
      </c>
      <c r="J13" s="10">
        <v>1</v>
      </c>
      <c r="K13" s="61">
        <f t="shared" si="0"/>
        <v>12185.223959999999</v>
      </c>
      <c r="L13" s="79">
        <f t="shared" si="1"/>
        <v>15231.52995</v>
      </c>
      <c r="M13" s="60">
        <f t="shared" si="2"/>
        <v>17407.462800000001</v>
      </c>
      <c r="N13" s="75">
        <f t="shared" si="3"/>
        <v>21759.328500000003</v>
      </c>
      <c r="O13" s="60">
        <f t="shared" si="4"/>
        <v>8355.582144</v>
      </c>
      <c r="P13" s="10">
        <v>1.6</v>
      </c>
      <c r="Q13" s="60">
        <f>M13*P13</f>
        <v>27851.940480000005</v>
      </c>
      <c r="R13" s="60">
        <f t="shared" si="5"/>
        <v>13368.931430400002</v>
      </c>
      <c r="S13" s="20">
        <v>48</v>
      </c>
      <c r="T13" s="20">
        <v>7.44</v>
      </c>
      <c r="U13" s="20">
        <v>18.29</v>
      </c>
      <c r="V13" s="20">
        <v>0.14000000000000001</v>
      </c>
      <c r="W13" s="20">
        <v>43.9</v>
      </c>
      <c r="X13" s="15"/>
      <c r="Y13" s="15"/>
      <c r="Z13" s="14"/>
      <c r="AA13" s="15"/>
      <c r="AB13" s="24"/>
      <c r="AC13" s="17"/>
      <c r="AD13"/>
      <c r="AE13"/>
    </row>
    <row r="14" spans="1:31" s="19" customFormat="1" ht="15.75">
      <c r="A14" s="66">
        <v>6</v>
      </c>
      <c r="B14" s="10" t="s">
        <v>49</v>
      </c>
      <c r="C14" s="10">
        <v>455700</v>
      </c>
      <c r="D14" s="10">
        <v>9729000</v>
      </c>
      <c r="E14" s="20">
        <v>49.5</v>
      </c>
      <c r="F14" s="10" t="s">
        <v>39</v>
      </c>
      <c r="G14" s="10" t="s">
        <v>50</v>
      </c>
      <c r="H14" s="10">
        <v>1.5</v>
      </c>
      <c r="I14" s="60">
        <v>12798.062367</v>
      </c>
      <c r="J14" s="10">
        <v>1.5</v>
      </c>
      <c r="K14" s="61">
        <f t="shared" si="0"/>
        <v>19197.093550500002</v>
      </c>
      <c r="L14" s="79">
        <f t="shared" si="1"/>
        <v>23996.366938125</v>
      </c>
      <c r="M14" s="60">
        <f t="shared" si="2"/>
        <v>19197.093550500002</v>
      </c>
      <c r="N14" s="75">
        <f t="shared" si="3"/>
        <v>23996.366938125</v>
      </c>
      <c r="O14" s="60">
        <f t="shared" si="4"/>
        <v>8220.1954583241004</v>
      </c>
      <c r="P14" s="10">
        <v>1.6</v>
      </c>
      <c r="Q14" s="60">
        <f t="shared" ref="Q14:Q15" si="7">M14*P14</f>
        <v>30715.349680800005</v>
      </c>
      <c r="R14" s="60">
        <f t="shared" si="5"/>
        <v>13152.312733318564</v>
      </c>
      <c r="S14" s="20">
        <v>42.82</v>
      </c>
      <c r="T14" s="20">
        <v>19.3</v>
      </c>
      <c r="U14" s="20">
        <v>18</v>
      </c>
      <c r="V14" s="20">
        <v>1</v>
      </c>
      <c r="W14" s="20">
        <v>45.4</v>
      </c>
      <c r="X14" s="15"/>
      <c r="Y14" s="15"/>
      <c r="Z14" s="14"/>
      <c r="AA14" s="15"/>
      <c r="AB14" s="25"/>
      <c r="AC14" s="25"/>
      <c r="AD14"/>
      <c r="AE14"/>
    </row>
    <row r="15" spans="1:31" s="19" customFormat="1" ht="15.75">
      <c r="A15" s="66">
        <v>7</v>
      </c>
      <c r="B15" s="10" t="s">
        <v>51</v>
      </c>
      <c r="C15" s="10">
        <v>455900</v>
      </c>
      <c r="D15" s="10">
        <v>9729000</v>
      </c>
      <c r="E15" s="20">
        <v>47.6</v>
      </c>
      <c r="F15" s="10" t="s">
        <v>39</v>
      </c>
      <c r="G15" s="10" t="s">
        <v>52</v>
      </c>
      <c r="H15" s="10">
        <v>1.6</v>
      </c>
      <c r="I15" s="60">
        <v>41924.374002999997</v>
      </c>
      <c r="J15" s="10">
        <v>1.2</v>
      </c>
      <c r="K15" s="61">
        <f t="shared" si="0"/>
        <v>67078.998404800004</v>
      </c>
      <c r="L15" s="79">
        <f t="shared" si="1"/>
        <v>83848.748006000009</v>
      </c>
      <c r="M15" s="60">
        <f t="shared" si="2"/>
        <v>50309.248803599992</v>
      </c>
      <c r="N15" s="75">
        <f t="shared" si="3"/>
        <v>62886.561004499992</v>
      </c>
      <c r="O15" s="60">
        <f t="shared" si="4"/>
        <v>13910.507294195397</v>
      </c>
      <c r="P15" s="10">
        <v>1.6</v>
      </c>
      <c r="Q15" s="60">
        <f t="shared" si="7"/>
        <v>80494.79808575999</v>
      </c>
      <c r="R15" s="60">
        <f t="shared" si="5"/>
        <v>22256.811670712636</v>
      </c>
      <c r="S15" s="20">
        <v>27.65</v>
      </c>
      <c r="T15" s="20">
        <v>6</v>
      </c>
      <c r="U15" s="20">
        <v>4</v>
      </c>
      <c r="V15" s="20">
        <v>0.5</v>
      </c>
      <c r="W15" s="20">
        <v>55</v>
      </c>
      <c r="X15" s="27"/>
      <c r="Y15" s="27"/>
      <c r="Z15" s="14"/>
      <c r="AA15" s="15"/>
      <c r="AB15" s="25"/>
      <c r="AC15" s="26"/>
      <c r="AD15"/>
      <c r="AE15"/>
    </row>
    <row r="16" spans="1:31" s="19" customFormat="1" ht="15.75">
      <c r="A16" s="66">
        <v>8</v>
      </c>
      <c r="B16" s="122" t="s">
        <v>78</v>
      </c>
      <c r="C16" s="8">
        <v>456200</v>
      </c>
      <c r="D16" s="8">
        <v>9728850</v>
      </c>
      <c r="E16" s="9">
        <v>43.1</v>
      </c>
      <c r="F16" s="8" t="s">
        <v>39</v>
      </c>
      <c r="G16" s="10" t="s">
        <v>54</v>
      </c>
      <c r="H16" s="10">
        <v>0.2</v>
      </c>
      <c r="I16" s="125">
        <v>72589.107470000003</v>
      </c>
      <c r="J16" s="10">
        <v>1</v>
      </c>
      <c r="K16" s="61">
        <f t="shared" ref="K16" si="8">I16*H16</f>
        <v>14517.821494000002</v>
      </c>
      <c r="L16" s="79">
        <f t="shared" ref="L16:L21" si="9">K16*1.25</f>
        <v>18147.276867500001</v>
      </c>
      <c r="M16" s="60">
        <f t="shared" ref="M16" si="10">I16*J16</f>
        <v>72589.107470000003</v>
      </c>
      <c r="N16" s="75">
        <f t="shared" ref="N16:N21" si="11">M16*1.25</f>
        <v>90736.3843375</v>
      </c>
      <c r="O16" s="60">
        <f t="shared" ref="O16:O21" si="12">M16*S16%</f>
        <v>26414.369662694444</v>
      </c>
      <c r="P16" s="10">
        <v>1.6</v>
      </c>
      <c r="Q16" s="60">
        <f>M16*P16</f>
        <v>116142.57195200001</v>
      </c>
      <c r="R16" s="60">
        <f t="shared" si="5"/>
        <v>42262.991460311117</v>
      </c>
      <c r="S16" s="11">
        <v>36.388888888888886</v>
      </c>
      <c r="T16" s="12">
        <v>8.3000000000000007</v>
      </c>
      <c r="U16" s="12">
        <v>8.3800000000000008</v>
      </c>
      <c r="V16" s="12">
        <v>1.2</v>
      </c>
      <c r="W16" s="12">
        <v>52.92</v>
      </c>
      <c r="X16" s="13"/>
      <c r="Y16" s="13"/>
      <c r="Z16" s="14"/>
      <c r="AA16" s="15"/>
      <c r="AB16" s="16"/>
      <c r="AC16" s="17"/>
      <c r="AD16"/>
      <c r="AE16"/>
    </row>
    <row r="17" spans="1:31" ht="15">
      <c r="A17" s="66">
        <v>9</v>
      </c>
      <c r="B17" s="18" t="s">
        <v>79</v>
      </c>
      <c r="C17" s="8">
        <v>456200</v>
      </c>
      <c r="D17" s="8">
        <v>9728850</v>
      </c>
      <c r="E17" s="9">
        <v>43.1</v>
      </c>
      <c r="F17" s="8" t="s">
        <v>39</v>
      </c>
      <c r="G17" s="10" t="s">
        <v>54</v>
      </c>
      <c r="H17" s="10">
        <v>0.2</v>
      </c>
      <c r="I17" s="60">
        <v>41475</v>
      </c>
      <c r="J17" s="10">
        <v>1</v>
      </c>
      <c r="K17" s="61">
        <f>I17*H17</f>
        <v>8295</v>
      </c>
      <c r="L17" s="61">
        <f t="shared" si="9"/>
        <v>10368.75</v>
      </c>
      <c r="M17" s="60">
        <f>I17*J17</f>
        <v>41475</v>
      </c>
      <c r="N17" s="60">
        <f t="shared" si="11"/>
        <v>51843.75</v>
      </c>
      <c r="O17" s="60">
        <f t="shared" si="12"/>
        <v>15092.291666666666</v>
      </c>
      <c r="P17" s="10">
        <v>1.6</v>
      </c>
      <c r="Q17" s="60">
        <f>M17*P17</f>
        <v>66360</v>
      </c>
      <c r="R17" s="60">
        <f t="shared" si="5"/>
        <v>24147.666666666664</v>
      </c>
      <c r="S17" s="11">
        <v>36.388888888888886</v>
      </c>
      <c r="T17" s="12">
        <v>8.3000000000000007</v>
      </c>
      <c r="U17" s="12">
        <v>8.3800000000000008</v>
      </c>
      <c r="V17" s="12">
        <v>1.2</v>
      </c>
      <c r="W17" s="12">
        <v>52.92</v>
      </c>
    </row>
    <row r="18" spans="1:31" ht="15">
      <c r="A18" s="66">
        <v>10</v>
      </c>
      <c r="B18" s="10" t="s">
        <v>80</v>
      </c>
      <c r="C18" s="10">
        <v>456500</v>
      </c>
      <c r="D18" s="10">
        <v>9728800</v>
      </c>
      <c r="E18" s="20">
        <v>42.2</v>
      </c>
      <c r="F18" s="10" t="s">
        <v>39</v>
      </c>
      <c r="G18" s="10" t="s">
        <v>56</v>
      </c>
      <c r="H18" s="10">
        <v>1.6</v>
      </c>
      <c r="I18" s="60">
        <v>42587.5</v>
      </c>
      <c r="J18" s="10">
        <v>1.1000000000000001</v>
      </c>
      <c r="K18" s="61">
        <f t="shared" ref="K18" si="13">I18*H18</f>
        <v>68140</v>
      </c>
      <c r="L18" s="61">
        <f t="shared" si="9"/>
        <v>85175</v>
      </c>
      <c r="M18" s="60">
        <f>I18*J18</f>
        <v>46846.250000000007</v>
      </c>
      <c r="N18" s="60">
        <f t="shared" si="11"/>
        <v>58557.812500000007</v>
      </c>
      <c r="O18" s="60">
        <f t="shared" si="12"/>
        <v>22640.792625000006</v>
      </c>
      <c r="P18" s="10">
        <v>1.6</v>
      </c>
      <c r="Q18" s="60">
        <f t="shared" ref="Q18" si="14">M18*P18</f>
        <v>74954.000000000015</v>
      </c>
      <c r="R18" s="60">
        <f t="shared" si="5"/>
        <v>36225.268200000006</v>
      </c>
      <c r="S18" s="20">
        <v>48.33</v>
      </c>
      <c r="T18" s="20">
        <v>8</v>
      </c>
      <c r="U18" s="20">
        <v>5</v>
      </c>
      <c r="V18" s="20">
        <v>0</v>
      </c>
      <c r="W18" s="20">
        <v>55</v>
      </c>
    </row>
    <row r="19" spans="1:31" s="19" customFormat="1" ht="16.5" customHeight="1">
      <c r="A19" s="66">
        <v>11</v>
      </c>
      <c r="B19" s="10" t="s">
        <v>57</v>
      </c>
      <c r="C19" s="10">
        <v>456700</v>
      </c>
      <c r="D19" s="10">
        <v>9729000</v>
      </c>
      <c r="E19" s="20">
        <v>43.4</v>
      </c>
      <c r="F19" s="10" t="s">
        <v>39</v>
      </c>
      <c r="G19" s="10" t="s">
        <v>50</v>
      </c>
      <c r="H19" s="10">
        <v>1.5</v>
      </c>
      <c r="I19" s="60">
        <v>58590.435159799999</v>
      </c>
      <c r="J19" s="10">
        <v>1.5</v>
      </c>
      <c r="K19" s="61">
        <f>I19*H19</f>
        <v>87885.652739700003</v>
      </c>
      <c r="L19" s="79">
        <f t="shared" si="9"/>
        <v>109857.065924625</v>
      </c>
      <c r="M19" s="60">
        <f>I19*J19</f>
        <v>87885.652739700003</v>
      </c>
      <c r="N19" s="75">
        <f t="shared" si="11"/>
        <v>109857.065924625</v>
      </c>
      <c r="O19" s="60">
        <f t="shared" si="12"/>
        <v>37632.63650313954</v>
      </c>
      <c r="P19" s="10">
        <v>1.6</v>
      </c>
      <c r="Q19" s="60">
        <f>M19*P19</f>
        <v>140617.04438352</v>
      </c>
      <c r="R19" s="60">
        <f t="shared" si="5"/>
        <v>60212.218405023268</v>
      </c>
      <c r="S19" s="20">
        <v>42.82</v>
      </c>
      <c r="T19" s="20">
        <v>19.3</v>
      </c>
      <c r="U19" s="20">
        <v>18</v>
      </c>
      <c r="V19" s="20">
        <v>1</v>
      </c>
      <c r="W19" s="20">
        <v>45.4</v>
      </c>
      <c r="X19" s="15"/>
      <c r="Y19" s="15"/>
      <c r="Z19" s="14"/>
      <c r="AA19" s="15"/>
      <c r="AB19" s="24"/>
      <c r="AC19" s="25"/>
      <c r="AD19"/>
      <c r="AE19"/>
    </row>
    <row r="20" spans="1:31" s="19" customFormat="1" ht="15.75">
      <c r="A20" s="66">
        <v>12</v>
      </c>
      <c r="B20" s="10" t="s">
        <v>58</v>
      </c>
      <c r="C20" s="10">
        <v>456700</v>
      </c>
      <c r="D20" s="10">
        <v>9728800</v>
      </c>
      <c r="E20" s="20">
        <v>44.4</v>
      </c>
      <c r="F20" s="10" t="s">
        <v>39</v>
      </c>
      <c r="G20" s="10" t="s">
        <v>59</v>
      </c>
      <c r="H20" s="10">
        <v>1.1000000000000001</v>
      </c>
      <c r="I20" s="60">
        <v>14366.002117</v>
      </c>
      <c r="J20" s="10">
        <v>1.1000000000000001</v>
      </c>
      <c r="K20" s="61">
        <f>I20*H20</f>
        <v>15802.602328700001</v>
      </c>
      <c r="L20" s="79">
        <f t="shared" si="9"/>
        <v>19753.252910875002</v>
      </c>
      <c r="M20" s="60">
        <f>I20*J20</f>
        <v>15802.602328700001</v>
      </c>
      <c r="N20" s="75">
        <f t="shared" si="11"/>
        <v>19753.252910875002</v>
      </c>
      <c r="O20" s="60">
        <f t="shared" si="12"/>
        <v>7375.0745068042906</v>
      </c>
      <c r="P20" s="10">
        <v>1.6</v>
      </c>
      <c r="Q20" s="60">
        <f>M20*P20</f>
        <v>25284.163725920003</v>
      </c>
      <c r="R20" s="60">
        <f t="shared" si="5"/>
        <v>11800.119210886865</v>
      </c>
      <c r="S20" s="20">
        <v>46.67</v>
      </c>
      <c r="T20" s="20">
        <v>19</v>
      </c>
      <c r="U20" s="20">
        <v>6</v>
      </c>
      <c r="V20" s="20">
        <v>0</v>
      </c>
      <c r="W20" s="20">
        <v>45</v>
      </c>
      <c r="X20" s="15"/>
      <c r="Y20" s="15"/>
      <c r="Z20" s="14"/>
      <c r="AA20" s="15"/>
      <c r="AB20" s="25"/>
      <c r="AC20" s="26"/>
      <c r="AD20"/>
      <c r="AE20"/>
    </row>
    <row r="21" spans="1:31" s="19" customFormat="1" ht="15.75">
      <c r="A21" s="66">
        <v>13</v>
      </c>
      <c r="B21" s="10" t="s">
        <v>81</v>
      </c>
      <c r="C21" s="10">
        <v>456500</v>
      </c>
      <c r="D21" s="10">
        <v>9728800</v>
      </c>
      <c r="E21" s="20">
        <v>42.2</v>
      </c>
      <c r="F21" s="10" t="s">
        <v>39</v>
      </c>
      <c r="G21" s="10" t="s">
        <v>56</v>
      </c>
      <c r="H21" s="10">
        <v>1.6</v>
      </c>
      <c r="I21" s="60">
        <v>41442.370731000003</v>
      </c>
      <c r="J21" s="10">
        <v>1.1000000000000001</v>
      </c>
      <c r="K21" s="61">
        <f>I21*H21</f>
        <v>66307.793169600001</v>
      </c>
      <c r="L21" s="79">
        <f t="shared" si="9"/>
        <v>82884.741462000005</v>
      </c>
      <c r="M21" s="60">
        <f>I21*J21</f>
        <v>45586.607804100007</v>
      </c>
      <c r="N21" s="75">
        <f t="shared" si="11"/>
        <v>56983.259755125007</v>
      </c>
      <c r="O21" s="60">
        <f t="shared" si="12"/>
        <v>22032.007551721534</v>
      </c>
      <c r="P21" s="10">
        <v>1.6</v>
      </c>
      <c r="Q21" s="60">
        <f>M21*P21</f>
        <v>72938.57248656002</v>
      </c>
      <c r="R21" s="60">
        <f t="shared" si="5"/>
        <v>35251.212082754457</v>
      </c>
      <c r="S21" s="20">
        <v>48.33</v>
      </c>
      <c r="T21" s="20">
        <v>8</v>
      </c>
      <c r="U21" s="20">
        <v>5</v>
      </c>
      <c r="V21" s="20">
        <v>0</v>
      </c>
      <c r="W21" s="20">
        <v>55</v>
      </c>
      <c r="X21" s="15"/>
      <c r="Y21" s="15"/>
      <c r="Z21" s="14"/>
      <c r="AA21" s="15"/>
      <c r="AB21" s="24"/>
      <c r="AC21" s="25"/>
      <c r="AD21"/>
      <c r="AE21"/>
    </row>
    <row r="22" spans="1:31" s="19" customFormat="1" ht="15.75" hidden="1">
      <c r="A22" s="66">
        <v>1</v>
      </c>
      <c r="B22" s="28"/>
      <c r="C22" s="28"/>
      <c r="D22" s="28"/>
      <c r="E22" s="28"/>
      <c r="F22" s="29"/>
      <c r="G22" s="10"/>
      <c r="H22" s="10"/>
      <c r="I22" s="10"/>
      <c r="J22" s="10"/>
      <c r="K22" s="61">
        <f t="shared" ref="K22:K34" si="15">I22*H22</f>
        <v>0</v>
      </c>
      <c r="L22" s="79"/>
      <c r="M22" s="60"/>
      <c r="N22" s="75"/>
      <c r="O22" s="60"/>
      <c r="P22" s="10"/>
      <c r="Q22" s="60"/>
      <c r="R22" s="60"/>
      <c r="S22" s="30"/>
      <c r="T22" s="31"/>
      <c r="U22" s="31"/>
      <c r="V22" s="31"/>
      <c r="W22" s="31"/>
      <c r="X22" s="32"/>
      <c r="Y22" s="32"/>
      <c r="Z22" s="14"/>
      <c r="AA22" s="15"/>
      <c r="AB22" s="33"/>
      <c r="AC22" s="34"/>
      <c r="AD22"/>
      <c r="AE22"/>
    </row>
    <row r="23" spans="1:31" s="19" customFormat="1" ht="15.75" hidden="1">
      <c r="A23" s="66">
        <v>1</v>
      </c>
      <c r="B23" s="28"/>
      <c r="C23" s="28"/>
      <c r="D23" s="28"/>
      <c r="E23" s="28"/>
      <c r="F23" s="29"/>
      <c r="G23" s="10"/>
      <c r="H23" s="10"/>
      <c r="I23" s="10"/>
      <c r="J23" s="10"/>
      <c r="K23" s="61">
        <f t="shared" si="15"/>
        <v>0</v>
      </c>
      <c r="L23" s="79"/>
      <c r="M23" s="60"/>
      <c r="N23" s="75"/>
      <c r="O23" s="60"/>
      <c r="P23" s="10"/>
      <c r="Q23" s="60"/>
      <c r="R23" s="60"/>
      <c r="S23" s="30"/>
      <c r="T23" s="35"/>
      <c r="U23" s="36"/>
      <c r="V23" s="37"/>
      <c r="W23" s="37"/>
      <c r="X23" s="38"/>
      <c r="Y23" s="15"/>
      <c r="Z23" s="14"/>
      <c r="AA23" s="15"/>
      <c r="AB23" s="39"/>
      <c r="AC23" s="40"/>
      <c r="AD23"/>
      <c r="AE23"/>
    </row>
    <row r="24" spans="1:31" s="19" customFormat="1" ht="15.75" hidden="1">
      <c r="A24" s="66">
        <v>1</v>
      </c>
      <c r="B24" s="28"/>
      <c r="C24" s="28"/>
      <c r="D24" s="28"/>
      <c r="E24" s="28"/>
      <c r="F24" s="29"/>
      <c r="G24" s="41"/>
      <c r="H24" s="41"/>
      <c r="I24" s="41"/>
      <c r="J24" s="41"/>
      <c r="K24" s="61">
        <f t="shared" si="15"/>
        <v>0</v>
      </c>
      <c r="L24" s="79"/>
      <c r="M24" s="62"/>
      <c r="N24" s="76"/>
      <c r="O24" s="62"/>
      <c r="P24" s="41"/>
      <c r="Q24" s="62"/>
      <c r="R24" s="62"/>
      <c r="S24" s="30"/>
      <c r="T24" s="35"/>
      <c r="U24" s="36"/>
      <c r="V24" s="37"/>
      <c r="W24" s="37"/>
      <c r="X24" s="38"/>
      <c r="Y24" s="15"/>
      <c r="Z24" s="14"/>
      <c r="AA24" s="15"/>
      <c r="AB24" s="39"/>
      <c r="AC24" s="40"/>
      <c r="AD24"/>
      <c r="AE24"/>
    </row>
    <row r="25" spans="1:31" s="19" customFormat="1" ht="15.75" hidden="1">
      <c r="A25" s="66">
        <v>1</v>
      </c>
      <c r="B25" s="28"/>
      <c r="C25" s="28"/>
      <c r="D25" s="28"/>
      <c r="E25" s="28"/>
      <c r="F25" s="29"/>
      <c r="G25" s="42"/>
      <c r="H25" s="41"/>
      <c r="I25" s="41"/>
      <c r="J25" s="41"/>
      <c r="K25" s="61">
        <f t="shared" si="15"/>
        <v>0</v>
      </c>
      <c r="L25" s="79"/>
      <c r="M25" s="62"/>
      <c r="N25" s="76"/>
      <c r="O25" s="62"/>
      <c r="P25" s="41"/>
      <c r="Q25" s="62"/>
      <c r="R25" s="62"/>
      <c r="S25" s="30"/>
      <c r="T25" s="35"/>
      <c r="U25" s="36"/>
      <c r="V25" s="37"/>
      <c r="W25" s="37"/>
      <c r="X25" s="38"/>
      <c r="Y25" s="15"/>
      <c r="Z25" s="14"/>
      <c r="AA25" s="15"/>
      <c r="AB25" s="39"/>
      <c r="AC25" s="40"/>
      <c r="AD25"/>
      <c r="AE25"/>
    </row>
    <row r="26" spans="1:31" s="19" customFormat="1" ht="15.75" hidden="1">
      <c r="A26" s="66">
        <v>1</v>
      </c>
      <c r="B26" s="28"/>
      <c r="C26" s="28"/>
      <c r="D26" s="28"/>
      <c r="E26" s="28"/>
      <c r="F26" s="29"/>
      <c r="G26" s="42"/>
      <c r="H26" s="41"/>
      <c r="I26" s="41"/>
      <c r="J26" s="41"/>
      <c r="K26" s="61">
        <f t="shared" si="15"/>
        <v>0</v>
      </c>
      <c r="L26" s="79"/>
      <c r="M26" s="62"/>
      <c r="N26" s="76"/>
      <c r="O26" s="62"/>
      <c r="P26" s="41"/>
      <c r="Q26" s="62"/>
      <c r="R26" s="62"/>
      <c r="S26" s="30"/>
      <c r="T26" s="35"/>
      <c r="U26" s="36"/>
      <c r="V26" s="37"/>
      <c r="W26" s="37"/>
      <c r="X26" s="38"/>
      <c r="Y26" s="15"/>
      <c r="Z26" s="14"/>
      <c r="AA26" s="15"/>
      <c r="AB26" s="39"/>
      <c r="AC26" s="40"/>
      <c r="AD26"/>
      <c r="AE26"/>
    </row>
    <row r="27" spans="1:31" s="19" customFormat="1" ht="15.75" hidden="1">
      <c r="A27" s="66">
        <v>1</v>
      </c>
      <c r="B27" s="28"/>
      <c r="C27" s="28"/>
      <c r="D27" s="28"/>
      <c r="E27" s="28"/>
      <c r="F27" s="29"/>
      <c r="G27" s="42"/>
      <c r="H27" s="41"/>
      <c r="I27" s="41"/>
      <c r="J27" s="41"/>
      <c r="K27" s="61">
        <f t="shared" si="15"/>
        <v>0</v>
      </c>
      <c r="L27" s="79"/>
      <c r="M27" s="62"/>
      <c r="N27" s="76"/>
      <c r="O27" s="62"/>
      <c r="P27" s="41"/>
      <c r="Q27" s="62"/>
      <c r="R27" s="62"/>
      <c r="S27" s="30"/>
      <c r="T27" s="35"/>
      <c r="U27" s="36"/>
      <c r="V27" s="37"/>
      <c r="W27" s="37"/>
      <c r="X27" s="38"/>
      <c r="Y27" s="15"/>
      <c r="Z27" s="14"/>
      <c r="AA27" s="15"/>
      <c r="AB27" s="39"/>
      <c r="AC27" s="40"/>
      <c r="AD27"/>
      <c r="AE27"/>
    </row>
    <row r="28" spans="1:31" s="19" customFormat="1" ht="15.75" hidden="1">
      <c r="A28" s="66">
        <v>1</v>
      </c>
      <c r="B28" s="28"/>
      <c r="C28" s="28"/>
      <c r="D28" s="28"/>
      <c r="E28" s="28"/>
      <c r="F28" s="29"/>
      <c r="G28" s="42"/>
      <c r="H28" s="41"/>
      <c r="I28" s="41"/>
      <c r="J28" s="41"/>
      <c r="K28" s="61">
        <f t="shared" si="15"/>
        <v>0</v>
      </c>
      <c r="L28" s="79"/>
      <c r="M28" s="62"/>
      <c r="N28" s="76"/>
      <c r="O28" s="62"/>
      <c r="P28" s="41"/>
      <c r="Q28" s="62"/>
      <c r="R28" s="62"/>
      <c r="S28" s="30"/>
      <c r="T28" s="43"/>
      <c r="U28" s="36"/>
      <c r="V28" s="37"/>
      <c r="W28" s="37"/>
      <c r="X28" s="38"/>
      <c r="Y28" s="15"/>
      <c r="Z28" s="14"/>
      <c r="AA28" s="15"/>
      <c r="AB28" s="39"/>
      <c r="AC28" s="40"/>
      <c r="AD28"/>
      <c r="AE28"/>
    </row>
    <row r="29" spans="1:31" s="19" customFormat="1" ht="15.75" hidden="1">
      <c r="A29" s="66">
        <v>1</v>
      </c>
      <c r="B29" s="28"/>
      <c r="C29" s="28"/>
      <c r="D29" s="28"/>
      <c r="E29" s="28"/>
      <c r="F29" s="29"/>
      <c r="G29" s="42"/>
      <c r="H29" s="41"/>
      <c r="I29" s="41"/>
      <c r="J29" s="41"/>
      <c r="K29" s="61">
        <f t="shared" si="15"/>
        <v>0</v>
      </c>
      <c r="L29" s="79"/>
      <c r="M29" s="62"/>
      <c r="N29" s="76"/>
      <c r="O29" s="62"/>
      <c r="P29" s="41"/>
      <c r="Q29" s="62"/>
      <c r="R29" s="62"/>
      <c r="S29" s="30"/>
      <c r="T29" s="43"/>
      <c r="U29" s="36"/>
      <c r="V29" s="37"/>
      <c r="W29" s="37"/>
      <c r="X29" s="38"/>
      <c r="Y29" s="15"/>
      <c r="Z29" s="14"/>
      <c r="AA29" s="15"/>
      <c r="AB29" s="44"/>
      <c r="AC29" s="44"/>
      <c r="AD29"/>
      <c r="AE29"/>
    </row>
    <row r="30" spans="1:31" s="19" customFormat="1" ht="15.75" hidden="1">
      <c r="A30" s="66">
        <v>1</v>
      </c>
      <c r="B30" s="28"/>
      <c r="C30" s="28"/>
      <c r="D30" s="28"/>
      <c r="E30" s="28"/>
      <c r="F30" s="29"/>
      <c r="G30" s="42"/>
      <c r="H30" s="41"/>
      <c r="I30" s="41"/>
      <c r="J30" s="41"/>
      <c r="K30" s="61">
        <f t="shared" si="15"/>
        <v>0</v>
      </c>
      <c r="L30" s="79"/>
      <c r="M30" s="62"/>
      <c r="N30" s="76"/>
      <c r="O30" s="62"/>
      <c r="P30" s="41"/>
      <c r="Q30" s="62"/>
      <c r="R30" s="62"/>
      <c r="S30" s="30"/>
      <c r="T30" s="43"/>
      <c r="U30" s="36"/>
      <c r="V30" s="37"/>
      <c r="W30" s="37"/>
      <c r="X30" s="38"/>
      <c r="Y30" s="15"/>
      <c r="Z30" s="14"/>
      <c r="AA30" s="15"/>
      <c r="AB30" s="44"/>
      <c r="AC30" s="44"/>
      <c r="AD30"/>
      <c r="AE30"/>
    </row>
    <row r="31" spans="1:31" s="19" customFormat="1" ht="15.75" hidden="1">
      <c r="A31" s="66">
        <v>1</v>
      </c>
      <c r="B31" s="28"/>
      <c r="C31" s="28"/>
      <c r="D31" s="28"/>
      <c r="E31" s="28"/>
      <c r="F31" s="29"/>
      <c r="G31" s="42"/>
      <c r="H31" s="41"/>
      <c r="I31" s="41"/>
      <c r="J31" s="41"/>
      <c r="K31" s="61">
        <f t="shared" si="15"/>
        <v>0</v>
      </c>
      <c r="L31" s="79"/>
      <c r="M31" s="62"/>
      <c r="N31" s="76"/>
      <c r="O31" s="62"/>
      <c r="P31" s="41"/>
      <c r="Q31" s="62"/>
      <c r="R31" s="62"/>
      <c r="S31" s="30"/>
      <c r="T31" s="43"/>
      <c r="U31" s="36"/>
      <c r="V31" s="37"/>
      <c r="W31" s="37"/>
      <c r="X31" s="38"/>
      <c r="Y31" s="15"/>
      <c r="Z31" s="14"/>
      <c r="AA31" s="15"/>
      <c r="AB31" s="44"/>
      <c r="AC31" s="44"/>
      <c r="AD31"/>
      <c r="AE31"/>
    </row>
    <row r="32" spans="1:31" s="19" customFormat="1" ht="15.75" hidden="1">
      <c r="A32" s="66">
        <v>1</v>
      </c>
      <c r="B32" s="28"/>
      <c r="C32" s="28"/>
      <c r="D32" s="28"/>
      <c r="E32" s="28"/>
      <c r="F32" s="29"/>
      <c r="G32" s="42"/>
      <c r="H32" s="41"/>
      <c r="I32" s="41"/>
      <c r="J32" s="41"/>
      <c r="K32" s="61">
        <f t="shared" si="15"/>
        <v>0</v>
      </c>
      <c r="L32" s="79"/>
      <c r="M32" s="62"/>
      <c r="N32" s="76"/>
      <c r="O32" s="62"/>
      <c r="P32" s="41"/>
      <c r="Q32" s="62"/>
      <c r="R32" s="62"/>
      <c r="S32" s="30"/>
      <c r="T32" s="43"/>
      <c r="U32" s="36"/>
      <c r="V32" s="37"/>
      <c r="W32" s="37"/>
      <c r="X32" s="38"/>
      <c r="Y32" s="45"/>
      <c r="Z32" s="14"/>
      <c r="AA32" s="45"/>
      <c r="AB32" s="44"/>
      <c r="AC32" s="44"/>
      <c r="AD32"/>
      <c r="AE32"/>
    </row>
    <row r="33" spans="1:31" s="19" customFormat="1" ht="15.75" hidden="1">
      <c r="A33" s="66">
        <v>1</v>
      </c>
      <c r="B33" s="28"/>
      <c r="C33" s="28"/>
      <c r="D33" s="28"/>
      <c r="E33" s="28"/>
      <c r="F33" s="29"/>
      <c r="G33" s="42"/>
      <c r="H33" s="41"/>
      <c r="I33" s="41"/>
      <c r="J33" s="41"/>
      <c r="K33" s="61">
        <f t="shared" si="15"/>
        <v>0</v>
      </c>
      <c r="L33" s="79"/>
      <c r="M33" s="62"/>
      <c r="N33" s="76"/>
      <c r="O33" s="62"/>
      <c r="P33" s="41"/>
      <c r="Q33" s="62"/>
      <c r="R33" s="62"/>
      <c r="S33" s="46"/>
      <c r="T33" s="35"/>
      <c r="U33" s="36"/>
      <c r="V33" s="37"/>
      <c r="W33" s="37"/>
      <c r="X33" s="38"/>
      <c r="Y33" s="15"/>
      <c r="Z33" s="14"/>
      <c r="AA33" s="15"/>
      <c r="AB33" s="44"/>
      <c r="AC33" s="47"/>
      <c r="AD33"/>
      <c r="AE33"/>
    </row>
    <row r="34" spans="1:31" s="19" customFormat="1" ht="15.75" hidden="1">
      <c r="A34" s="66">
        <v>1</v>
      </c>
      <c r="B34" s="48"/>
      <c r="C34" s="48"/>
      <c r="D34" s="48"/>
      <c r="E34" s="48"/>
      <c r="F34" s="49"/>
      <c r="G34" s="50"/>
      <c r="H34" s="51"/>
      <c r="I34" s="51"/>
      <c r="J34" s="51"/>
      <c r="K34" s="61">
        <f t="shared" si="15"/>
        <v>0</v>
      </c>
      <c r="L34" s="80"/>
      <c r="M34" s="63"/>
      <c r="N34" s="77"/>
      <c r="O34" s="63"/>
      <c r="P34" s="51"/>
      <c r="Q34" s="63"/>
      <c r="R34" s="63"/>
      <c r="S34" s="52"/>
      <c r="T34" s="53"/>
      <c r="U34" s="54"/>
      <c r="V34" s="55"/>
      <c r="W34" s="55"/>
      <c r="X34" s="56"/>
      <c r="Y34" s="15"/>
      <c r="Z34" s="14"/>
      <c r="AA34" s="15"/>
      <c r="AB34" s="57"/>
      <c r="AC34" s="58"/>
      <c r="AD34"/>
      <c r="AE34"/>
    </row>
    <row r="35" spans="1:31" s="19" customFormat="1" ht="15.75">
      <c r="A35" s="183" t="s">
        <v>82</v>
      </c>
      <c r="B35" s="184"/>
      <c r="C35" s="184"/>
      <c r="D35" s="184"/>
      <c r="E35" s="184"/>
      <c r="F35" s="184"/>
      <c r="G35" s="184"/>
      <c r="H35" s="184"/>
      <c r="I35" s="64">
        <f>SUM(I9:I21)</f>
        <v>588110.48174780002</v>
      </c>
      <c r="J35" s="59"/>
      <c r="K35" s="65">
        <f>SUM(K9:K21)</f>
        <v>626858.59457830002</v>
      </c>
      <c r="L35" s="81">
        <f>SUM(L9:L21)</f>
        <v>783573.24322287505</v>
      </c>
      <c r="M35" s="64">
        <f>SUM(M9:M21)</f>
        <v>706718.5787496001</v>
      </c>
      <c r="N35" s="78">
        <f>SUM(N9:N21)</f>
        <v>883398.22343700007</v>
      </c>
      <c r="O35" s="64">
        <f>SUM(O9:O21)</f>
        <v>301644.51003156794</v>
      </c>
      <c r="P35" s="59"/>
      <c r="Q35" s="64">
        <f>SUM(Q9:Q21)</f>
        <v>1130749.7259993602</v>
      </c>
      <c r="R35" s="64">
        <f>SUM(R9:R21)</f>
        <v>482631.21605050884</v>
      </c>
      <c r="S35" s="59"/>
      <c r="T35" s="59"/>
      <c r="U35" s="59"/>
      <c r="V35" s="59"/>
      <c r="W35" s="59"/>
    </row>
    <row r="37" spans="1:31" ht="18.75">
      <c r="B37" s="1"/>
      <c r="C37" s="1"/>
      <c r="D37" s="1"/>
      <c r="E37" s="1"/>
      <c r="F37" s="1"/>
      <c r="R37" s="67">
        <f>SUM(R9:R34)</f>
        <v>482631.21605050884</v>
      </c>
    </row>
    <row r="38" spans="1:31" ht="18.75">
      <c r="B38" s="1" t="s">
        <v>76</v>
      </c>
      <c r="C38" s="185" t="s">
        <v>83</v>
      </c>
      <c r="D38" s="185"/>
      <c r="E38" s="185"/>
      <c r="F38" s="185"/>
      <c r="G38" s="185"/>
      <c r="H38" s="185"/>
    </row>
    <row r="40" spans="1:31">
      <c r="M40" t="s">
        <v>84</v>
      </c>
      <c r="O40" t="s">
        <v>85</v>
      </c>
      <c r="Q40" t="s">
        <v>5</v>
      </c>
      <c r="R40" t="s">
        <v>6</v>
      </c>
    </row>
    <row r="41" spans="1:31">
      <c r="A41" s="160" t="s">
        <v>7</v>
      </c>
      <c r="B41" s="160" t="s">
        <v>8</v>
      </c>
      <c r="C41" s="164" t="s">
        <v>9</v>
      </c>
      <c r="D41" s="165"/>
      <c r="E41" s="166"/>
      <c r="F41" s="161" t="s">
        <v>10</v>
      </c>
      <c r="G41" s="2" t="s">
        <v>11</v>
      </c>
      <c r="H41" s="167" t="s">
        <v>12</v>
      </c>
      <c r="I41" s="167" t="s">
        <v>13</v>
      </c>
      <c r="J41" s="167" t="s">
        <v>14</v>
      </c>
      <c r="K41" s="167" t="s">
        <v>15</v>
      </c>
      <c r="L41" s="137"/>
      <c r="M41" s="167" t="s">
        <v>16</v>
      </c>
      <c r="N41" s="137"/>
      <c r="O41" s="167" t="s">
        <v>17</v>
      </c>
      <c r="P41" s="167" t="s">
        <v>18</v>
      </c>
      <c r="Q41" s="167" t="s">
        <v>19</v>
      </c>
      <c r="R41" s="169" t="s">
        <v>20</v>
      </c>
      <c r="S41" s="169" t="s">
        <v>21</v>
      </c>
      <c r="T41" s="169" t="s">
        <v>22</v>
      </c>
      <c r="U41" s="169" t="s">
        <v>23</v>
      </c>
      <c r="V41" s="169" t="s">
        <v>24</v>
      </c>
      <c r="W41" s="169" t="s">
        <v>25</v>
      </c>
    </row>
    <row r="42" spans="1:31">
      <c r="A42" s="160"/>
      <c r="B42" s="160"/>
      <c r="C42" s="170" t="s">
        <v>26</v>
      </c>
      <c r="D42" s="170" t="s">
        <v>27</v>
      </c>
      <c r="E42" s="170" t="s">
        <v>28</v>
      </c>
      <c r="F42" s="162"/>
      <c r="G42" s="167" t="s">
        <v>29</v>
      </c>
      <c r="H42" s="168"/>
      <c r="I42" s="168"/>
      <c r="J42" s="168"/>
      <c r="K42" s="168"/>
      <c r="L42" s="138"/>
      <c r="M42" s="168"/>
      <c r="N42" s="138"/>
      <c r="O42" s="168"/>
      <c r="P42" s="168"/>
      <c r="Q42" s="168"/>
      <c r="R42" s="169"/>
      <c r="S42" s="169"/>
      <c r="T42" s="169"/>
      <c r="U42" s="169"/>
      <c r="V42" s="169"/>
      <c r="W42" s="169"/>
    </row>
    <row r="43" spans="1:31">
      <c r="A43" s="160"/>
      <c r="B43" s="160"/>
      <c r="C43" s="171"/>
      <c r="D43" s="171"/>
      <c r="E43" s="171"/>
      <c r="F43" s="163"/>
      <c r="G43" s="168"/>
      <c r="H43" s="136" t="s">
        <v>30</v>
      </c>
      <c r="I43" s="136" t="s">
        <v>31</v>
      </c>
      <c r="J43" s="136" t="s">
        <v>30</v>
      </c>
      <c r="K43" s="136" t="s">
        <v>32</v>
      </c>
      <c r="L43" s="136"/>
      <c r="M43" s="136" t="s">
        <v>33</v>
      </c>
      <c r="N43" s="136"/>
      <c r="O43" s="136"/>
      <c r="P43" s="136" t="s">
        <v>34</v>
      </c>
      <c r="Q43" s="136" t="s">
        <v>35</v>
      </c>
      <c r="R43" s="136" t="s">
        <v>35</v>
      </c>
      <c r="S43" s="136" t="s">
        <v>36</v>
      </c>
      <c r="T43" s="7" t="s">
        <v>37</v>
      </c>
      <c r="U43" s="169"/>
      <c r="V43" s="169"/>
      <c r="W43" s="169"/>
    </row>
    <row r="44" spans="1:31" ht="15.6">
      <c r="A44" s="183" t="s">
        <v>82</v>
      </c>
      <c r="B44" s="184"/>
      <c r="C44" s="184"/>
      <c r="D44" s="184"/>
      <c r="E44" s="184"/>
      <c r="F44" s="184"/>
      <c r="G44" s="184"/>
      <c r="H44" s="184"/>
      <c r="I44" s="64"/>
      <c r="J44" s="59"/>
      <c r="K44" s="65">
        <f>SUM(K17:K43)</f>
        <v>873289.64281630004</v>
      </c>
      <c r="L44" s="65">
        <f>SUM(L17:L43)</f>
        <v>1091612.0535203749</v>
      </c>
      <c r="M44" s="64">
        <f>SUM(M17:M43)</f>
        <v>944314.69162210007</v>
      </c>
      <c r="N44" s="64">
        <f>SUM(N17:N43)</f>
        <v>1180393.364527625</v>
      </c>
      <c r="O44" s="64">
        <f>SUM(O17:O43)</f>
        <v>406417.31288489996</v>
      </c>
      <c r="P44" s="59"/>
      <c r="Q44" s="64">
        <f>SUM(Q17:Q43)</f>
        <v>1510903.5065953603</v>
      </c>
      <c r="R44" s="64">
        <f>SUM(R17:R43)</f>
        <v>1132898.9166663489</v>
      </c>
      <c r="S44" s="59"/>
      <c r="T44" s="59"/>
      <c r="U44" s="59"/>
      <c r="V44" s="59"/>
      <c r="W44" s="59"/>
    </row>
    <row r="45" spans="1:31">
      <c r="M45" s="67">
        <f>M35+M44</f>
        <v>1651033.2703717002</v>
      </c>
      <c r="N45" s="67">
        <f>N35+N44</f>
        <v>2063791.5879646251</v>
      </c>
      <c r="O45" s="67">
        <f>O35+O44</f>
        <v>708061.82291646791</v>
      </c>
      <c r="P45" s="67"/>
      <c r="Q45" s="67">
        <f>Q35+Q44</f>
        <v>2641653.2325947206</v>
      </c>
      <c r="R45" s="67">
        <f>R35+R44</f>
        <v>1615530.1327168578</v>
      </c>
    </row>
    <row r="46" spans="1:31">
      <c r="B46" t="s">
        <v>86</v>
      </c>
      <c r="C46" s="67">
        <f>SUM(R35,R44)</f>
        <v>1615530.1327168578</v>
      </c>
      <c r="D46" t="s">
        <v>87</v>
      </c>
    </row>
    <row r="47" spans="1:31" ht="15" thickBot="1"/>
    <row r="48" spans="1:31" ht="15.6" thickTop="1" thickBot="1">
      <c r="I48" s="70">
        <v>19.86</v>
      </c>
      <c r="J48">
        <f>SUM(I48:I57)</f>
        <v>239.01</v>
      </c>
    </row>
    <row r="49" spans="9:9" ht="15" thickBot="1">
      <c r="I49" s="71">
        <v>13.67</v>
      </c>
    </row>
    <row r="50" spans="9:9" ht="15.6" thickTop="1" thickBot="1">
      <c r="I50" s="71">
        <v>33.53</v>
      </c>
    </row>
    <row r="51" spans="9:9" ht="15.6" thickTop="1" thickBot="1">
      <c r="I51" s="72">
        <v>14.47</v>
      </c>
    </row>
    <row r="52" spans="9:9" ht="15" thickBot="1">
      <c r="I52" s="71">
        <v>38.549999999999997</v>
      </c>
    </row>
    <row r="53" spans="9:9" ht="15.6" thickTop="1" thickBot="1">
      <c r="I53" s="71">
        <v>53.02</v>
      </c>
    </row>
    <row r="54" spans="9:9" ht="15.6" thickTop="1" thickBot="1">
      <c r="I54" s="72">
        <v>7.95</v>
      </c>
    </row>
    <row r="55" spans="9:9" ht="15" thickBot="1">
      <c r="I55" s="71">
        <v>20.5</v>
      </c>
    </row>
    <row r="56" spans="9:9" ht="15.6" thickTop="1" thickBot="1">
      <c r="I56" s="71">
        <v>28.46</v>
      </c>
    </row>
    <row r="57" spans="9:9" ht="15.6" thickTop="1" thickBot="1">
      <c r="I57" s="73">
        <v>9</v>
      </c>
    </row>
    <row r="58" spans="9:9" ht="15" thickTop="1"/>
  </sheetData>
  <mergeCells count="50">
    <mergeCell ref="C3:H3"/>
    <mergeCell ref="A35:H35"/>
    <mergeCell ref="O6:O7"/>
    <mergeCell ref="O41:O42"/>
    <mergeCell ref="L6:L7"/>
    <mergeCell ref="N6:N7"/>
    <mergeCell ref="M6:M7"/>
    <mergeCell ref="A6:A8"/>
    <mergeCell ref="B6:B8"/>
    <mergeCell ref="C6:E6"/>
    <mergeCell ref="F6:F8"/>
    <mergeCell ref="H6:H7"/>
    <mergeCell ref="C7:C8"/>
    <mergeCell ref="D7:D8"/>
    <mergeCell ref="E7:E8"/>
    <mergeCell ref="G7:G8"/>
    <mergeCell ref="U6:U8"/>
    <mergeCell ref="V6:V8"/>
    <mergeCell ref="W6:W8"/>
    <mergeCell ref="P41:P42"/>
    <mergeCell ref="C38:H38"/>
    <mergeCell ref="R6:R7"/>
    <mergeCell ref="S6:S7"/>
    <mergeCell ref="T6:T7"/>
    <mergeCell ref="Q6:Q7"/>
    <mergeCell ref="P6:P7"/>
    <mergeCell ref="K6:K7"/>
    <mergeCell ref="J6:J7"/>
    <mergeCell ref="I6:I7"/>
    <mergeCell ref="A41:A43"/>
    <mergeCell ref="B41:B43"/>
    <mergeCell ref="C41:E41"/>
    <mergeCell ref="F41:F43"/>
    <mergeCell ref="H41:H42"/>
    <mergeCell ref="A44:H44"/>
    <mergeCell ref="V41:V43"/>
    <mergeCell ref="W41:W43"/>
    <mergeCell ref="C42:C43"/>
    <mergeCell ref="D42:D43"/>
    <mergeCell ref="E42:E43"/>
    <mergeCell ref="G42:G43"/>
    <mergeCell ref="Q41:Q42"/>
    <mergeCell ref="R41:R42"/>
    <mergeCell ref="S41:S42"/>
    <mergeCell ref="T41:T42"/>
    <mergeCell ref="U41:U43"/>
    <mergeCell ref="I41:I42"/>
    <mergeCell ref="J41:J42"/>
    <mergeCell ref="K41:K42"/>
    <mergeCell ref="M41:M4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31"/>
  <sheetViews>
    <sheetView tabSelected="1" topLeftCell="A15" zoomScale="80" zoomScaleNormal="80" workbookViewId="0">
      <selection activeCell="J29" sqref="J29"/>
    </sheetView>
  </sheetViews>
  <sheetFormatPr defaultRowHeight="15.6"/>
  <cols>
    <col min="3" max="3" width="14.5703125" style="82" customWidth="1"/>
    <col min="4" max="4" width="15.5703125" customWidth="1"/>
    <col min="5" max="5" width="14.42578125" customWidth="1"/>
    <col min="6" max="6" width="19.140625" customWidth="1"/>
    <col min="7" max="7" width="17.5703125" style="67" customWidth="1"/>
    <col min="8" max="8" width="13.28515625" customWidth="1"/>
    <col min="9" max="9" width="15" customWidth="1"/>
    <col min="10" max="10" width="13" customWidth="1"/>
    <col min="11" max="11" width="13.140625" customWidth="1"/>
    <col min="12" max="12" width="13.85546875" customWidth="1"/>
  </cols>
  <sheetData>
    <row r="3" spans="2:12" ht="15.75">
      <c r="E3" s="133"/>
      <c r="G3" s="144"/>
      <c r="H3" s="133"/>
      <c r="I3" s="133"/>
      <c r="J3" s="133"/>
      <c r="K3" s="133"/>
      <c r="L3" s="133"/>
    </row>
    <row r="4" spans="2:12" ht="26.1">
      <c r="B4" s="188" t="s">
        <v>88</v>
      </c>
      <c r="C4" s="188"/>
      <c r="D4" s="142" t="s">
        <v>89</v>
      </c>
      <c r="E4" s="142" t="s">
        <v>90</v>
      </c>
      <c r="F4" s="142" t="s">
        <v>91</v>
      </c>
      <c r="G4" s="145" t="s">
        <v>92</v>
      </c>
      <c r="H4" s="83" t="s">
        <v>93</v>
      </c>
      <c r="I4" s="83" t="s">
        <v>94</v>
      </c>
      <c r="J4" s="83" t="s">
        <v>95</v>
      </c>
      <c r="K4" s="83" t="s">
        <v>96</v>
      </c>
      <c r="L4" s="83" t="s">
        <v>97</v>
      </c>
    </row>
    <row r="5" spans="2:12" ht="14.45">
      <c r="B5" s="188" t="s">
        <v>98</v>
      </c>
      <c r="C5" s="148" t="s">
        <v>60</v>
      </c>
      <c r="D5" s="147">
        <v>102686</v>
      </c>
      <c r="E5" s="148">
        <v>158209</v>
      </c>
      <c r="F5" s="148" t="s">
        <v>99</v>
      </c>
      <c r="G5" s="149">
        <v>78044</v>
      </c>
      <c r="H5" s="148">
        <v>98879</v>
      </c>
      <c r="I5" s="148">
        <v>123598</v>
      </c>
      <c r="J5" s="148">
        <v>48778</v>
      </c>
      <c r="K5" s="148">
        <v>184833</v>
      </c>
      <c r="L5" s="148">
        <v>231042</v>
      </c>
    </row>
    <row r="6" spans="2:12" ht="14.45">
      <c r="B6" s="188"/>
      <c r="C6" s="148" t="s">
        <v>61</v>
      </c>
      <c r="D6" s="147">
        <v>7344</v>
      </c>
      <c r="E6" s="148">
        <v>33791</v>
      </c>
      <c r="F6" s="148" t="s">
        <v>99</v>
      </c>
      <c r="G6" s="149">
        <v>6956</v>
      </c>
      <c r="H6" s="148">
        <v>21121</v>
      </c>
      <c r="I6" s="148">
        <v>26402</v>
      </c>
      <c r="J6" s="148">
        <v>4222</v>
      </c>
      <c r="K6" s="148">
        <v>19360</v>
      </c>
      <c r="L6" s="148">
        <v>24202</v>
      </c>
    </row>
    <row r="7" spans="2:12" ht="14.45">
      <c r="B7" s="189" t="s">
        <v>100</v>
      </c>
      <c r="C7" s="189"/>
      <c r="D7" s="88">
        <f>SUM(D5:D6)</f>
        <v>110030</v>
      </c>
      <c r="E7" s="143">
        <f>SUM(E5:E6)</f>
        <v>192000</v>
      </c>
      <c r="F7" s="150"/>
      <c r="G7" s="146">
        <f>SUM(G5,G6)</f>
        <v>85000</v>
      </c>
      <c r="H7" s="143">
        <f>SUM(H5:H6)</f>
        <v>120000</v>
      </c>
      <c r="I7" s="143">
        <f>SUM(I5:I6)</f>
        <v>150000</v>
      </c>
      <c r="J7" s="143">
        <f>SUM(J5:J6)</f>
        <v>53000</v>
      </c>
      <c r="K7" s="143">
        <f>SUM(K5:K6)</f>
        <v>204193</v>
      </c>
      <c r="L7" s="143">
        <f>SUM(L5:L6)</f>
        <v>255244</v>
      </c>
    </row>
    <row r="8" spans="2:12" ht="14.45">
      <c r="B8" s="180" t="s">
        <v>101</v>
      </c>
      <c r="C8" s="148" t="s">
        <v>61</v>
      </c>
      <c r="D8" s="147">
        <v>33646</v>
      </c>
      <c r="E8" s="148">
        <v>44910</v>
      </c>
      <c r="F8" s="148" t="s">
        <v>99</v>
      </c>
      <c r="G8" s="149">
        <v>31867</v>
      </c>
      <c r="H8" s="148">
        <v>28067</v>
      </c>
      <c r="I8" s="148">
        <v>35083</v>
      </c>
      <c r="J8" s="148">
        <v>20043</v>
      </c>
      <c r="K8" s="148">
        <v>25729</v>
      </c>
      <c r="L8" s="148">
        <v>32160</v>
      </c>
    </row>
    <row r="9" spans="2:12" ht="14.45">
      <c r="B9" s="181"/>
      <c r="C9" s="148" t="s">
        <v>62</v>
      </c>
      <c r="D9" s="147">
        <v>46906</v>
      </c>
      <c r="E9" s="148">
        <v>90060</v>
      </c>
      <c r="F9" s="148" t="s">
        <v>99</v>
      </c>
      <c r="G9" s="149">
        <v>51695</v>
      </c>
      <c r="H9" s="148">
        <v>56288</v>
      </c>
      <c r="I9" s="148">
        <v>70359</v>
      </c>
      <c r="J9" s="148">
        <v>32309</v>
      </c>
      <c r="K9" s="148">
        <v>37525</v>
      </c>
      <c r="L9" s="148">
        <v>46906</v>
      </c>
    </row>
    <row r="10" spans="2:12" ht="14.45">
      <c r="B10" s="182"/>
      <c r="C10" s="148" t="s">
        <v>63</v>
      </c>
      <c r="D10" s="147">
        <v>1410</v>
      </c>
      <c r="E10" s="151">
        <v>57030</v>
      </c>
      <c r="F10" s="148" t="s">
        <v>99</v>
      </c>
      <c r="G10" s="149">
        <v>1438</v>
      </c>
      <c r="H10" s="148">
        <v>35645</v>
      </c>
      <c r="I10" s="148">
        <v>44558</v>
      </c>
      <c r="J10" s="148">
        <v>648</v>
      </c>
      <c r="K10" s="148">
        <v>0</v>
      </c>
      <c r="L10" s="148">
        <v>0</v>
      </c>
    </row>
    <row r="11" spans="2:12" ht="14.45">
      <c r="B11" s="189" t="s">
        <v>100</v>
      </c>
      <c r="C11" s="189"/>
      <c r="D11" s="88">
        <f>SUM(D8:D10)</f>
        <v>81962</v>
      </c>
      <c r="E11" s="143">
        <f>SUM(E8:E10)</f>
        <v>192000</v>
      </c>
      <c r="F11" s="150"/>
      <c r="G11" s="146">
        <f t="shared" ref="G11:L11" si="0">SUM(G8:G10)</f>
        <v>85000</v>
      </c>
      <c r="H11" s="143">
        <f t="shared" si="0"/>
        <v>120000</v>
      </c>
      <c r="I11" s="143">
        <f t="shared" si="0"/>
        <v>150000</v>
      </c>
      <c r="J11" s="143">
        <f t="shared" si="0"/>
        <v>53000</v>
      </c>
      <c r="K11" s="143">
        <f t="shared" si="0"/>
        <v>63254</v>
      </c>
      <c r="L11" s="143">
        <f t="shared" si="0"/>
        <v>79066</v>
      </c>
    </row>
    <row r="12" spans="2:12" ht="14.45">
      <c r="B12" s="190" t="s">
        <v>102</v>
      </c>
      <c r="C12" s="148" t="s">
        <v>63</v>
      </c>
      <c r="D12" s="147">
        <v>52938</v>
      </c>
      <c r="E12" s="151">
        <v>56014</v>
      </c>
      <c r="F12" s="148" t="s">
        <v>99</v>
      </c>
      <c r="G12" s="149">
        <v>53953</v>
      </c>
      <c r="H12" s="148">
        <v>35007</v>
      </c>
      <c r="I12" s="148">
        <v>43757</v>
      </c>
      <c r="J12" s="148">
        <v>33972</v>
      </c>
      <c r="K12" s="148">
        <v>0</v>
      </c>
      <c r="L12" s="148">
        <v>0</v>
      </c>
    </row>
    <row r="13" spans="2:12" ht="14.45">
      <c r="B13" s="191"/>
      <c r="C13" s="148" t="s">
        <v>64</v>
      </c>
      <c r="D13" s="147">
        <v>17407</v>
      </c>
      <c r="E13" s="148">
        <v>27852</v>
      </c>
      <c r="F13" s="148" t="s">
        <v>99</v>
      </c>
      <c r="G13" s="149">
        <v>13369</v>
      </c>
      <c r="H13" s="148">
        <v>17407</v>
      </c>
      <c r="I13" s="148">
        <v>21759</v>
      </c>
      <c r="J13" s="148">
        <v>8356</v>
      </c>
      <c r="K13" s="148">
        <v>12185</v>
      </c>
      <c r="L13" s="148">
        <v>15232</v>
      </c>
    </row>
    <row r="14" spans="2:12" ht="14.45">
      <c r="B14" s="191"/>
      <c r="C14" s="148" t="s">
        <v>65</v>
      </c>
      <c r="D14" s="147">
        <v>12798</v>
      </c>
      <c r="E14" s="148">
        <v>30715</v>
      </c>
      <c r="F14" s="148" t="s">
        <v>99</v>
      </c>
      <c r="G14" s="149">
        <v>13152</v>
      </c>
      <c r="H14" s="148">
        <v>19197</v>
      </c>
      <c r="I14" s="148">
        <v>23996</v>
      </c>
      <c r="J14" s="148">
        <v>8220</v>
      </c>
      <c r="K14" s="148">
        <v>19197</v>
      </c>
      <c r="L14" s="148">
        <v>23996</v>
      </c>
    </row>
    <row r="15" spans="2:12" ht="14.45">
      <c r="B15" s="192"/>
      <c r="C15" s="152" t="s">
        <v>66</v>
      </c>
      <c r="D15" s="147">
        <v>8525</v>
      </c>
      <c r="E15" s="151">
        <v>77419</v>
      </c>
      <c r="F15" s="148" t="s">
        <v>99</v>
      </c>
      <c r="G15" s="149">
        <v>4526</v>
      </c>
      <c r="H15" s="148">
        <v>48389</v>
      </c>
      <c r="I15" s="148">
        <v>60488</v>
      </c>
      <c r="J15" s="148">
        <v>2452</v>
      </c>
      <c r="K15" s="148">
        <v>64519</v>
      </c>
      <c r="L15" s="148">
        <v>80650</v>
      </c>
    </row>
    <row r="16" spans="2:12" ht="14.45">
      <c r="B16" s="193" t="s">
        <v>100</v>
      </c>
      <c r="C16" s="194"/>
      <c r="D16" s="88">
        <f>SUM(D12:D15)</f>
        <v>91668</v>
      </c>
      <c r="E16" s="88">
        <f>SUM(E12:E15)</f>
        <v>192000</v>
      </c>
      <c r="F16" s="150"/>
      <c r="G16" s="146">
        <f>SUM(G12,G13,G14,G15)</f>
        <v>85000</v>
      </c>
      <c r="H16" s="143">
        <f>SUM(H12:H15)</f>
        <v>120000</v>
      </c>
      <c r="I16" s="143">
        <f>SUM(I12:I15)</f>
        <v>150000</v>
      </c>
      <c r="J16" s="143">
        <f>SUM(J12:J15)</f>
        <v>53000</v>
      </c>
      <c r="K16" s="143">
        <f>SUM(K12:K15)</f>
        <v>95901</v>
      </c>
      <c r="L16" s="143">
        <f>SUM(L12:L15)</f>
        <v>119878</v>
      </c>
    </row>
    <row r="17" spans="2:12" ht="14.45">
      <c r="B17" s="190" t="s">
        <v>103</v>
      </c>
      <c r="C17" s="148" t="s">
        <v>66</v>
      </c>
      <c r="D17" s="147">
        <v>33399</v>
      </c>
      <c r="E17" s="151">
        <v>3076</v>
      </c>
      <c r="F17" s="148" t="s">
        <v>99</v>
      </c>
      <c r="G17" s="149">
        <v>17731</v>
      </c>
      <c r="H17" s="148">
        <v>1920</v>
      </c>
      <c r="I17" s="148">
        <v>2399</v>
      </c>
      <c r="J17" s="148">
        <v>11459</v>
      </c>
      <c r="K17" s="148">
        <v>2560</v>
      </c>
      <c r="L17" s="148">
        <v>3199</v>
      </c>
    </row>
    <row r="18" spans="2:12" ht="14.45">
      <c r="B18" s="191"/>
      <c r="C18" s="148" t="s">
        <v>67</v>
      </c>
      <c r="D18" s="147">
        <v>72589</v>
      </c>
      <c r="E18" s="151">
        <v>116143</v>
      </c>
      <c r="F18" s="148" t="s">
        <v>99</v>
      </c>
      <c r="G18" s="149">
        <v>42263</v>
      </c>
      <c r="H18" s="148">
        <v>72589</v>
      </c>
      <c r="I18" s="148">
        <v>90736</v>
      </c>
      <c r="J18" s="148">
        <v>26414</v>
      </c>
      <c r="K18" s="148">
        <v>14518</v>
      </c>
      <c r="L18" s="148">
        <v>18147</v>
      </c>
    </row>
    <row r="19" spans="2:12" ht="14.45">
      <c r="B19" s="191"/>
      <c r="C19" s="148" t="s">
        <v>68</v>
      </c>
      <c r="D19" s="147">
        <v>41475</v>
      </c>
      <c r="E19" s="151">
        <v>66360</v>
      </c>
      <c r="F19" s="148" t="s">
        <v>99</v>
      </c>
      <c r="G19" s="149">
        <v>24148</v>
      </c>
      <c r="H19" s="148">
        <v>41475</v>
      </c>
      <c r="I19" s="148">
        <v>51844</v>
      </c>
      <c r="J19" s="148">
        <v>15092</v>
      </c>
      <c r="K19" s="148">
        <v>8295</v>
      </c>
      <c r="L19" s="148">
        <v>10369</v>
      </c>
    </row>
    <row r="20" spans="2:12" ht="14.45">
      <c r="B20" s="192"/>
      <c r="C20" s="148" t="s">
        <v>69</v>
      </c>
      <c r="D20" s="147">
        <v>1008</v>
      </c>
      <c r="E20" s="151">
        <v>6421</v>
      </c>
      <c r="F20" s="148" t="s">
        <v>99</v>
      </c>
      <c r="G20" s="149">
        <v>858</v>
      </c>
      <c r="H20" s="148">
        <v>4016</v>
      </c>
      <c r="I20" s="148">
        <v>5021</v>
      </c>
      <c r="J20" s="148">
        <v>35</v>
      </c>
      <c r="K20" s="148">
        <v>5841</v>
      </c>
      <c r="L20" s="148">
        <v>7303</v>
      </c>
    </row>
    <row r="21" spans="2:12" ht="14.45">
      <c r="B21" s="193" t="s">
        <v>100</v>
      </c>
      <c r="C21" s="194"/>
      <c r="D21" s="88">
        <f>SUM(D17:D20)</f>
        <v>148471</v>
      </c>
      <c r="E21" s="88">
        <f>SUM(E17:E20)</f>
        <v>192000</v>
      </c>
      <c r="F21" s="150"/>
      <c r="G21" s="146">
        <f t="shared" ref="G21:L21" si="1">SUM(G17:G20)</f>
        <v>85000</v>
      </c>
      <c r="H21" s="143">
        <f t="shared" si="1"/>
        <v>120000</v>
      </c>
      <c r="I21" s="143">
        <f t="shared" si="1"/>
        <v>150000</v>
      </c>
      <c r="J21" s="143">
        <f t="shared" si="1"/>
        <v>53000</v>
      </c>
      <c r="K21" s="143">
        <f t="shared" si="1"/>
        <v>31214</v>
      </c>
      <c r="L21" s="143">
        <f t="shared" si="1"/>
        <v>39018</v>
      </c>
    </row>
    <row r="22" spans="2:12" ht="14.45">
      <c r="B22" s="188" t="s">
        <v>104</v>
      </c>
      <c r="C22" s="148" t="s">
        <v>69</v>
      </c>
      <c r="D22" s="147">
        <v>41580</v>
      </c>
      <c r="E22" s="151">
        <v>68533</v>
      </c>
      <c r="F22" s="148" t="s">
        <v>99</v>
      </c>
      <c r="G22" s="149">
        <v>35367</v>
      </c>
      <c r="H22" s="148">
        <v>42830</v>
      </c>
      <c r="I22" s="148">
        <v>53537</v>
      </c>
      <c r="J22" s="148">
        <v>22606</v>
      </c>
      <c r="K22" s="148">
        <v>62299</v>
      </c>
      <c r="L22" s="148">
        <v>77872</v>
      </c>
    </row>
    <row r="23" spans="2:12" ht="14.45">
      <c r="B23" s="188"/>
      <c r="C23" s="148" t="s">
        <v>70</v>
      </c>
      <c r="D23" s="147">
        <v>48295</v>
      </c>
      <c r="E23" s="151">
        <v>123467</v>
      </c>
      <c r="F23" s="148" t="s">
        <v>99</v>
      </c>
      <c r="G23" s="149">
        <v>49633</v>
      </c>
      <c r="H23" s="148">
        <v>77170</v>
      </c>
      <c r="I23" s="148">
        <v>96463</v>
      </c>
      <c r="J23" s="148">
        <v>30394</v>
      </c>
      <c r="K23" s="148">
        <v>77170</v>
      </c>
      <c r="L23" s="148">
        <v>96463</v>
      </c>
    </row>
    <row r="24" spans="2:12" ht="14.45">
      <c r="B24" s="189" t="s">
        <v>100</v>
      </c>
      <c r="C24" s="189"/>
      <c r="D24" s="88">
        <f>SUM(D22:D23)</f>
        <v>89875</v>
      </c>
      <c r="E24" s="88">
        <f>SUM(E22:E23)</f>
        <v>192000</v>
      </c>
      <c r="F24" s="150"/>
      <c r="G24" s="146">
        <f t="shared" ref="G24:L24" si="2">SUM(G22:G23)</f>
        <v>85000</v>
      </c>
      <c r="H24" s="143">
        <f t="shared" si="2"/>
        <v>120000</v>
      </c>
      <c r="I24" s="143">
        <f t="shared" si="2"/>
        <v>150000</v>
      </c>
      <c r="J24" s="143">
        <f t="shared" si="2"/>
        <v>53000</v>
      </c>
      <c r="K24" s="143">
        <f t="shared" si="2"/>
        <v>139469</v>
      </c>
      <c r="L24" s="143">
        <f t="shared" si="2"/>
        <v>174335</v>
      </c>
    </row>
    <row r="25" spans="2:12" ht="14.45">
      <c r="B25" s="180" t="s">
        <v>71</v>
      </c>
      <c r="C25" s="148" t="s">
        <v>70</v>
      </c>
      <c r="D25" s="147">
        <v>10295</v>
      </c>
      <c r="E25" s="151">
        <v>17150</v>
      </c>
      <c r="F25" s="148" t="s">
        <v>99</v>
      </c>
      <c r="G25" s="149">
        <v>10579</v>
      </c>
      <c r="H25" s="148">
        <v>10716</v>
      </c>
      <c r="I25" s="148">
        <v>13394</v>
      </c>
      <c r="J25" s="148">
        <v>7239</v>
      </c>
      <c r="K25" s="148">
        <v>10716</v>
      </c>
      <c r="L25" s="148">
        <v>13394</v>
      </c>
    </row>
    <row r="26" spans="2:12" ht="14.45">
      <c r="B26" s="181"/>
      <c r="C26" s="148" t="s">
        <v>72</v>
      </c>
      <c r="D26" s="147">
        <v>14366</v>
      </c>
      <c r="E26" s="148">
        <v>25284</v>
      </c>
      <c r="F26" s="148" t="s">
        <v>99</v>
      </c>
      <c r="G26" s="149">
        <v>11800</v>
      </c>
      <c r="H26" s="148">
        <v>15803</v>
      </c>
      <c r="I26" s="148">
        <v>19753</v>
      </c>
      <c r="J26" s="148">
        <v>7375</v>
      </c>
      <c r="K26" s="148">
        <v>15803</v>
      </c>
      <c r="L26" s="148">
        <v>19753</v>
      </c>
    </row>
    <row r="27" spans="2:12" ht="14.45">
      <c r="B27" s="182"/>
      <c r="C27" s="153" t="s">
        <v>73</v>
      </c>
      <c r="D27" s="153">
        <v>41442</v>
      </c>
      <c r="E27" s="151">
        <v>72939</v>
      </c>
      <c r="F27" s="148" t="s">
        <v>99</v>
      </c>
      <c r="G27" s="149">
        <v>35251</v>
      </c>
      <c r="H27" s="153">
        <v>45587</v>
      </c>
      <c r="I27" s="153">
        <v>56983</v>
      </c>
      <c r="J27" s="153">
        <v>22032</v>
      </c>
      <c r="K27" s="153">
        <v>66308</v>
      </c>
      <c r="L27" s="153">
        <v>82885</v>
      </c>
    </row>
    <row r="28" spans="2:12" ht="14.45">
      <c r="B28" s="193" t="s">
        <v>100</v>
      </c>
      <c r="C28" s="194"/>
      <c r="D28" s="88">
        <f>SUM(D25:D27)</f>
        <v>66103</v>
      </c>
      <c r="E28" s="88">
        <f>SUM(E25:E27)</f>
        <v>115373</v>
      </c>
      <c r="F28" s="150"/>
      <c r="G28" s="146">
        <f>SUM(G25,G26,G27)</f>
        <v>57630</v>
      </c>
      <c r="H28" s="143">
        <f>SUM(H25:H27)</f>
        <v>72106</v>
      </c>
      <c r="I28" s="143">
        <f>SUM(I25:I27)</f>
        <v>90130</v>
      </c>
      <c r="J28" s="143">
        <f>SUM(J25:J27)</f>
        <v>36646</v>
      </c>
      <c r="K28" s="143">
        <f>SUM(K25:K27)</f>
        <v>92827</v>
      </c>
      <c r="L28" s="143">
        <f>SUM(L25:L27)</f>
        <v>116032</v>
      </c>
    </row>
    <row r="29" spans="2:12" ht="14.45">
      <c r="B29" s="195" t="s">
        <v>82</v>
      </c>
      <c r="C29" s="196"/>
      <c r="D29" s="197"/>
      <c r="E29" s="154">
        <f>SUM(E7,E11,E16,E21,E24,E28)</f>
        <v>1075373</v>
      </c>
      <c r="F29" s="155"/>
      <c r="G29" s="156">
        <f>SUM(G7,G11,G16,G21,G24,G28)</f>
        <v>482630</v>
      </c>
      <c r="H29" s="157">
        <f>SUM(H7,H11,H16,H21,H24,H28)</f>
        <v>672106</v>
      </c>
      <c r="I29" s="157">
        <f>SUM(I7,I11,I16,I21,I24,I28)</f>
        <v>840130</v>
      </c>
      <c r="J29" s="157">
        <f>SUM(J7,J11,J16,J21,J24,J28)</f>
        <v>301646</v>
      </c>
      <c r="K29" s="154">
        <v>626859</v>
      </c>
      <c r="L29" s="157">
        <f>SUM(L7,L11,L16,L21,L24,L28)</f>
        <v>783573</v>
      </c>
    </row>
    <row r="31" spans="2:12">
      <c r="E31" s="133"/>
      <c r="G31" s="133"/>
    </row>
  </sheetData>
  <mergeCells count="14">
    <mergeCell ref="B12:B15"/>
    <mergeCell ref="B28:C28"/>
    <mergeCell ref="B29:D29"/>
    <mergeCell ref="B16:C16"/>
    <mergeCell ref="B21:C21"/>
    <mergeCell ref="B22:B23"/>
    <mergeCell ref="B24:C24"/>
    <mergeCell ref="B25:B27"/>
    <mergeCell ref="B17:B20"/>
    <mergeCell ref="B4:C4"/>
    <mergeCell ref="B5:B6"/>
    <mergeCell ref="B7:C7"/>
    <mergeCell ref="B11:C11"/>
    <mergeCell ref="B8:B10"/>
  </mergeCells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7"/>
  <sheetViews>
    <sheetView workbookViewId="0">
      <selection activeCell="D9" sqref="D9"/>
    </sheetView>
  </sheetViews>
  <sheetFormatPr defaultRowHeight="14.45"/>
  <cols>
    <col min="4" max="4" width="9.140625" style="95"/>
  </cols>
  <sheetData>
    <row r="2" spans="2:6" ht="15">
      <c r="D2" s="95" t="s">
        <v>6</v>
      </c>
      <c r="E2" t="s">
        <v>21</v>
      </c>
      <c r="F2" t="s">
        <v>5</v>
      </c>
    </row>
    <row r="3" spans="2:6" ht="15.6">
      <c r="B3" s="188" t="s">
        <v>98</v>
      </c>
      <c r="C3" s="84" t="s">
        <v>60</v>
      </c>
      <c r="D3" s="89">
        <v>74445</v>
      </c>
    </row>
    <row r="4" spans="2:6" ht="15.6">
      <c r="B4" s="188"/>
      <c r="C4" s="85" t="s">
        <v>61</v>
      </c>
      <c r="D4" s="90">
        <v>25555</v>
      </c>
    </row>
    <row r="5" spans="2:6" ht="15">
      <c r="B5" s="193" t="s">
        <v>100</v>
      </c>
      <c r="C5" s="194"/>
      <c r="D5" s="91">
        <f>SUM(D3:D4)</f>
        <v>100000</v>
      </c>
    </row>
    <row r="6" spans="2:6" ht="15.6">
      <c r="B6" s="188" t="s">
        <v>101</v>
      </c>
      <c r="C6" s="85" t="s">
        <v>61</v>
      </c>
      <c r="D6" s="90">
        <v>64824</v>
      </c>
    </row>
    <row r="7" spans="2:6" ht="15.6">
      <c r="B7" s="188"/>
      <c r="C7" s="84" t="s">
        <v>62</v>
      </c>
      <c r="D7" s="89">
        <v>35176</v>
      </c>
    </row>
    <row r="8" spans="2:6" ht="15">
      <c r="B8" s="193" t="s">
        <v>100</v>
      </c>
      <c r="C8" s="194"/>
      <c r="D8" s="91">
        <f>SUM(D6:D7)</f>
        <v>100000</v>
      </c>
    </row>
    <row r="9" spans="2:6" ht="15.6">
      <c r="B9" s="180" t="s">
        <v>102</v>
      </c>
      <c r="C9" s="86" t="s">
        <v>62</v>
      </c>
      <c r="D9" s="90">
        <v>8907</v>
      </c>
    </row>
    <row r="10" spans="2:6" ht="15.6">
      <c r="B10" s="181"/>
      <c r="C10" s="86" t="s">
        <v>63</v>
      </c>
      <c r="D10" s="90">
        <v>58550</v>
      </c>
    </row>
    <row r="11" spans="2:6" ht="15.6">
      <c r="B11" s="181"/>
      <c r="C11" s="86" t="s">
        <v>64</v>
      </c>
      <c r="D11" s="89">
        <v>26880</v>
      </c>
    </row>
    <row r="12" spans="2:6" ht="15.6">
      <c r="B12" s="182"/>
      <c r="C12" s="86" t="s">
        <v>65</v>
      </c>
      <c r="D12" s="90">
        <v>5663</v>
      </c>
    </row>
    <row r="13" spans="2:6" ht="15">
      <c r="B13" s="193" t="s">
        <v>100</v>
      </c>
      <c r="C13" s="194"/>
      <c r="D13" s="91">
        <f>SUM(D9:D12)</f>
        <v>100000</v>
      </c>
    </row>
    <row r="14" spans="2:6" ht="15.6">
      <c r="B14" s="180" t="s">
        <v>103</v>
      </c>
      <c r="C14" s="86" t="s">
        <v>65</v>
      </c>
      <c r="D14" s="89">
        <v>25167</v>
      </c>
    </row>
    <row r="15" spans="2:6" ht="15.6">
      <c r="B15" s="181"/>
      <c r="C15" s="86" t="s">
        <v>66</v>
      </c>
      <c r="D15" s="89">
        <v>22375</v>
      </c>
    </row>
    <row r="16" spans="2:6" ht="15.6">
      <c r="B16" s="181"/>
      <c r="C16" s="86" t="s">
        <v>67</v>
      </c>
      <c r="D16" s="89">
        <v>40135</v>
      </c>
    </row>
    <row r="17" spans="2:4" ht="15.6">
      <c r="B17" s="182"/>
      <c r="C17" s="86" t="s">
        <v>68</v>
      </c>
      <c r="D17" s="89">
        <v>12323</v>
      </c>
    </row>
    <row r="18" spans="2:4" ht="15">
      <c r="B18" s="193" t="s">
        <v>100</v>
      </c>
      <c r="C18" s="194"/>
      <c r="D18" s="91">
        <f>SUM(D14:D17)</f>
        <v>100000</v>
      </c>
    </row>
    <row r="19" spans="2:4" ht="15.6">
      <c r="B19" s="188" t="s">
        <v>104</v>
      </c>
      <c r="C19" s="86" t="s">
        <v>68</v>
      </c>
      <c r="D19" s="89">
        <v>11825</v>
      </c>
    </row>
    <row r="20" spans="2:4" ht="15.6">
      <c r="B20" s="188"/>
      <c r="C20" s="86" t="s">
        <v>69</v>
      </c>
      <c r="D20" s="89">
        <v>36225</v>
      </c>
    </row>
    <row r="21" spans="2:4" ht="15.6">
      <c r="B21" s="188"/>
      <c r="C21" s="86" t="s">
        <v>70</v>
      </c>
      <c r="D21" s="89">
        <v>51950</v>
      </c>
    </row>
    <row r="22" spans="2:4" ht="15">
      <c r="B22" s="193" t="s">
        <v>100</v>
      </c>
      <c r="C22" s="194"/>
      <c r="D22" s="91">
        <f>SUM(D19:D21)</f>
        <v>100000</v>
      </c>
    </row>
    <row r="23" spans="2:4" ht="15.6">
      <c r="B23" s="180" t="s">
        <v>71</v>
      </c>
      <c r="C23" s="86" t="s">
        <v>70</v>
      </c>
      <c r="D23" s="89">
        <v>27326</v>
      </c>
    </row>
    <row r="24" spans="2:4" ht="15.6">
      <c r="B24" s="181"/>
      <c r="C24" s="86" t="s">
        <v>72</v>
      </c>
      <c r="D24" s="92">
        <v>28749</v>
      </c>
    </row>
    <row r="25" spans="2:4" ht="15.6">
      <c r="B25" s="182"/>
      <c r="C25" s="87" t="s">
        <v>73</v>
      </c>
      <c r="D25" s="93">
        <v>39426</v>
      </c>
    </row>
    <row r="26" spans="2:4">
      <c r="D26" s="91">
        <f>SUM(D23:D25)</f>
        <v>95501</v>
      </c>
    </row>
    <row r="27" spans="2:4">
      <c r="D27" s="94">
        <v>595501</v>
      </c>
    </row>
  </sheetData>
  <mergeCells count="11">
    <mergeCell ref="B14:B17"/>
    <mergeCell ref="B18:C18"/>
    <mergeCell ref="B19:B21"/>
    <mergeCell ref="B22:C22"/>
    <mergeCell ref="B23:B25"/>
    <mergeCell ref="B13:C13"/>
    <mergeCell ref="B3:B4"/>
    <mergeCell ref="B5:C5"/>
    <mergeCell ref="B6:B7"/>
    <mergeCell ref="B8:C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WERA</dc:creator>
  <cp:keywords/>
  <dc:description/>
  <cp:lastModifiedBy>13-David Pranasetyo Ceuputra</cp:lastModifiedBy>
  <cp:revision/>
  <dcterms:created xsi:type="dcterms:W3CDTF">2021-11-17T03:43:58Z</dcterms:created>
  <dcterms:modified xsi:type="dcterms:W3CDTF">2022-01-25T14:29:56Z</dcterms:modified>
  <cp:category/>
  <cp:contentStatus/>
</cp:coreProperties>
</file>