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son\Documents\MILES-SA\Multi Nodal Model\Data Creation\"/>
    </mc:Choice>
  </mc:AlternateContent>
  <xr:revisionPtr revIDLastSave="0" documentId="13_ncr:1_{158BC84E-1F98-484D-99FA-EBE65FC6E588}" xr6:coauthVersionLast="47" xr6:coauthVersionMax="47" xr10:uidLastSave="{00000000-0000-0000-0000-000000000000}"/>
  <bookViews>
    <workbookView xWindow="-103" yWindow="-103" windowWidth="22149" windowHeight="13200" xr2:uid="{86562D25-7779-4348-973C-6EFCF3C67D1A}"/>
  </bookViews>
  <sheets>
    <sheet name="ElectraNet's Numbers" sheetId="2" r:id="rId1"/>
    <sheet name="Forecast Perio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4" i="3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E6" i="3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E5" i="3"/>
  <c r="D5" i="3"/>
  <c r="D6" i="3"/>
  <c r="C10" i="3"/>
  <c r="C9" i="3"/>
  <c r="C8" i="3"/>
  <c r="C7" i="3"/>
  <c r="C6" i="3"/>
  <c r="C5" i="3"/>
  <c r="C4" i="3"/>
  <c r="J44" i="2"/>
  <c r="J45" i="2"/>
  <c r="J46" i="2"/>
  <c r="J47" i="2"/>
  <c r="J48" i="2"/>
  <c r="J49" i="2"/>
  <c r="J50" i="2"/>
  <c r="J43" i="2"/>
  <c r="J41" i="2"/>
  <c r="J40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23" i="2"/>
  <c r="J20" i="2"/>
  <c r="J21" i="2"/>
  <c r="J19" i="2"/>
  <c r="J15" i="2"/>
  <c r="J16" i="2"/>
  <c r="J17" i="2"/>
  <c r="J14" i="2"/>
  <c r="J11" i="2"/>
  <c r="J12" i="2"/>
  <c r="J10" i="2"/>
  <c r="K22" i="2"/>
  <c r="K23" i="2"/>
  <c r="E9" i="3" l="1"/>
  <c r="E4" i="3"/>
  <c r="E47" i="2"/>
  <c r="K19" i="2" s="1"/>
  <c r="E48" i="2"/>
  <c r="K20" i="2" s="1"/>
  <c r="E49" i="2"/>
  <c r="K21" i="2" s="1"/>
  <c r="E46" i="2"/>
  <c r="K17" i="2" s="1"/>
  <c r="E38" i="2"/>
  <c r="K44" i="2" s="1"/>
  <c r="E39" i="2"/>
  <c r="K45" i="2" s="1"/>
  <c r="E40" i="2"/>
  <c r="K46" i="2" s="1"/>
  <c r="E41" i="2"/>
  <c r="K47" i="2" s="1"/>
  <c r="E42" i="2"/>
  <c r="K48" i="2" s="1"/>
  <c r="E43" i="2"/>
  <c r="K49" i="2" s="1"/>
  <c r="E44" i="2"/>
  <c r="K50" i="2" s="1"/>
  <c r="E37" i="2"/>
  <c r="K43" i="2" s="1"/>
  <c r="K42" i="2" s="1"/>
  <c r="E35" i="2"/>
  <c r="K41" i="2" s="1"/>
  <c r="E34" i="2"/>
  <c r="K40" i="2" s="1"/>
  <c r="K39" i="2" s="1"/>
  <c r="E23" i="2"/>
  <c r="K16" i="2" s="1"/>
  <c r="E24" i="2"/>
  <c r="K25" i="2" s="1"/>
  <c r="E25" i="2"/>
  <c r="K26" i="2" s="1"/>
  <c r="E26" i="2"/>
  <c r="K27" i="2" s="1"/>
  <c r="E27" i="2"/>
  <c r="K28" i="2" s="1"/>
  <c r="E28" i="2"/>
  <c r="K29" i="2" s="1"/>
  <c r="E29" i="2"/>
  <c r="K30" i="2" s="1"/>
  <c r="E30" i="2"/>
  <c r="K31" i="2" s="1"/>
  <c r="E31" i="2"/>
  <c r="K32" i="2" s="1"/>
  <c r="E32" i="2"/>
  <c r="K33" i="2" s="1"/>
  <c r="E22" i="2"/>
  <c r="K24" i="2" s="1"/>
  <c r="E17" i="2"/>
  <c r="K14" i="2" s="1"/>
  <c r="E18" i="2"/>
  <c r="K15" i="2" s="1"/>
  <c r="E19" i="2"/>
  <c r="K11" i="2" s="1"/>
  <c r="E20" i="2"/>
  <c r="K12" i="2" s="1"/>
  <c r="E16" i="2"/>
  <c r="K10" i="2" s="1"/>
  <c r="K9" i="2" s="1"/>
  <c r="E11" i="2"/>
  <c r="K35" i="2" s="1"/>
  <c r="E12" i="2"/>
  <c r="K36" i="2" s="1"/>
  <c r="E13" i="2"/>
  <c r="K37" i="2" s="1"/>
  <c r="E14" i="2"/>
  <c r="K38" i="2" s="1"/>
  <c r="E10" i="2"/>
  <c r="K34" i="2" s="1"/>
  <c r="E5" i="2"/>
  <c r="K5" i="2" s="1"/>
  <c r="E6" i="2"/>
  <c r="K6" i="2" s="1"/>
  <c r="E7" i="2"/>
  <c r="K7" i="2" s="1"/>
  <c r="E8" i="2"/>
  <c r="K8" i="2" s="1"/>
  <c r="E10" i="3" l="1"/>
  <c r="E7" i="3"/>
  <c r="E8" i="3"/>
  <c r="F7" i="3"/>
  <c r="F8" i="3"/>
  <c r="F9" i="3"/>
  <c r="F4" i="3"/>
  <c r="K13" i="2"/>
  <c r="K18" i="2"/>
  <c r="K4" i="2"/>
  <c r="J6" i="2" s="1"/>
  <c r="F10" i="3" l="1"/>
  <c r="G7" i="3" s="1"/>
  <c r="J5" i="2"/>
  <c r="J7" i="2"/>
  <c r="J8" i="2"/>
  <c r="G4" i="3" l="1"/>
  <c r="G8" i="3"/>
  <c r="G9" i="3"/>
  <c r="G10" i="3"/>
  <c r="H8" i="3" l="1"/>
  <c r="H9" i="3"/>
  <c r="H10" i="3"/>
  <c r="H7" i="3"/>
  <c r="H4" i="3"/>
  <c r="I9" i="3" l="1"/>
  <c r="I10" i="3"/>
  <c r="I8" i="3"/>
  <c r="I4" i="3"/>
  <c r="I7" i="3"/>
  <c r="J4" i="3"/>
  <c r="J9" i="3"/>
  <c r="J8" i="3"/>
  <c r="J7" i="3"/>
  <c r="J10" i="3"/>
  <c r="K10" i="3" s="1"/>
  <c r="K9" i="3"/>
  <c r="K8" i="3"/>
  <c r="K7" i="3"/>
  <c r="K4" i="3"/>
  <c r="L7" i="3" l="1"/>
  <c r="L10" i="3"/>
  <c r="L9" i="3"/>
  <c r="L8" i="3"/>
  <c r="L4" i="3"/>
  <c r="M10" i="3" l="1"/>
  <c r="M9" i="3"/>
  <c r="M8" i="3"/>
  <c r="M4" i="3"/>
  <c r="M7" i="3"/>
  <c r="N9" i="3" l="1"/>
  <c r="N7" i="3"/>
  <c r="N10" i="3"/>
  <c r="N8" i="3"/>
  <c r="N4" i="3"/>
  <c r="O9" i="3" l="1"/>
  <c r="O10" i="3"/>
  <c r="O8" i="3"/>
  <c r="O4" i="3"/>
  <c r="O7" i="3"/>
  <c r="P10" i="3" l="1"/>
  <c r="P9" i="3"/>
  <c r="P7" i="3"/>
  <c r="P8" i="3"/>
  <c r="P4" i="3"/>
  <c r="Q9" i="3" l="1"/>
  <c r="Q10" i="3"/>
  <c r="Q8" i="3"/>
  <c r="Q4" i="3"/>
  <c r="Q7" i="3"/>
  <c r="R7" i="3" l="1"/>
  <c r="R9" i="3"/>
  <c r="R10" i="3"/>
  <c r="R8" i="3"/>
  <c r="R4" i="3"/>
  <c r="S9" i="3" l="1"/>
  <c r="S10" i="3"/>
  <c r="S8" i="3"/>
  <c r="S4" i="3"/>
  <c r="S7" i="3"/>
  <c r="T9" i="3" l="1"/>
  <c r="T10" i="3"/>
  <c r="T8" i="3"/>
  <c r="T7" i="3"/>
  <c r="T4" i="3"/>
  <c r="U8" i="3" l="1"/>
  <c r="U10" i="3"/>
  <c r="U9" i="3"/>
  <c r="U4" i="3"/>
  <c r="U7" i="3"/>
  <c r="V10" i="3" l="1"/>
  <c r="V8" i="3"/>
  <c r="V9" i="3"/>
  <c r="V7" i="3"/>
  <c r="V4" i="3"/>
  <c r="W8" i="3" l="1"/>
  <c r="W10" i="3"/>
  <c r="W9" i="3"/>
  <c r="W4" i="3"/>
  <c r="W7" i="3"/>
  <c r="X8" i="3" l="1"/>
  <c r="X10" i="3"/>
  <c r="X9" i="3"/>
  <c r="X7" i="3"/>
  <c r="X4" i="3"/>
  <c r="Y8" i="3" l="1"/>
  <c r="Y10" i="3"/>
  <c r="Y9" i="3"/>
  <c r="Y4" i="3"/>
  <c r="Y7" i="3"/>
  <c r="Z7" i="3" l="1"/>
  <c r="Z10" i="3"/>
  <c r="Z8" i="3"/>
  <c r="Z9" i="3"/>
  <c r="Z4" i="3"/>
  <c r="AA8" i="3" l="1"/>
  <c r="AA10" i="3"/>
  <c r="AA9" i="3"/>
  <c r="AA4" i="3"/>
  <c r="AA7" i="3"/>
  <c r="AB7" i="3" l="1"/>
  <c r="AB10" i="3"/>
  <c r="AB8" i="3"/>
  <c r="AB9" i="3"/>
  <c r="AB4" i="3"/>
  <c r="AC4" i="3" l="1"/>
  <c r="AC10" i="3"/>
  <c r="AC9" i="3"/>
  <c r="AC8" i="3"/>
  <c r="AC7" i="3"/>
  <c r="AD7" i="3" l="1"/>
  <c r="AD10" i="3"/>
  <c r="AD9" i="3"/>
  <c r="AD8" i="3"/>
  <c r="AD4" i="3"/>
</calcChain>
</file>

<file path=xl/sharedStrings.xml><?xml version="1.0" encoding="utf-8"?>
<sst xmlns="http://schemas.openxmlformats.org/spreadsheetml/2006/main" count="175" uniqueCount="90">
  <si>
    <t>Eyre Peninsula</t>
  </si>
  <si>
    <t>Upper North</t>
  </si>
  <si>
    <t>Mid North</t>
  </si>
  <si>
    <t>Riverland</t>
  </si>
  <si>
    <t>South East</t>
  </si>
  <si>
    <t>Eastern Suburbs</t>
  </si>
  <si>
    <t>Northern Suburbs</t>
  </si>
  <si>
    <t>Southern Suburbs</t>
  </si>
  <si>
    <t>Western Suburbs</t>
  </si>
  <si>
    <t>Region</t>
  </si>
  <si>
    <t>Adelaide Metro</t>
  </si>
  <si>
    <t>Eastern Hills</t>
  </si>
  <si>
    <t>Angas Creek</t>
  </si>
  <si>
    <t>Kanmantoo</t>
  </si>
  <si>
    <t>Mannum</t>
  </si>
  <si>
    <t>Mobilong</t>
  </si>
  <si>
    <t>Mt Barker and Mt Barker Sth</t>
  </si>
  <si>
    <t>Port Lincoln</t>
  </si>
  <si>
    <t>Stony Point Distribution</t>
  </si>
  <si>
    <t>Whyalla and Whyalla Central</t>
  </si>
  <si>
    <t>Wudinna</t>
  </si>
  <si>
    <t>Yadnarie</t>
  </si>
  <si>
    <t>Ardrossan West</t>
  </si>
  <si>
    <t>Baroota</t>
  </si>
  <si>
    <t>Brinkworth</t>
  </si>
  <si>
    <t>Clare North</t>
  </si>
  <si>
    <t>Dalrymple</t>
  </si>
  <si>
    <t>Dorrien</t>
  </si>
  <si>
    <t>Hummocks</t>
  </si>
  <si>
    <t>Kadina East</t>
  </si>
  <si>
    <t>Port Pirie Network</t>
  </si>
  <si>
    <t>Templers</t>
  </si>
  <si>
    <t>Waterloo</t>
  </si>
  <si>
    <t>Berri</t>
  </si>
  <si>
    <t>North West Bend</t>
  </si>
  <si>
    <t>Blanche</t>
  </si>
  <si>
    <t>Keith</t>
  </si>
  <si>
    <t>Kincraig</t>
  </si>
  <si>
    <t>Mt Gambier</t>
  </si>
  <si>
    <t>Penola West</t>
  </si>
  <si>
    <t>Snuggery Industrial</t>
  </si>
  <si>
    <t>Snuggery Rural</t>
  </si>
  <si>
    <t>Tailem Bend</t>
  </si>
  <si>
    <t>Davenport West</t>
  </si>
  <si>
    <t>Leigh Creek South</t>
  </si>
  <si>
    <t>Mt Gunson</t>
  </si>
  <si>
    <t>Neuroodla</t>
  </si>
  <si>
    <t>Sub Region</t>
  </si>
  <si>
    <t>Regional Demand Percentage</t>
  </si>
  <si>
    <t>Statewide Demand Percentage</t>
  </si>
  <si>
    <t>ElectraNet Provided Data</t>
  </si>
  <si>
    <t>Honours Breakdown</t>
  </si>
  <si>
    <t>Northern Suburbs (1/2)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</si>
  <si>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</si>
  <si>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</si>
  <si>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</si>
  <si>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</si>
  <si>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</si>
  <si>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</si>
  <si>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</si>
  <si>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</si>
  <si>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</si>
  <si>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</si>
  <si>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</si>
  <si>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</si>
  <si>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</si>
  <si>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</si>
  <si>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</si>
  <si>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</si>
  <si>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</si>
  <si>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</si>
  <si>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</si>
  <si>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</si>
  <si>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</si>
  <si>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</si>
  <si>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2046-47</t>
  </si>
  <si>
    <t>2047-48</t>
  </si>
  <si>
    <t>2048-49</t>
  </si>
  <si>
    <t>2049-50</t>
  </si>
  <si>
    <t>2050-51</t>
  </si>
  <si>
    <t>2051-52</t>
  </si>
  <si>
    <t>Financial Year</t>
  </si>
  <si>
    <t>Business Demand [%]</t>
  </si>
  <si>
    <t>EV Demand [%]</t>
  </si>
  <si>
    <t>Electrification Demand [%]</t>
  </si>
  <si>
    <t>Hydrogen Demand [%]</t>
  </si>
  <si>
    <t>Residential Demand [%]</t>
  </si>
  <si>
    <t>Losses [%]</t>
  </si>
  <si>
    <t>The North</t>
  </si>
  <si>
    <t>This sheet is used to model demand changes between SA regions over the forecast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</si>
</sst>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%"/>
    <numFmt numFmtId="167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166" fontId="2" fillId="0" borderId="0" xfId="0" applyNumberFormat="1" applyFont="1"/>
    <xf numFmtId="10" fontId="0" fillId="0" borderId="0" xfId="1" applyNumberFormat="1" applyFon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0EA1-8B92-4F52-AB6E-F8A04D81DD31}">
  <dimension ref="B2:K50"/>
  <sheetViews>
    <sheetView tabSelected="1" zoomScale="84" workbookViewId="0">
      <selection activeCell="C7" sqref="C7"/>
    </sheetView>
  </sheetViews>
  <sheetFormatPr defaultRowHeight="14.6" x14ac:dyDescent="0.4"/>
  <cols>
    <col min="2" max="2" width="21.23046875" bestFit="1" customWidth="1"/>
    <col min="3" max="3" width="23.921875" bestFit="1" customWidth="1"/>
    <col min="4" max="4" width="24.69140625" bestFit="1" customWidth="1"/>
    <col min="5" max="5" width="25.921875" bestFit="1" customWidth="1"/>
    <col min="8" max="8" width="17.15234375" bestFit="1" customWidth="1"/>
    <col min="9" max="9" width="23.921875" bestFit="1" customWidth="1"/>
    <col min="10" max="10" width="24.69140625" bestFit="1" customWidth="1"/>
    <col min="11" max="11" width="25.921875" bestFit="1" customWidth="1"/>
  </cols>
  <sheetData>
    <row r="2" spans="2:11" x14ac:dyDescent="0.4">
      <c r="B2" t="s">
        <v>50</v>
      </c>
      <c r="H2" t="s">
        <v>51</v>
      </c>
    </row>
    <row r="3" spans="2:11" x14ac:dyDescent="0.4">
      <c r="B3" t="s">
        <v>9</v>
      </c>
      <c r="C3" t="s">
        <v>47</v>
      </c>
      <c r="D3" t="s">
        <v>48</v>
      </c>
      <c r="E3" t="s">
        <v>49</v>
      </c>
      <c r="H3" t="s">
        <v>9</v>
      </c>
      <c r="I3" t="s">
        <v>47</v>
      </c>
      <c r="J3" t="s">
        <v>48</v>
      </c>
      <c r="K3" t="s">
        <v>49</v>
      </c>
    </row>
    <row r="4" spans="2:11" x14ac:dyDescent="0.4">
      <c r="B4" s="4" t="s">
        <v>10</v>
      </c>
      <c r="C4" s="4"/>
      <c r="D4" s="4"/>
      <c r="E4" s="6">
        <v>0.57650000000000001</v>
      </c>
      <c r="H4" s="4" t="s">
        <v>10</v>
      </c>
      <c r="I4" s="4"/>
      <c r="J4" s="4"/>
      <c r="K4" s="6">
        <f>SUM(K5:K8)</f>
        <v>0.506714675</v>
      </c>
    </row>
    <row r="5" spans="2:11" x14ac:dyDescent="0.4">
      <c r="C5" t="s">
        <v>5</v>
      </c>
      <c r="D5" s="1">
        <v>0.16830000000000001</v>
      </c>
      <c r="E5" s="2">
        <f t="shared" ref="E5:E8" si="0">D5*$E$4</f>
        <v>9.7024949999999999E-2</v>
      </c>
      <c r="I5" t="s">
        <v>5</v>
      </c>
      <c r="J5" s="1">
        <f>K5/$K$4</f>
        <v>0.19147846862733944</v>
      </c>
      <c r="K5" s="2">
        <f>E5</f>
        <v>9.7024949999999999E-2</v>
      </c>
    </row>
    <row r="6" spans="2:11" x14ac:dyDescent="0.4">
      <c r="C6" t="s">
        <v>6</v>
      </c>
      <c r="D6" s="1">
        <v>0.24210000000000001</v>
      </c>
      <c r="E6" s="1">
        <f t="shared" si="0"/>
        <v>0.13957065000000002</v>
      </c>
      <c r="I6" t="s">
        <v>52</v>
      </c>
      <c r="J6" s="1">
        <f t="shared" ref="J6:J8" si="1">K6/$K$4</f>
        <v>0.13772114454747142</v>
      </c>
      <c r="K6" s="2">
        <f>E6*0.5</f>
        <v>6.9785325000000009E-2</v>
      </c>
    </row>
    <row r="7" spans="2:11" x14ac:dyDescent="0.4">
      <c r="C7" t="s">
        <v>7</v>
      </c>
      <c r="D7" s="1">
        <v>0.36880000000000002</v>
      </c>
      <c r="E7" s="1">
        <f t="shared" si="0"/>
        <v>0.2126132</v>
      </c>
      <c r="I7" t="s">
        <v>7</v>
      </c>
      <c r="J7" s="1">
        <f t="shared" si="1"/>
        <v>0.41959155810910748</v>
      </c>
      <c r="K7" s="2">
        <f t="shared" ref="K7:K8" si="2">E7</f>
        <v>0.2126132</v>
      </c>
    </row>
    <row r="8" spans="2:11" x14ac:dyDescent="0.4">
      <c r="C8" t="s">
        <v>8</v>
      </c>
      <c r="D8" s="1">
        <v>0.2208</v>
      </c>
      <c r="E8" s="1">
        <f t="shared" si="0"/>
        <v>0.12729119999999999</v>
      </c>
      <c r="I8" t="s">
        <v>8</v>
      </c>
      <c r="J8" s="1">
        <f t="shared" si="1"/>
        <v>0.25120882871608169</v>
      </c>
      <c r="K8" s="2">
        <f t="shared" si="2"/>
        <v>0.12729119999999999</v>
      </c>
    </row>
    <row r="9" spans="2:11" x14ac:dyDescent="0.4">
      <c r="B9" s="4" t="s">
        <v>11</v>
      </c>
      <c r="C9" s="4"/>
      <c r="D9" s="4"/>
      <c r="E9" s="5">
        <v>7.3200000000000001E-2</v>
      </c>
      <c r="H9" s="4" t="s">
        <v>0</v>
      </c>
      <c r="I9" s="4"/>
      <c r="J9" s="4"/>
      <c r="K9" s="5">
        <f>SUM(K10:K12)</f>
        <v>2.8328200000000001E-2</v>
      </c>
    </row>
    <row r="10" spans="2:11" x14ac:dyDescent="0.4">
      <c r="C10" t="s">
        <v>12</v>
      </c>
      <c r="D10" s="1">
        <v>0.1275</v>
      </c>
      <c r="E10" s="3">
        <f>D10*$E$9</f>
        <v>9.333000000000001E-3</v>
      </c>
      <c r="I10" t="s">
        <v>17</v>
      </c>
      <c r="J10" s="1">
        <f>K10/$K$9</f>
        <v>0.68417266187050352</v>
      </c>
      <c r="K10" s="2">
        <f>E16</f>
        <v>1.938138E-2</v>
      </c>
    </row>
    <row r="11" spans="2:11" x14ac:dyDescent="0.4">
      <c r="C11" t="s">
        <v>13</v>
      </c>
      <c r="D11" s="1">
        <v>8.0000000000000002E-3</v>
      </c>
      <c r="E11" s="3">
        <f t="shared" ref="E11:E14" si="3">D11*$E$9</f>
        <v>5.8560000000000003E-4</v>
      </c>
      <c r="I11" t="s">
        <v>20</v>
      </c>
      <c r="J11" s="1">
        <f t="shared" ref="J11:J12" si="4">K11/$K$9</f>
        <v>0.18812949640287768</v>
      </c>
      <c r="K11" s="3">
        <f>E19</f>
        <v>5.3293699999999999E-3</v>
      </c>
    </row>
    <row r="12" spans="2:11" x14ac:dyDescent="0.4">
      <c r="C12" t="s">
        <v>14</v>
      </c>
      <c r="D12" s="1">
        <v>4.0800000000000003E-2</v>
      </c>
      <c r="E12" s="3">
        <f t="shared" si="3"/>
        <v>2.9865600000000001E-3</v>
      </c>
      <c r="I12" t="s">
        <v>21</v>
      </c>
      <c r="J12" s="1">
        <f t="shared" si="4"/>
        <v>0.12769784172661869</v>
      </c>
      <c r="K12" s="3">
        <f>E20</f>
        <v>3.6174499999999999E-3</v>
      </c>
    </row>
    <row r="13" spans="2:11" x14ac:dyDescent="0.4">
      <c r="C13" t="s">
        <v>15</v>
      </c>
      <c r="D13" s="1">
        <v>0.23910000000000001</v>
      </c>
      <c r="E13" s="2">
        <f t="shared" si="3"/>
        <v>1.7502119999999999E-2</v>
      </c>
      <c r="H13" s="4" t="s">
        <v>88</v>
      </c>
      <c r="I13" s="4"/>
      <c r="J13" s="4"/>
      <c r="K13" s="5">
        <f>SUM(K14:K17)</f>
        <v>8.6541000000000007E-2</v>
      </c>
    </row>
    <row r="14" spans="2:11" x14ac:dyDescent="0.4">
      <c r="C14" t="s">
        <v>16</v>
      </c>
      <c r="D14" s="1">
        <v>0.58460000000000001</v>
      </c>
      <c r="E14" s="2">
        <f t="shared" si="3"/>
        <v>4.2792719999999999E-2</v>
      </c>
      <c r="I14" t="s">
        <v>18</v>
      </c>
      <c r="J14" s="3">
        <f>K14/$K$13</f>
        <v>5.8873828589916914E-4</v>
      </c>
      <c r="K14" s="3">
        <f>E17</f>
        <v>5.0950000000000005E-5</v>
      </c>
    </row>
    <row r="15" spans="2:11" x14ac:dyDescent="0.4">
      <c r="B15" s="4" t="s">
        <v>0</v>
      </c>
      <c r="C15" s="4"/>
      <c r="D15" s="4"/>
      <c r="E15" s="6">
        <v>0.1019</v>
      </c>
      <c r="I15" t="s">
        <v>19</v>
      </c>
      <c r="J15" s="1">
        <f t="shared" ref="J15:J17" si="5">K15/$K$13</f>
        <v>0.84954934655250125</v>
      </c>
      <c r="K15" s="3">
        <f>E18</f>
        <v>7.3520850000000013E-2</v>
      </c>
    </row>
    <row r="16" spans="2:11" x14ac:dyDescent="0.4">
      <c r="C16" t="s">
        <v>17</v>
      </c>
      <c r="D16" s="1">
        <v>0.19020000000000001</v>
      </c>
      <c r="E16" s="2">
        <f>D16*$E$15</f>
        <v>1.938138E-2</v>
      </c>
      <c r="I16" t="s">
        <v>23</v>
      </c>
      <c r="J16" s="2">
        <f t="shared" si="5"/>
        <v>1.3713731063888792E-2</v>
      </c>
      <c r="K16" s="3">
        <f>E23</f>
        <v>1.1868E-3</v>
      </c>
    </row>
    <row r="17" spans="2:11" x14ac:dyDescent="0.4">
      <c r="C17" t="s">
        <v>18</v>
      </c>
      <c r="D17" s="1">
        <v>5.0000000000000001E-4</v>
      </c>
      <c r="E17" s="3">
        <f t="shared" ref="E17:E20" si="6">D17*$E$15</f>
        <v>5.0950000000000005E-5</v>
      </c>
      <c r="I17" t="s">
        <v>43</v>
      </c>
      <c r="J17" s="1">
        <f t="shared" si="5"/>
        <v>0.1361481840977109</v>
      </c>
      <c r="K17" s="2">
        <f>E46</f>
        <v>1.17824E-2</v>
      </c>
    </row>
    <row r="18" spans="2:11" x14ac:dyDescent="0.4">
      <c r="C18" t="s">
        <v>19</v>
      </c>
      <c r="D18" s="1">
        <v>0.72150000000000003</v>
      </c>
      <c r="E18" s="2">
        <f t="shared" si="6"/>
        <v>7.3520850000000013E-2</v>
      </c>
      <c r="H18" s="4" t="s">
        <v>1</v>
      </c>
      <c r="I18" s="4"/>
      <c r="J18" s="4"/>
      <c r="K18" s="7">
        <f>SUM(K19:K21)</f>
        <v>1.0176E-3</v>
      </c>
    </row>
    <row r="19" spans="2:11" x14ac:dyDescent="0.4">
      <c r="C19" t="s">
        <v>20</v>
      </c>
      <c r="D19" s="1">
        <v>5.2299999999999999E-2</v>
      </c>
      <c r="E19" s="3">
        <f t="shared" si="6"/>
        <v>5.3293699999999999E-3</v>
      </c>
      <c r="I19" t="s">
        <v>44</v>
      </c>
      <c r="J19" s="1">
        <f>K19/$K$18</f>
        <v>0.44150943396226416</v>
      </c>
      <c r="K19" s="3">
        <f>E47</f>
        <v>4.4928000000000004E-4</v>
      </c>
    </row>
    <row r="20" spans="2:11" x14ac:dyDescent="0.4">
      <c r="C20" t="s">
        <v>21</v>
      </c>
      <c r="D20" s="1">
        <v>3.5499999999999997E-2</v>
      </c>
      <c r="E20" s="3">
        <f t="shared" si="6"/>
        <v>3.6174499999999999E-3</v>
      </c>
      <c r="I20" t="s">
        <v>45</v>
      </c>
      <c r="J20" s="2">
        <f t="shared" ref="J20:J21" si="7">K20/$K$18</f>
        <v>5.157232704402516E-2</v>
      </c>
      <c r="K20" s="3">
        <f t="shared" ref="K20:K21" si="8">E48</f>
        <v>5.2480000000000006E-5</v>
      </c>
    </row>
    <row r="21" spans="2:11" x14ac:dyDescent="0.4">
      <c r="B21" s="4" t="s">
        <v>2</v>
      </c>
      <c r="C21" s="4"/>
      <c r="D21" s="4"/>
      <c r="E21" s="5">
        <v>9.1999999999999998E-2</v>
      </c>
      <c r="I21" t="s">
        <v>46</v>
      </c>
      <c r="J21" s="1">
        <f t="shared" si="7"/>
        <v>0.50691823899371069</v>
      </c>
      <c r="K21" s="3">
        <f t="shared" si="8"/>
        <v>5.1584000000000005E-4</v>
      </c>
    </row>
    <row r="22" spans="2:11" x14ac:dyDescent="0.4">
      <c r="C22" t="s">
        <v>22</v>
      </c>
      <c r="D22" s="1">
        <v>4.2900000000000001E-2</v>
      </c>
      <c r="E22" s="3">
        <f>D22*$E$21</f>
        <v>3.9468000000000003E-3</v>
      </c>
      <c r="H22" s="4" t="s">
        <v>2</v>
      </c>
      <c r="I22" s="4"/>
      <c r="J22" s="4"/>
      <c r="K22" s="6">
        <f>SUM(K23:K38)</f>
        <v>0.23378932500000002</v>
      </c>
    </row>
    <row r="23" spans="2:11" x14ac:dyDescent="0.4">
      <c r="C23" t="s">
        <v>23</v>
      </c>
      <c r="D23" s="1">
        <v>1.29E-2</v>
      </c>
      <c r="E23" s="3">
        <f t="shared" ref="E23:E32" si="9">D23*$E$21</f>
        <v>1.1868E-3</v>
      </c>
      <c r="I23" t="s">
        <v>52</v>
      </c>
      <c r="J23" s="1">
        <f>K23/$K$22</f>
        <v>0.29849662725190729</v>
      </c>
      <c r="K23" s="2">
        <f>K6</f>
        <v>6.9785325000000009E-2</v>
      </c>
    </row>
    <row r="24" spans="2:11" x14ac:dyDescent="0.4">
      <c r="C24" t="s">
        <v>24</v>
      </c>
      <c r="D24" s="1">
        <v>2.3E-2</v>
      </c>
      <c r="E24" s="3">
        <f t="shared" si="9"/>
        <v>2.1159999999999998E-3</v>
      </c>
      <c r="I24" t="s">
        <v>22</v>
      </c>
      <c r="J24" s="2">
        <f t="shared" ref="J24:J38" si="10">K24/$K$22</f>
        <v>1.6881865756702107E-2</v>
      </c>
      <c r="K24" s="3">
        <f>E22</f>
        <v>3.9468000000000003E-3</v>
      </c>
    </row>
    <row r="25" spans="2:11" x14ac:dyDescent="0.4">
      <c r="C25" t="s">
        <v>25</v>
      </c>
      <c r="D25" s="1">
        <v>6.83E-2</v>
      </c>
      <c r="E25" s="3">
        <f t="shared" si="9"/>
        <v>6.2835999999999994E-3</v>
      </c>
      <c r="I25" t="s">
        <v>24</v>
      </c>
      <c r="J25" s="3">
        <f t="shared" si="10"/>
        <v>9.050883739024438E-3</v>
      </c>
      <c r="K25" s="1">
        <f t="shared" ref="K25:K33" si="11">E24</f>
        <v>2.1159999999999998E-3</v>
      </c>
    </row>
    <row r="26" spans="2:11" x14ac:dyDescent="0.4">
      <c r="C26" t="s">
        <v>26</v>
      </c>
      <c r="D26" s="1">
        <v>3.4099999999999998E-2</v>
      </c>
      <c r="E26" s="3">
        <f t="shared" si="9"/>
        <v>3.1371999999999997E-3</v>
      </c>
      <c r="I26" t="s">
        <v>25</v>
      </c>
      <c r="J26" s="2">
        <f t="shared" si="10"/>
        <v>2.6877189538059527E-2</v>
      </c>
      <c r="K26" s="1">
        <f t="shared" si="11"/>
        <v>6.2835999999999994E-3</v>
      </c>
    </row>
    <row r="27" spans="2:11" x14ac:dyDescent="0.4">
      <c r="C27" t="s">
        <v>27</v>
      </c>
      <c r="D27" s="1">
        <v>0.31929999999999997</v>
      </c>
      <c r="E27" s="2">
        <f t="shared" si="9"/>
        <v>2.9375599999999998E-2</v>
      </c>
      <c r="I27" t="s">
        <v>26</v>
      </c>
      <c r="J27" s="2">
        <f t="shared" si="10"/>
        <v>1.3418918934814493E-2</v>
      </c>
      <c r="K27" s="1">
        <f t="shared" si="11"/>
        <v>3.1371999999999997E-3</v>
      </c>
    </row>
    <row r="28" spans="2:11" x14ac:dyDescent="0.4">
      <c r="C28" t="s">
        <v>28</v>
      </c>
      <c r="D28" s="1">
        <v>4.1399999999999999E-2</v>
      </c>
      <c r="E28" s="3">
        <f t="shared" si="9"/>
        <v>3.8087999999999998E-3</v>
      </c>
      <c r="I28" t="s">
        <v>27</v>
      </c>
      <c r="J28" s="1">
        <f t="shared" si="10"/>
        <v>0.12564987729871754</v>
      </c>
      <c r="K28" s="1">
        <f t="shared" si="11"/>
        <v>2.9375599999999998E-2</v>
      </c>
    </row>
    <row r="29" spans="2:11" x14ac:dyDescent="0.4">
      <c r="C29" t="s">
        <v>29</v>
      </c>
      <c r="D29" s="1">
        <v>5.1900000000000002E-2</v>
      </c>
      <c r="E29" s="3">
        <f t="shared" si="9"/>
        <v>4.7748000000000001E-3</v>
      </c>
      <c r="I29" t="s">
        <v>28</v>
      </c>
      <c r="J29" s="2">
        <f t="shared" si="10"/>
        <v>1.6291590730243988E-2</v>
      </c>
      <c r="K29" s="1">
        <f t="shared" si="11"/>
        <v>3.8087999999999998E-3</v>
      </c>
    </row>
    <row r="30" spans="2:11" x14ac:dyDescent="0.4">
      <c r="C30" t="s">
        <v>30</v>
      </c>
      <c r="D30" s="1">
        <v>0.20669999999999999</v>
      </c>
      <c r="E30" s="2">
        <f t="shared" si="9"/>
        <v>1.9016399999999999E-2</v>
      </c>
      <c r="I30" t="s">
        <v>29</v>
      </c>
      <c r="J30" s="2">
        <f t="shared" si="10"/>
        <v>2.0423515915450802E-2</v>
      </c>
      <c r="K30" s="1">
        <f t="shared" si="11"/>
        <v>4.7748000000000001E-3</v>
      </c>
    </row>
    <row r="31" spans="2:11" x14ac:dyDescent="0.4">
      <c r="C31" t="s">
        <v>31</v>
      </c>
      <c r="D31" s="1">
        <v>0.15160000000000001</v>
      </c>
      <c r="E31" s="2">
        <f t="shared" si="9"/>
        <v>1.3947200000000002E-2</v>
      </c>
      <c r="I31" t="s">
        <v>30</v>
      </c>
      <c r="J31" s="2">
        <f t="shared" si="10"/>
        <v>8.1339898645928332E-2</v>
      </c>
      <c r="K31" s="1">
        <f t="shared" si="11"/>
        <v>1.9016399999999999E-2</v>
      </c>
    </row>
    <row r="32" spans="2:11" x14ac:dyDescent="0.4">
      <c r="C32" t="s">
        <v>32</v>
      </c>
      <c r="D32" s="1">
        <v>4.7800000000000002E-2</v>
      </c>
      <c r="E32" s="3">
        <f t="shared" si="9"/>
        <v>4.3975999999999998E-3</v>
      </c>
      <c r="I32" t="s">
        <v>31</v>
      </c>
      <c r="J32" s="2">
        <f t="shared" si="10"/>
        <v>5.9657129340700221E-2</v>
      </c>
      <c r="K32" s="1">
        <f t="shared" si="11"/>
        <v>1.3947200000000002E-2</v>
      </c>
    </row>
    <row r="33" spans="2:11" x14ac:dyDescent="0.4">
      <c r="B33" s="4" t="s">
        <v>3</v>
      </c>
      <c r="C33" s="4"/>
      <c r="D33" s="4"/>
      <c r="E33" s="5">
        <v>5.6800000000000003E-2</v>
      </c>
      <c r="I33" t="s">
        <v>32</v>
      </c>
      <c r="J33" s="2">
        <f t="shared" si="10"/>
        <v>1.8810097509798618E-2</v>
      </c>
      <c r="K33" s="1">
        <f t="shared" si="11"/>
        <v>4.3975999999999998E-3</v>
      </c>
    </row>
    <row r="34" spans="2:11" x14ac:dyDescent="0.4">
      <c r="C34" t="s">
        <v>33</v>
      </c>
      <c r="D34" s="1">
        <v>0.7873</v>
      </c>
      <c r="E34" s="2">
        <f>D34*$E$33</f>
        <v>4.4718640000000004E-2</v>
      </c>
      <c r="I34" t="s">
        <v>12</v>
      </c>
      <c r="J34" s="2">
        <f t="shared" si="10"/>
        <v>3.9920556680678211E-2</v>
      </c>
      <c r="K34" s="3">
        <f>E10</f>
        <v>9.333000000000001E-3</v>
      </c>
    </row>
    <row r="35" spans="2:11" x14ac:dyDescent="0.4">
      <c r="C35" t="s">
        <v>34</v>
      </c>
      <c r="D35" s="1">
        <v>0.2127</v>
      </c>
      <c r="E35" s="2">
        <f>D35*$E$33</f>
        <v>1.2081360000000001E-2</v>
      </c>
      <c r="I35" t="s">
        <v>13</v>
      </c>
      <c r="J35" s="3">
        <f t="shared" si="10"/>
        <v>2.5048192427092214E-3</v>
      </c>
      <c r="K35" s="3">
        <f>E11</f>
        <v>5.8560000000000003E-4</v>
      </c>
    </row>
    <row r="36" spans="2:11" x14ac:dyDescent="0.4">
      <c r="B36" s="4" t="s">
        <v>4</v>
      </c>
      <c r="C36" s="4"/>
      <c r="D36" s="4"/>
      <c r="E36" s="5">
        <v>8.6800000000000002E-2</v>
      </c>
      <c r="I36" t="s">
        <v>14</v>
      </c>
      <c r="J36" s="2">
        <f t="shared" si="10"/>
        <v>1.2774578137817027E-2</v>
      </c>
      <c r="K36" s="3">
        <f>E12</f>
        <v>2.9865600000000001E-3</v>
      </c>
    </row>
    <row r="37" spans="2:11" x14ac:dyDescent="0.4">
      <c r="C37" t="s">
        <v>35</v>
      </c>
      <c r="D37" s="1">
        <v>0.36670000000000003</v>
      </c>
      <c r="E37" s="2">
        <f>D37*$E$36</f>
        <v>3.182956E-2</v>
      </c>
      <c r="I37" t="s">
        <v>15</v>
      </c>
      <c r="J37" s="2">
        <f t="shared" si="10"/>
        <v>7.4862785116471847E-2</v>
      </c>
      <c r="K37" s="3">
        <f>E13</f>
        <v>1.7502119999999999E-2</v>
      </c>
    </row>
    <row r="38" spans="2:11" x14ac:dyDescent="0.4">
      <c r="C38" t="s">
        <v>36</v>
      </c>
      <c r="D38" s="1">
        <v>0.1227</v>
      </c>
      <c r="E38" s="2">
        <f t="shared" ref="E38:E44" si="12">D38*$E$36</f>
        <v>1.0650360000000001E-2</v>
      </c>
      <c r="I38" t="s">
        <v>16</v>
      </c>
      <c r="J38" s="1">
        <f t="shared" si="10"/>
        <v>0.18303966616097633</v>
      </c>
      <c r="K38" s="3">
        <f>E14</f>
        <v>4.2792719999999999E-2</v>
      </c>
    </row>
    <row r="39" spans="2:11" x14ac:dyDescent="0.4">
      <c r="C39" t="s">
        <v>37</v>
      </c>
      <c r="D39" s="1">
        <v>0.12889999999999999</v>
      </c>
      <c r="E39" s="2">
        <f t="shared" si="12"/>
        <v>1.1188519999999999E-2</v>
      </c>
      <c r="H39" s="4" t="s">
        <v>3</v>
      </c>
      <c r="I39" s="4"/>
      <c r="J39" s="4"/>
      <c r="K39" s="5">
        <f>SUM(K40:K41)</f>
        <v>5.6800000000000003E-2</v>
      </c>
    </row>
    <row r="40" spans="2:11" x14ac:dyDescent="0.4">
      <c r="C40" t="s">
        <v>38</v>
      </c>
      <c r="D40" s="1">
        <v>0.2109</v>
      </c>
      <c r="E40" s="2">
        <f t="shared" si="12"/>
        <v>1.8306120000000002E-2</v>
      </c>
      <c r="I40" t="s">
        <v>33</v>
      </c>
      <c r="J40" s="1">
        <f>K40/$K$39</f>
        <v>0.7873</v>
      </c>
      <c r="K40" s="2">
        <f>E34</f>
        <v>4.4718640000000004E-2</v>
      </c>
    </row>
    <row r="41" spans="2:11" x14ac:dyDescent="0.4">
      <c r="C41" t="s">
        <v>39</v>
      </c>
      <c r="D41" s="1">
        <v>6.0299999999999999E-2</v>
      </c>
      <c r="E41" s="3">
        <f t="shared" si="12"/>
        <v>5.2340399999999997E-3</v>
      </c>
      <c r="I41" t="s">
        <v>34</v>
      </c>
      <c r="J41" s="1">
        <f>K41/$K$39</f>
        <v>0.2127</v>
      </c>
      <c r="K41" s="2">
        <f>E35</f>
        <v>1.2081360000000001E-2</v>
      </c>
    </row>
    <row r="42" spans="2:11" x14ac:dyDescent="0.4">
      <c r="C42" t="s">
        <v>40</v>
      </c>
      <c r="D42" s="1">
        <v>-0.16</v>
      </c>
      <c r="E42" s="2">
        <f t="shared" si="12"/>
        <v>-1.3888000000000001E-2</v>
      </c>
      <c r="H42" s="4" t="s">
        <v>4</v>
      </c>
      <c r="I42" s="4"/>
      <c r="J42" s="4"/>
      <c r="K42" s="5">
        <f>SUM(K43:K50)</f>
        <v>8.6800000000000002E-2</v>
      </c>
    </row>
    <row r="43" spans="2:11" x14ac:dyDescent="0.4">
      <c r="C43" t="s">
        <v>41</v>
      </c>
      <c r="D43" s="1">
        <v>8.3000000000000004E-2</v>
      </c>
      <c r="E43" s="3">
        <f t="shared" si="12"/>
        <v>7.2044000000000006E-3</v>
      </c>
      <c r="I43" t="s">
        <v>35</v>
      </c>
      <c r="J43" s="1">
        <f>K43/$K$42</f>
        <v>0.36669999999999997</v>
      </c>
      <c r="K43" s="2">
        <f t="shared" ref="K43:K50" si="13">E37</f>
        <v>3.182956E-2</v>
      </c>
    </row>
    <row r="44" spans="2:11" x14ac:dyDescent="0.4">
      <c r="C44" t="s">
        <v>42</v>
      </c>
      <c r="D44" s="1">
        <v>0.1875</v>
      </c>
      <c r="E44" s="2">
        <f t="shared" si="12"/>
        <v>1.6275000000000001E-2</v>
      </c>
      <c r="I44" t="s">
        <v>36</v>
      </c>
      <c r="J44" s="1">
        <f t="shared" ref="J44:J50" si="14">K44/$K$42</f>
        <v>0.1227</v>
      </c>
      <c r="K44" s="2">
        <f t="shared" si="13"/>
        <v>1.0650360000000001E-2</v>
      </c>
    </row>
    <row r="45" spans="2:11" x14ac:dyDescent="0.4">
      <c r="B45" s="4" t="s">
        <v>1</v>
      </c>
      <c r="C45" s="4"/>
      <c r="D45" s="4"/>
      <c r="E45" s="5">
        <v>1.2800000000000001E-2</v>
      </c>
      <c r="I45" t="s">
        <v>37</v>
      </c>
      <c r="J45" s="1">
        <f t="shared" si="14"/>
        <v>0.12889999999999999</v>
      </c>
      <c r="K45" s="2">
        <f t="shared" si="13"/>
        <v>1.1188519999999999E-2</v>
      </c>
    </row>
    <row r="46" spans="2:11" x14ac:dyDescent="0.4">
      <c r="C46" t="s">
        <v>43</v>
      </c>
      <c r="D46" s="1">
        <v>0.92049999999999998</v>
      </c>
      <c r="E46" s="2">
        <f>D46*$E$45</f>
        <v>1.17824E-2</v>
      </c>
      <c r="I46" t="s">
        <v>38</v>
      </c>
      <c r="J46" s="1">
        <f t="shared" si="14"/>
        <v>0.21090000000000003</v>
      </c>
      <c r="K46" s="2">
        <f t="shared" si="13"/>
        <v>1.8306120000000002E-2</v>
      </c>
    </row>
    <row r="47" spans="2:11" x14ac:dyDescent="0.4">
      <c r="C47" t="s">
        <v>44</v>
      </c>
      <c r="D47" s="1">
        <v>3.5099999999999999E-2</v>
      </c>
      <c r="E47" s="3">
        <f t="shared" ref="E47:E49" si="15">D47*$E$45</f>
        <v>4.4928000000000004E-4</v>
      </c>
      <c r="I47" t="s">
        <v>39</v>
      </c>
      <c r="J47" s="2">
        <f t="shared" si="14"/>
        <v>6.0299999999999992E-2</v>
      </c>
      <c r="K47" s="2">
        <f t="shared" si="13"/>
        <v>5.2340399999999997E-3</v>
      </c>
    </row>
    <row r="48" spans="2:11" x14ac:dyDescent="0.4">
      <c r="C48" t="s">
        <v>45</v>
      </c>
      <c r="D48" s="1">
        <v>4.1000000000000003E-3</v>
      </c>
      <c r="E48" s="3">
        <f t="shared" si="15"/>
        <v>5.2480000000000006E-5</v>
      </c>
      <c r="I48" t="s">
        <v>40</v>
      </c>
      <c r="J48" s="1">
        <f t="shared" si="14"/>
        <v>-0.16</v>
      </c>
      <c r="K48" s="2">
        <f t="shared" si="13"/>
        <v>-1.3888000000000001E-2</v>
      </c>
    </row>
    <row r="49" spans="3:11" x14ac:dyDescent="0.4">
      <c r="C49" t="s">
        <v>46</v>
      </c>
      <c r="D49" s="1">
        <v>4.0300000000000002E-2</v>
      </c>
      <c r="E49" s="3">
        <f t="shared" si="15"/>
        <v>5.1584000000000005E-4</v>
      </c>
      <c r="I49" t="s">
        <v>41</v>
      </c>
      <c r="J49" s="2">
        <f t="shared" si="14"/>
        <v>8.3000000000000004E-2</v>
      </c>
      <c r="K49" s="2">
        <f t="shared" si="13"/>
        <v>7.2044000000000006E-3</v>
      </c>
    </row>
    <row r="50" spans="3:11" x14ac:dyDescent="0.4">
      <c r="I50" t="s">
        <v>42</v>
      </c>
      <c r="J50" s="1">
        <f t="shared" si="14"/>
        <v>0.1875</v>
      </c>
      <c r="K50" s="2">
        <f t="shared" si="13"/>
        <v>1.6275000000000001E-2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57E2-9D6D-434A-B1EC-10A661F40921}">
  <dimension ref="B1:AD19"/>
  <sheetViews>
    <sheetView workbookViewId="0">
      <selection activeCell="B3" sqref="B3"/>
    </sheetView>
  </sheetViews>
  <sheetFormatPr defaultRowHeight="14.6" x14ac:dyDescent="0.4"/>
  <cols>
    <col min="2" max="2" width="13.3828125" bestFit="1" customWidth="1"/>
    <col min="3" max="3" width="9.4609375" customWidth="1"/>
    <col min="4" max="4" width="9.15234375" customWidth="1"/>
  </cols>
  <sheetData>
    <row r="1" spans="2:30" x14ac:dyDescent="0.4">
      <c r="D1" s="9"/>
      <c r="E1" s="10"/>
    </row>
    <row r="2" spans="2:30" x14ac:dyDescent="0.4">
      <c r="B2" t="s">
        <v>89</v>
      </c>
      <c r="D2" s="9"/>
    </row>
    <row r="3" spans="2:30" x14ac:dyDescent="0.4">
      <c r="B3" t="s">
        <v>9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</row>
    <row r="4" spans="2:30" x14ac:dyDescent="0.4">
      <c r="B4" t="s">
        <v>10</v>
      </c>
      <c r="C4" s="8">
        <f>'ElectraNet''s Numbers'!K4</f>
        <v>0.506714675</v>
      </c>
      <c r="D4" s="8">
        <f>C$4*(1-D5-D6)*1/SUM(C4,C7,C8,C9,C10)</f>
        <v>0.48773077042153301</v>
      </c>
      <c r="E4" s="8">
        <f>D$4*(1-E5-E6)*1/SUM(D4,D7,D8,D9,D10)</f>
        <v>0.45681110966898775</v>
      </c>
      <c r="F4" s="8">
        <f>E$4*(1-F5-F6)*1/SUM(E4,E7,E8,E9,E10)</f>
        <v>0.44363261326973608</v>
      </c>
      <c r="G4" s="8">
        <f t="shared" ref="G4:AD4" si="0">F$4*(1-G5-G6)*1/SUM(F4,F7,F8,F9,F10)</f>
        <v>0.43264099159877012</v>
      </c>
      <c r="H4" s="8">
        <f t="shared" si="0"/>
        <v>0.4194739448054256</v>
      </c>
      <c r="I4" s="8">
        <f t="shared" si="0"/>
        <v>0.39892190220190077</v>
      </c>
      <c r="J4" s="8">
        <f t="shared" si="0"/>
        <v>0.39657473299091328</v>
      </c>
      <c r="K4" s="8">
        <f t="shared" si="0"/>
        <v>0.39852116599514686</v>
      </c>
      <c r="L4" s="8">
        <f t="shared" si="0"/>
        <v>0.38970496944655963</v>
      </c>
      <c r="M4" s="8">
        <f t="shared" si="0"/>
        <v>0.41386363791087011</v>
      </c>
      <c r="N4" s="8">
        <f t="shared" si="0"/>
        <v>0.40974177978425785</v>
      </c>
      <c r="O4" s="8">
        <f t="shared" si="0"/>
        <v>0.40556267362810933</v>
      </c>
      <c r="P4" s="8">
        <f t="shared" si="0"/>
        <v>0.39537252437065146</v>
      </c>
      <c r="Q4" s="8">
        <f t="shared" si="0"/>
        <v>0.40155531156056984</v>
      </c>
      <c r="R4" s="8">
        <f t="shared" si="0"/>
        <v>0.39577326057740542</v>
      </c>
      <c r="S4" s="8">
        <f t="shared" si="0"/>
        <v>0.39789143767024776</v>
      </c>
      <c r="T4" s="8">
        <f t="shared" si="0"/>
        <v>0.37917133201188402</v>
      </c>
      <c r="U4" s="8">
        <f t="shared" si="0"/>
        <v>0.38621283964484643</v>
      </c>
      <c r="V4" s="8">
        <f t="shared" si="0"/>
        <v>0.38123226107519009</v>
      </c>
      <c r="W4" s="8">
        <f t="shared" si="0"/>
        <v>0.37905683595281137</v>
      </c>
      <c r="X4" s="8">
        <f t="shared" si="0"/>
        <v>0.38346493422710509</v>
      </c>
      <c r="Y4" s="8">
        <f t="shared" si="0"/>
        <v>0.381632997281944</v>
      </c>
      <c r="Z4" s="8">
        <f t="shared" si="0"/>
        <v>0.38083152486843613</v>
      </c>
      <c r="AA4" s="8">
        <f t="shared" si="0"/>
        <v>0.36674850960251115</v>
      </c>
      <c r="AB4" s="8">
        <f t="shared" si="0"/>
        <v>0.36629052536622092</v>
      </c>
      <c r="AC4" s="8">
        <f t="shared" si="0"/>
        <v>0.36319913177126167</v>
      </c>
      <c r="AD4" s="8">
        <f t="shared" si="0"/>
        <v>0.35947800985140343</v>
      </c>
    </row>
    <row r="5" spans="2:30" x14ac:dyDescent="0.4">
      <c r="B5" t="s">
        <v>0</v>
      </c>
      <c r="C5" s="8">
        <f>'ElectraNet''s Numbers'!K9</f>
        <v>2.8328200000000001E-2</v>
      </c>
      <c r="D5" s="8">
        <f>C5+D17/100/2</f>
        <v>4.49132E-2</v>
      </c>
      <c r="E5" s="8">
        <f>D5+(E17-D17)/100/2</f>
        <v>7.1918200000000002E-2</v>
      </c>
      <c r="F5" s="8">
        <f t="shared" ref="F5:AD5" si="1">E5+(F17-E17)/100/2</f>
        <v>8.3428199999999994E-2</v>
      </c>
      <c r="G5" s="8">
        <f t="shared" si="1"/>
        <v>9.3028199999999991E-2</v>
      </c>
      <c r="H5" s="8">
        <f t="shared" si="1"/>
        <v>0.10452819999999999</v>
      </c>
      <c r="I5" s="8">
        <f t="shared" si="1"/>
        <v>0.12247819999999998</v>
      </c>
      <c r="J5" s="8">
        <f t="shared" si="1"/>
        <v>0.12452819999999998</v>
      </c>
      <c r="K5" s="8">
        <f t="shared" si="1"/>
        <v>0.12282819999999998</v>
      </c>
      <c r="L5" s="8">
        <f t="shared" si="1"/>
        <v>0.13052820000000001</v>
      </c>
      <c r="M5" s="8">
        <f t="shared" si="1"/>
        <v>0.1094282</v>
      </c>
      <c r="N5" s="8">
        <f t="shared" si="1"/>
        <v>0.11302820000000001</v>
      </c>
      <c r="O5" s="8">
        <f t="shared" si="1"/>
        <v>0.11667820000000001</v>
      </c>
      <c r="P5" s="8">
        <f t="shared" si="1"/>
        <v>0.1255782</v>
      </c>
      <c r="Q5" s="8">
        <f t="shared" si="1"/>
        <v>0.12017820000000001</v>
      </c>
      <c r="R5" s="8">
        <f t="shared" si="1"/>
        <v>0.12522820000000001</v>
      </c>
      <c r="S5" s="8">
        <f t="shared" si="1"/>
        <v>0.12337820000000002</v>
      </c>
      <c r="T5" s="8">
        <f t="shared" si="1"/>
        <v>0.13972820000000002</v>
      </c>
      <c r="U5" s="8">
        <f t="shared" si="1"/>
        <v>0.13357820000000004</v>
      </c>
      <c r="V5" s="8">
        <f t="shared" si="1"/>
        <v>0.13792820000000003</v>
      </c>
      <c r="W5" s="8">
        <f t="shared" si="1"/>
        <v>0.13982820000000001</v>
      </c>
      <c r="X5" s="8">
        <f t="shared" si="1"/>
        <v>0.13597820000000002</v>
      </c>
      <c r="Y5" s="8">
        <f t="shared" si="1"/>
        <v>0.13757820000000001</v>
      </c>
      <c r="Z5" s="8">
        <f t="shared" si="1"/>
        <v>0.13827819999999999</v>
      </c>
      <c r="AA5" s="8">
        <f t="shared" si="1"/>
        <v>0.1505782</v>
      </c>
      <c r="AB5" s="8">
        <f t="shared" si="1"/>
        <v>0.15097820000000001</v>
      </c>
      <c r="AC5" s="8">
        <f t="shared" si="1"/>
        <v>0.15367820000000001</v>
      </c>
      <c r="AD5" s="8">
        <f t="shared" si="1"/>
        <v>0.15692820000000002</v>
      </c>
    </row>
    <row r="6" spans="2:30" x14ac:dyDescent="0.4">
      <c r="B6" t="s">
        <v>88</v>
      </c>
      <c r="C6" s="8">
        <f>'ElectraNet''s Numbers'!K13</f>
        <v>8.6541000000000007E-2</v>
      </c>
      <c r="D6" s="8">
        <f>C6+D17/100/2</f>
        <v>0.10312600000000001</v>
      </c>
      <c r="E6" s="8">
        <f>D6+(E17-D17)/100/2</f>
        <v>0.130131</v>
      </c>
      <c r="F6" s="8">
        <f t="shared" ref="F6:AD6" si="2">E6+(F17-E17)/100/2</f>
        <v>0.14164099999999999</v>
      </c>
      <c r="G6" s="8">
        <f t="shared" si="2"/>
        <v>0.15124099999999999</v>
      </c>
      <c r="H6" s="8">
        <f t="shared" si="2"/>
        <v>0.162741</v>
      </c>
      <c r="I6" s="8">
        <f t="shared" si="2"/>
        <v>0.18069099999999999</v>
      </c>
      <c r="J6" s="8">
        <f t="shared" si="2"/>
        <v>0.18274099999999999</v>
      </c>
      <c r="K6" s="8">
        <f t="shared" si="2"/>
        <v>0.18104099999999998</v>
      </c>
      <c r="L6" s="8">
        <f t="shared" si="2"/>
        <v>0.18874099999999999</v>
      </c>
      <c r="M6" s="8">
        <f t="shared" si="2"/>
        <v>0.16764099999999998</v>
      </c>
      <c r="N6" s="8">
        <f t="shared" si="2"/>
        <v>0.171241</v>
      </c>
      <c r="O6" s="8">
        <f t="shared" si="2"/>
        <v>0.17489100000000002</v>
      </c>
      <c r="P6" s="8">
        <f t="shared" si="2"/>
        <v>0.18379100000000001</v>
      </c>
      <c r="Q6" s="8">
        <f t="shared" si="2"/>
        <v>0.17839100000000002</v>
      </c>
      <c r="R6" s="8">
        <f t="shared" si="2"/>
        <v>0.18344100000000002</v>
      </c>
      <c r="S6" s="8">
        <f t="shared" si="2"/>
        <v>0.18159100000000003</v>
      </c>
      <c r="T6" s="8">
        <f t="shared" si="2"/>
        <v>0.19794100000000003</v>
      </c>
      <c r="U6" s="8">
        <f t="shared" si="2"/>
        <v>0.19179100000000004</v>
      </c>
      <c r="V6" s="8">
        <f t="shared" si="2"/>
        <v>0.19614100000000004</v>
      </c>
      <c r="W6" s="8">
        <f t="shared" si="2"/>
        <v>0.19804100000000002</v>
      </c>
      <c r="X6" s="8">
        <f t="shared" si="2"/>
        <v>0.19419100000000003</v>
      </c>
      <c r="Y6" s="8">
        <f t="shared" si="2"/>
        <v>0.19579100000000002</v>
      </c>
      <c r="Z6" s="8">
        <f t="shared" si="2"/>
        <v>0.196491</v>
      </c>
      <c r="AA6" s="8">
        <f t="shared" si="2"/>
        <v>0.208791</v>
      </c>
      <c r="AB6" s="8">
        <f t="shared" si="2"/>
        <v>0.20919100000000002</v>
      </c>
      <c r="AC6" s="8">
        <f t="shared" si="2"/>
        <v>0.21189100000000002</v>
      </c>
      <c r="AD6" s="8">
        <f t="shared" si="2"/>
        <v>0.21514100000000003</v>
      </c>
    </row>
    <row r="7" spans="2:30" x14ac:dyDescent="0.4">
      <c r="B7" t="s">
        <v>1</v>
      </c>
      <c r="C7" s="8">
        <f>'ElectraNet''s Numbers'!K18</f>
        <v>1.0176E-3</v>
      </c>
      <c r="D7" s="8">
        <f>C7*(1-D5-D6)*1/SUM(C4,C7,C8,C9,C10)</f>
        <v>9.794759387636682E-4</v>
      </c>
      <c r="E7" s="8">
        <f>D7*(1-E5-E6)*1/SUM(D4,D7,D8,D9,D10)</f>
        <v>9.1738212476116256E-4</v>
      </c>
      <c r="F7" s="8">
        <f t="shared" ref="F7:AD7" si="3">E7*(1-F5-F6)*1/SUM(E4,E7,E8,E9,E10)</f>
        <v>8.9091666284045045E-4</v>
      </c>
      <c r="G7" s="8">
        <f t="shared" si="3"/>
        <v>8.688429500308206E-4</v>
      </c>
      <c r="H7" s="8">
        <f t="shared" si="3"/>
        <v>8.4240048156095169E-4</v>
      </c>
      <c r="I7" s="8">
        <f t="shared" si="3"/>
        <v>8.0112723729711263E-4</v>
      </c>
      <c r="J7" s="8">
        <f t="shared" si="3"/>
        <v>7.964135798742229E-4</v>
      </c>
      <c r="K7" s="8">
        <f t="shared" si="3"/>
        <v>8.0032246651759486E-4</v>
      </c>
      <c r="L7" s="8">
        <f t="shared" si="3"/>
        <v>7.8261750936820418E-4</v>
      </c>
      <c r="M7" s="8">
        <f t="shared" si="3"/>
        <v>8.3113369064770305E-4</v>
      </c>
      <c r="N7" s="8">
        <f t="shared" si="3"/>
        <v>8.2285604834409171E-4</v>
      </c>
      <c r="O7" s="8">
        <f t="shared" si="3"/>
        <v>8.1446343878626359E-4</v>
      </c>
      <c r="P7" s="8">
        <f t="shared" si="3"/>
        <v>7.9399926753566949E-4</v>
      </c>
      <c r="Q7" s="8">
        <f t="shared" si="3"/>
        <v>8.0641573099108623E-4</v>
      </c>
      <c r="R7" s="8">
        <f t="shared" si="3"/>
        <v>7.9480403831518715E-4</v>
      </c>
      <c r="S7" s="8">
        <f t="shared" si="3"/>
        <v>7.9905782672120944E-4</v>
      </c>
      <c r="T7" s="8">
        <f t="shared" si="3"/>
        <v>7.6146353459230877E-4</v>
      </c>
      <c r="U7" s="8">
        <f t="shared" si="3"/>
        <v>7.7560450686097761E-4</v>
      </c>
      <c r="V7" s="8">
        <f t="shared" si="3"/>
        <v>7.6560235574411428E-4</v>
      </c>
      <c r="W7" s="8">
        <f t="shared" si="3"/>
        <v>7.61233600083875E-4</v>
      </c>
      <c r="X7" s="8">
        <f t="shared" si="3"/>
        <v>7.7008607865857045E-4</v>
      </c>
      <c r="Y7" s="8">
        <f t="shared" si="3"/>
        <v>7.6640712652363194E-4</v>
      </c>
      <c r="Z7" s="8">
        <f t="shared" si="3"/>
        <v>7.6479758496459662E-4</v>
      </c>
      <c r="AA7" s="8">
        <f t="shared" si="3"/>
        <v>7.3651564042725851E-4</v>
      </c>
      <c r="AB7" s="8">
        <f t="shared" si="3"/>
        <v>7.3559590239352386E-4</v>
      </c>
      <c r="AC7" s="8">
        <f t="shared" si="3"/>
        <v>7.2938767066581527E-4</v>
      </c>
      <c r="AD7" s="8">
        <f t="shared" si="3"/>
        <v>7.2191479914172191E-4</v>
      </c>
    </row>
    <row r="8" spans="2:30" x14ac:dyDescent="0.4">
      <c r="B8" t="s">
        <v>2</v>
      </c>
      <c r="C8" s="8">
        <f>'ElectraNet''s Numbers'!K22</f>
        <v>0.23378932500000002</v>
      </c>
      <c r="D8" s="8">
        <f>C8*(1-D5-D6)*1/SUM(C4,C7,C8,C9,C10)</f>
        <v>0.22503048209247184</v>
      </c>
      <c r="E8" s="8">
        <f>D8*(1-E5-E6)*1/SUM(D4,D7,D8,D9,D10)</f>
        <v>0.21076468918531646</v>
      </c>
      <c r="F8" s="8">
        <f t="shared" ref="F8:AD8" si="4">E8*(1-F5-F6)*1/SUM(E4,E7,E8,E9,E10)</f>
        <v>0.20468436049206126</v>
      </c>
      <c r="G8" s="8">
        <f t="shared" si="4"/>
        <v>0.19961301770706988</v>
      </c>
      <c r="H8" s="8">
        <f t="shared" si="4"/>
        <v>0.19353797166254902</v>
      </c>
      <c r="I8" s="8">
        <f t="shared" si="4"/>
        <v>0.18405561718436209</v>
      </c>
      <c r="J8" s="8">
        <f t="shared" si="4"/>
        <v>0.18297267419381705</v>
      </c>
      <c r="K8" s="8">
        <f t="shared" si="4"/>
        <v>0.18387072447865929</v>
      </c>
      <c r="L8" s="8">
        <f t="shared" si="4"/>
        <v>0.17980308495319747</v>
      </c>
      <c r="M8" s="8">
        <f t="shared" si="4"/>
        <v>0.19094947378270971</v>
      </c>
      <c r="N8" s="8">
        <f t="shared" si="4"/>
        <v>0.18904772023833791</v>
      </c>
      <c r="O8" s="8">
        <f t="shared" si="4"/>
        <v>0.1871195534502943</v>
      </c>
      <c r="P8" s="8">
        <f t="shared" si="4"/>
        <v>0.18241799607670858</v>
      </c>
      <c r="Q8" s="8">
        <f t="shared" si="4"/>
        <v>0.18527062639326622</v>
      </c>
      <c r="R8" s="8">
        <f t="shared" si="4"/>
        <v>0.18260288878241138</v>
      </c>
      <c r="S8" s="8">
        <f t="shared" si="4"/>
        <v>0.18358017879826907</v>
      </c>
      <c r="T8" s="8">
        <f t="shared" si="4"/>
        <v>0.17494304811758069</v>
      </c>
      <c r="U8" s="8">
        <f t="shared" si="4"/>
        <v>0.17819187708921574</v>
      </c>
      <c r="V8" s="8">
        <f t="shared" si="4"/>
        <v>0.17589392488976657</v>
      </c>
      <c r="W8" s="8">
        <f t="shared" si="4"/>
        <v>0.17489022163023701</v>
      </c>
      <c r="X8" s="8">
        <f t="shared" si="4"/>
        <v>0.17692404139296797</v>
      </c>
      <c r="Y8" s="8">
        <f t="shared" si="4"/>
        <v>0.17607881759546937</v>
      </c>
      <c r="Z8" s="8">
        <f t="shared" si="4"/>
        <v>0.17570903218406378</v>
      </c>
      <c r="AA8" s="8">
        <f t="shared" si="4"/>
        <v>0.16921137424079363</v>
      </c>
      <c r="AB8" s="8">
        <f t="shared" si="4"/>
        <v>0.16900006829141898</v>
      </c>
      <c r="AC8" s="8">
        <f t="shared" si="4"/>
        <v>0.1675737531331401</v>
      </c>
      <c r="AD8" s="8">
        <f t="shared" si="4"/>
        <v>0.16585689229447118</v>
      </c>
    </row>
    <row r="9" spans="2:30" x14ac:dyDescent="0.4">
      <c r="B9" t="s">
        <v>3</v>
      </c>
      <c r="C9" s="8">
        <f>'ElectraNet''s Numbers'!K39</f>
        <v>5.6800000000000003E-2</v>
      </c>
      <c r="D9" s="8">
        <f>C9*(1-D5-D6)*1/SUM(C4,C7,C8,C9,C10)</f>
        <v>5.4672006015896578E-2</v>
      </c>
      <c r="E9" s="8">
        <f>D9*(1-E5-E6)*1/SUM(D4,D7,D8,D9,D10)</f>
        <v>5.1206077718586915E-2</v>
      </c>
      <c r="F9" s="8">
        <f t="shared" ref="F9:AD9" si="5">E9*(1-F5-F6)*1/SUM(E4,E7,E8,E9,E10)</f>
        <v>4.9728838884962261E-2</v>
      </c>
      <c r="G9" s="8">
        <f t="shared" si="5"/>
        <v>4.8496736990714051E-2</v>
      </c>
      <c r="H9" s="8">
        <f t="shared" si="5"/>
        <v>4.7020781596562568E-2</v>
      </c>
      <c r="I9" s="8">
        <f t="shared" si="5"/>
        <v>4.4717007742213058E-2</v>
      </c>
      <c r="J9" s="8">
        <f t="shared" si="5"/>
        <v>4.4453902650212145E-2</v>
      </c>
      <c r="K9" s="8">
        <f t="shared" si="5"/>
        <v>4.4672087360651938E-2</v>
      </c>
      <c r="L9" s="8">
        <f t="shared" si="5"/>
        <v>4.3683838966307023E-2</v>
      </c>
      <c r="M9" s="8">
        <f t="shared" si="5"/>
        <v>4.6391896254706723E-2</v>
      </c>
      <c r="N9" s="8">
        <f t="shared" si="5"/>
        <v>4.5929858044363642E-2</v>
      </c>
      <c r="O9" s="8">
        <f t="shared" si="5"/>
        <v>4.5461402636654685E-2</v>
      </c>
      <c r="P9" s="8">
        <f t="shared" si="5"/>
        <v>4.431914150552875E-2</v>
      </c>
      <c r="Q9" s="8">
        <f t="shared" si="5"/>
        <v>4.5012198821043369E-2</v>
      </c>
      <c r="R9" s="8">
        <f t="shared" si="5"/>
        <v>4.4364061887089884E-2</v>
      </c>
      <c r="S9" s="8">
        <f t="shared" si="5"/>
        <v>4.4601498189627289E-2</v>
      </c>
      <c r="T9" s="8">
        <f t="shared" si="5"/>
        <v>4.2503074650985823E-2</v>
      </c>
      <c r="U9" s="8">
        <f t="shared" si="5"/>
        <v>4.329238992698857E-2</v>
      </c>
      <c r="V9" s="8">
        <f t="shared" si="5"/>
        <v>4.273409375615736E-2</v>
      </c>
      <c r="W9" s="8">
        <f t="shared" si="5"/>
        <v>4.2490240256254072E-2</v>
      </c>
      <c r="X9" s="8">
        <f t="shared" si="5"/>
        <v>4.2984364453426537E-2</v>
      </c>
      <c r="Y9" s="8">
        <f t="shared" si="5"/>
        <v>4.2779014137718487E-2</v>
      </c>
      <c r="Z9" s="8">
        <f t="shared" si="5"/>
        <v>4.2689173374596233E-2</v>
      </c>
      <c r="AA9" s="8">
        <f t="shared" si="5"/>
        <v>4.1110542822590725E-2</v>
      </c>
      <c r="AB9" s="8">
        <f t="shared" si="5"/>
        <v>4.1059205243663716E-2</v>
      </c>
      <c r="AC9" s="8">
        <f t="shared" si="5"/>
        <v>4.0712676585906396E-2</v>
      </c>
      <c r="AD9" s="8">
        <f t="shared" si="5"/>
        <v>4.0295558757124456E-2</v>
      </c>
    </row>
    <row r="10" spans="2:30" x14ac:dyDescent="0.4">
      <c r="B10" t="s">
        <v>4</v>
      </c>
      <c r="C10" s="8">
        <f>'ElectraNet''s Numbers'!K42</f>
        <v>8.6800000000000002E-2</v>
      </c>
      <c r="D10" s="8">
        <f>C10*(1-D5-D6)*1/SUM(C4,C7,C8,C9,C10)</f>
        <v>8.3548065531334911E-2</v>
      </c>
      <c r="E10" s="8">
        <f>D10*(1-E5-E6)*1/SUM(D4,D7,D8,D9,D10)</f>
        <v>7.8251541302347613E-2</v>
      </c>
      <c r="F10" s="8">
        <f t="shared" ref="F10:AD10" si="6">E10*(1-F5-F6)*1/SUM(E4,E7,E8,E9,E10)</f>
        <v>7.5994070690400067E-2</v>
      </c>
      <c r="G10" s="8">
        <f t="shared" si="6"/>
        <v>7.4111210753415133E-2</v>
      </c>
      <c r="H10" s="8">
        <f t="shared" si="6"/>
        <v>7.1855701453901938E-2</v>
      </c>
      <c r="I10" s="8">
        <f t="shared" si="6"/>
        <v>6.833514563422699E-2</v>
      </c>
      <c r="J10" s="8">
        <f t="shared" si="6"/>
        <v>6.7933076585183327E-2</v>
      </c>
      <c r="K10" s="8">
        <f t="shared" si="6"/>
        <v>6.8266499699024416E-2</v>
      </c>
      <c r="L10" s="8">
        <f t="shared" si="6"/>
        <v>6.6756289124567755E-2</v>
      </c>
      <c r="M10" s="8">
        <f t="shared" si="6"/>
        <v>7.0894658361065885E-2</v>
      </c>
      <c r="N10" s="8">
        <f t="shared" si="6"/>
        <v>7.0188585884696522E-2</v>
      </c>
      <c r="O10" s="8">
        <f t="shared" si="6"/>
        <v>6.9472706846155363E-2</v>
      </c>
      <c r="P10" s="8">
        <f t="shared" si="6"/>
        <v>6.7727138779575591E-2</v>
      </c>
      <c r="Q10" s="8">
        <f t="shared" si="6"/>
        <v>6.8786247494129607E-2</v>
      </c>
      <c r="R10" s="8">
        <f t="shared" si="6"/>
        <v>6.7795784714778151E-2</v>
      </c>
      <c r="S10" s="8">
        <f t="shared" si="6"/>
        <v>6.8158627515134615E-2</v>
      </c>
      <c r="T10" s="8">
        <f t="shared" si="6"/>
        <v>6.4951881684957163E-2</v>
      </c>
      <c r="U10" s="8">
        <f t="shared" si="6"/>
        <v>6.6158088832088124E-2</v>
      </c>
      <c r="V10" s="8">
        <f t="shared" si="6"/>
        <v>6.5304917923141831E-2</v>
      </c>
      <c r="W10" s="8">
        <f t="shared" si="6"/>
        <v>6.4932268560613557E-2</v>
      </c>
      <c r="X10" s="8">
        <f t="shared" si="6"/>
        <v>6.5687373847841901E-2</v>
      </c>
      <c r="Y10" s="8">
        <f t="shared" si="6"/>
        <v>6.5373563858344391E-2</v>
      </c>
      <c r="Z10" s="8">
        <f t="shared" si="6"/>
        <v>6.5236271987939257E-2</v>
      </c>
      <c r="AA10" s="8">
        <f t="shared" si="6"/>
        <v>6.2823857693677321E-2</v>
      </c>
      <c r="AB10" s="8">
        <f t="shared" si="6"/>
        <v>6.274540519630295E-2</v>
      </c>
      <c r="AC10" s="8">
        <f t="shared" si="6"/>
        <v>6.2215850839025914E-2</v>
      </c>
      <c r="AD10" s="8">
        <f t="shared" si="6"/>
        <v>6.1578424297859147E-2</v>
      </c>
    </row>
    <row r="13" spans="2:30" x14ac:dyDescent="0.4">
      <c r="B13" t="s">
        <v>81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  <c r="I13" t="s">
        <v>59</v>
      </c>
      <c r="J13" t="s">
        <v>60</v>
      </c>
      <c r="K13" t="s">
        <v>61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73</v>
      </c>
      <c r="X13" t="s">
        <v>74</v>
      </c>
      <c r="Y13" t="s">
        <v>75</v>
      </c>
      <c r="Z13" t="s">
        <v>76</v>
      </c>
      <c r="AA13" t="s">
        <v>77</v>
      </c>
      <c r="AB13" t="s">
        <v>78</v>
      </c>
      <c r="AC13" t="s">
        <v>79</v>
      </c>
      <c r="AD13" t="s">
        <v>80</v>
      </c>
    </row>
    <row r="14" spans="2:30" x14ac:dyDescent="0.4">
      <c r="B14" t="s">
        <v>82</v>
      </c>
      <c r="C14">
        <v>73.680000000000007</v>
      </c>
      <c r="D14">
        <v>70.569999999999993</v>
      </c>
      <c r="E14">
        <v>65.489999999999995</v>
      </c>
      <c r="F14">
        <v>63.03</v>
      </c>
      <c r="G14">
        <v>60.25</v>
      </c>
      <c r="H14">
        <v>57.6</v>
      </c>
      <c r="I14">
        <v>53.84</v>
      </c>
      <c r="J14">
        <v>52.88</v>
      </c>
      <c r="K14">
        <v>52.4</v>
      </c>
      <c r="L14">
        <v>50.47</v>
      </c>
      <c r="M14">
        <v>51.56</v>
      </c>
      <c r="N14">
        <v>49.33</v>
      </c>
      <c r="O14">
        <v>47.18</v>
      </c>
      <c r="P14">
        <v>45.06</v>
      </c>
      <c r="Q14">
        <v>44.53</v>
      </c>
      <c r="R14">
        <v>42.84</v>
      </c>
      <c r="S14">
        <v>41.81</v>
      </c>
      <c r="T14">
        <v>38.96</v>
      </c>
      <c r="U14">
        <v>38.51</v>
      </c>
      <c r="V14">
        <v>37.159999999999997</v>
      </c>
      <c r="W14">
        <v>36.11</v>
      </c>
      <c r="X14">
        <v>35.69</v>
      </c>
      <c r="Y14">
        <v>34.9</v>
      </c>
      <c r="Z14">
        <v>34.22</v>
      </c>
      <c r="AA14">
        <v>32.68</v>
      </c>
      <c r="AB14">
        <v>32.01</v>
      </c>
      <c r="AC14">
        <v>31.44</v>
      </c>
      <c r="AD14">
        <v>30.79</v>
      </c>
    </row>
    <row r="15" spans="2:30" x14ac:dyDescent="0.4">
      <c r="B15" t="s">
        <v>83</v>
      </c>
      <c r="C15">
        <v>0.313</v>
      </c>
      <c r="D15">
        <v>0.67100000000000004</v>
      </c>
      <c r="E15">
        <v>1.1850000000000001</v>
      </c>
      <c r="F15">
        <v>1.859</v>
      </c>
      <c r="G15">
        <v>2.7210000000000001</v>
      </c>
      <c r="H15">
        <v>3.7130000000000001</v>
      </c>
      <c r="I15">
        <v>4.6529999999999996</v>
      </c>
      <c r="J15">
        <v>5.827</v>
      </c>
      <c r="K15">
        <v>7.1660000000000004</v>
      </c>
      <c r="L15">
        <v>8.3539999999999992</v>
      </c>
      <c r="M15">
        <v>10.02</v>
      </c>
      <c r="N15">
        <v>11.08</v>
      </c>
      <c r="O15">
        <v>11.94</v>
      </c>
      <c r="P15">
        <v>12.69</v>
      </c>
      <c r="Q15">
        <v>13.92</v>
      </c>
      <c r="R15">
        <v>14.9</v>
      </c>
      <c r="S15">
        <v>15.95</v>
      </c>
      <c r="T15">
        <v>16.239999999999998</v>
      </c>
      <c r="U15">
        <v>17.420000000000002</v>
      </c>
      <c r="V15">
        <v>18.27</v>
      </c>
      <c r="W15">
        <v>19.18</v>
      </c>
      <c r="X15">
        <v>20.58</v>
      </c>
      <c r="Y15">
        <v>21.83</v>
      </c>
      <c r="Z15">
        <v>23.11</v>
      </c>
      <c r="AA15">
        <v>23.59</v>
      </c>
      <c r="AB15">
        <v>24.6</v>
      </c>
      <c r="AC15">
        <v>25.16</v>
      </c>
      <c r="AD15">
        <v>25.43</v>
      </c>
    </row>
    <row r="16" spans="2:30" x14ac:dyDescent="0.4">
      <c r="B16" t="s">
        <v>84</v>
      </c>
      <c r="C16">
        <v>0.93899999999999995</v>
      </c>
      <c r="D16">
        <v>2.6970000000000001</v>
      </c>
      <c r="E16">
        <v>4.7519999999999998</v>
      </c>
      <c r="F16">
        <v>6.4649999999999999</v>
      </c>
      <c r="G16">
        <v>8.2639999999999993</v>
      </c>
      <c r="H16">
        <v>9.2789999999999999</v>
      </c>
      <c r="I16">
        <v>10.09</v>
      </c>
      <c r="J16">
        <v>10.37</v>
      </c>
      <c r="K16">
        <v>10.53</v>
      </c>
      <c r="L16">
        <v>10.59</v>
      </c>
      <c r="M16">
        <v>12.16</v>
      </c>
      <c r="N16">
        <v>13.27</v>
      </c>
      <c r="O16">
        <v>14.37</v>
      </c>
      <c r="P16">
        <v>14.55</v>
      </c>
      <c r="Q16">
        <v>15.25</v>
      </c>
      <c r="R16">
        <v>15.34</v>
      </c>
      <c r="S16">
        <v>16.010000000000002</v>
      </c>
      <c r="T16">
        <v>15.86</v>
      </c>
      <c r="U16">
        <v>16.53</v>
      </c>
      <c r="V16">
        <v>16.53</v>
      </c>
      <c r="W16">
        <v>16.62</v>
      </c>
      <c r="X16">
        <v>16.77</v>
      </c>
      <c r="Y16">
        <v>16.47</v>
      </c>
      <c r="Z16">
        <v>16.18</v>
      </c>
      <c r="AA16">
        <v>15.33</v>
      </c>
      <c r="AB16">
        <v>15.14</v>
      </c>
      <c r="AC16">
        <v>14.9</v>
      </c>
      <c r="AD16">
        <v>14.93</v>
      </c>
    </row>
    <row r="17" spans="2:30" x14ac:dyDescent="0.4">
      <c r="B17" t="s">
        <v>85</v>
      </c>
      <c r="C17">
        <v>7.8E-2</v>
      </c>
      <c r="D17">
        <v>3.3170000000000002</v>
      </c>
      <c r="E17">
        <v>8.718</v>
      </c>
      <c r="F17">
        <v>11.02</v>
      </c>
      <c r="G17">
        <v>12.94</v>
      </c>
      <c r="H17">
        <v>15.24</v>
      </c>
      <c r="I17">
        <v>18.829999999999998</v>
      </c>
      <c r="J17">
        <v>19.239999999999998</v>
      </c>
      <c r="K17">
        <v>18.899999999999999</v>
      </c>
      <c r="L17">
        <v>20.440000000000001</v>
      </c>
      <c r="M17">
        <v>16.22</v>
      </c>
      <c r="N17">
        <v>16.940000000000001</v>
      </c>
      <c r="O17">
        <v>17.670000000000002</v>
      </c>
      <c r="P17">
        <v>19.45</v>
      </c>
      <c r="Q17">
        <v>18.37</v>
      </c>
      <c r="R17">
        <v>19.38</v>
      </c>
      <c r="S17">
        <v>19.010000000000002</v>
      </c>
      <c r="T17">
        <v>22.28</v>
      </c>
      <c r="U17">
        <v>21.05</v>
      </c>
      <c r="V17">
        <v>21.92</v>
      </c>
      <c r="W17">
        <v>22.3</v>
      </c>
      <c r="X17">
        <v>21.53</v>
      </c>
      <c r="Y17">
        <v>21.85</v>
      </c>
      <c r="Z17">
        <v>21.99</v>
      </c>
      <c r="AA17">
        <v>24.45</v>
      </c>
      <c r="AB17">
        <v>24.53</v>
      </c>
      <c r="AC17">
        <v>25.07</v>
      </c>
      <c r="AD17">
        <v>25.72</v>
      </c>
    </row>
    <row r="18" spans="2:30" x14ac:dyDescent="0.4">
      <c r="B18" t="s">
        <v>86</v>
      </c>
      <c r="C18">
        <v>17.09</v>
      </c>
      <c r="D18">
        <v>15.05</v>
      </c>
      <c r="E18">
        <v>12.59</v>
      </c>
      <c r="F18">
        <v>10.58</v>
      </c>
      <c r="G18">
        <v>8.8610000000000007</v>
      </c>
      <c r="H18">
        <v>7.3369999999999997</v>
      </c>
      <c r="I18">
        <v>5.9820000000000002</v>
      </c>
      <c r="J18">
        <v>5.0810000000000004</v>
      </c>
      <c r="K18">
        <v>4.327</v>
      </c>
      <c r="L18">
        <v>3.5609999999999999</v>
      </c>
      <c r="M18">
        <v>3.0609999999999999</v>
      </c>
      <c r="N18">
        <v>2.4249999999999998</v>
      </c>
      <c r="O18">
        <v>1.9039999999999999</v>
      </c>
      <c r="P18">
        <v>1.4410000000000001</v>
      </c>
      <c r="Q18">
        <v>0.996</v>
      </c>
      <c r="R18">
        <v>0.64100000000000001</v>
      </c>
      <c r="S18">
        <v>0.26100000000000001</v>
      </c>
      <c r="T18">
        <v>-4.8000000000000001E-2</v>
      </c>
      <c r="U18">
        <v>-0.36</v>
      </c>
      <c r="V18">
        <v>-0.68200000000000005</v>
      </c>
      <c r="W18">
        <v>-0.98799999999999999</v>
      </c>
      <c r="X18">
        <v>-1.446</v>
      </c>
      <c r="Y18">
        <v>-1.919</v>
      </c>
      <c r="Z18">
        <v>-2.3719999999999999</v>
      </c>
      <c r="AA18">
        <v>-2.7229999999999999</v>
      </c>
      <c r="AB18">
        <v>-2.9620000000000002</v>
      </c>
      <c r="AC18">
        <v>-3.2229999999999999</v>
      </c>
      <c r="AD18">
        <v>-3.48</v>
      </c>
    </row>
    <row r="19" spans="2:30" x14ac:dyDescent="0.4">
      <c r="B19" t="s">
        <v>87</v>
      </c>
      <c r="C19">
        <v>7.8979999999999997</v>
      </c>
      <c r="D19">
        <v>7.6909999999999998</v>
      </c>
      <c r="E19">
        <v>7.2629999999999999</v>
      </c>
      <c r="F19">
        <v>7.0490000000000004</v>
      </c>
      <c r="G19">
        <v>6.9580000000000002</v>
      </c>
      <c r="H19">
        <v>6.83</v>
      </c>
      <c r="I19">
        <v>6.5970000000000004</v>
      </c>
      <c r="J19">
        <v>6.6059999999999999</v>
      </c>
      <c r="K19">
        <v>6.6710000000000003</v>
      </c>
      <c r="L19">
        <v>6.5839999999999996</v>
      </c>
      <c r="M19">
        <v>6.9749999999999996</v>
      </c>
      <c r="N19">
        <v>6.9550000000000001</v>
      </c>
      <c r="O19">
        <v>6.93</v>
      </c>
      <c r="P19">
        <v>6.8040000000000003</v>
      </c>
      <c r="Q19">
        <v>6.9370000000000003</v>
      </c>
      <c r="R19">
        <v>6.8920000000000003</v>
      </c>
      <c r="S19">
        <v>6.9580000000000002</v>
      </c>
      <c r="T19">
        <v>6.7119999999999997</v>
      </c>
      <c r="U19">
        <v>6.85</v>
      </c>
      <c r="V19">
        <v>6.8049999999999997</v>
      </c>
      <c r="W19">
        <v>6.7850000000000001</v>
      </c>
      <c r="X19">
        <v>6.8710000000000004</v>
      </c>
      <c r="Y19">
        <v>6.86</v>
      </c>
      <c r="Z19">
        <v>6.87</v>
      </c>
      <c r="AA19">
        <v>6.6680000000000001</v>
      </c>
      <c r="AB19">
        <v>6.6829999999999998</v>
      </c>
      <c r="AC19">
        <v>6.6509999999999998</v>
      </c>
      <c r="AD19">
        <v>6.6139999999999999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ElectraNet's Numbers</vt:lpstr>
      <vt:lpstr>Forecast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James Payne (Student)</dc:creator>
  <cp:lastModifiedBy>Harrison Payne</cp:lastModifiedBy>
  <dcterms:created xsi:type="dcterms:W3CDTF">2024-08-25T21:07:43Z</dcterms:created>
  <dcterms:modified xsi:type="dcterms:W3CDTF">2025-08-26T10:02:54Z</dcterms:modified>
</cp:coreProperties>
</file>