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Harrison\Documents\MILES-SA\Multi Nodal Model\Interstate Data\Generation\"/>
    </mc:Choice>
  </mc:AlternateContent>
  <xr:revisionPtr revIDLastSave="0" documentId="13_ncr:1_{5B03E30F-103C-4606-AAA2-83838109C074}" xr6:coauthVersionLast="47" xr6:coauthVersionMax="47" xr10:uidLastSave="{00000000-0000-0000-0000-000000000000}"/>
  <bookViews>
    <workbookView xWindow="-103" yWindow="-103" windowWidth="22149" windowHeight="13200" xr2:uid="{3778ED13-E037-46A0-8556-12ABE2EF7AAC}"/>
  </bookViews>
  <sheets>
    <sheet name="REZ Forecasts Data" sheetId="15" r:id="rId1"/>
    <sheet name="Generation Capacity (Winter)" sheetId="6" r:id="rId2"/>
    <sheet name="Capacity by Year and REZ" sheetId="14" r:id="rId3"/>
  </sheets>
  <definedNames>
    <definedName name="REZForecastISP">Table1[]</definedName>
    <definedName name="TYest">Table1[]</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1" i="15" l="1"/>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AF112"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AF113"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AF114"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AF115"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AF116"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AF117"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AF118"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AF120"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AF121" i="15"/>
  <c r="E112" i="15"/>
  <c r="E113" i="15"/>
  <c r="E114" i="15"/>
  <c r="E115" i="15"/>
  <c r="E116" i="15"/>
  <c r="E117" i="15"/>
  <c r="E118" i="15"/>
  <c r="E119" i="15"/>
  <c r="E120" i="15"/>
  <c r="E121" i="15"/>
  <c r="E111"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E3" i="15"/>
  <c r="J58" i="6"/>
  <c r="J59" i="6"/>
  <c r="K58" i="6"/>
  <c r="K59" i="6"/>
  <c r="L58" i="6"/>
  <c r="L59" i="6"/>
  <c r="M58" i="6"/>
  <c r="M59" i="6"/>
  <c r="N58" i="6"/>
  <c r="N59" i="6"/>
  <c r="O58" i="6"/>
  <c r="O59" i="6"/>
  <c r="P58" i="6"/>
  <c r="P59" i="6"/>
  <c r="Q58" i="6"/>
  <c r="Q59" i="6"/>
  <c r="R58" i="6"/>
  <c r="R59" i="6"/>
  <c r="S58" i="6"/>
  <c r="S59" i="6"/>
  <c r="T58" i="6"/>
  <c r="T59" i="6"/>
  <c r="U58" i="6"/>
  <c r="U59" i="6"/>
  <c r="V58" i="6"/>
  <c r="V59" i="6"/>
  <c r="W58" i="6"/>
  <c r="W59" i="6"/>
  <c r="X58" i="6"/>
  <c r="X59" i="6"/>
  <c r="Y58" i="6"/>
  <c r="Y59" i="6"/>
  <c r="Z58" i="6"/>
  <c r="Z59" i="6"/>
  <c r="AA58" i="6"/>
  <c r="AA59" i="6"/>
  <c r="AB58" i="6"/>
  <c r="AB59" i="6"/>
  <c r="AC58" i="6"/>
  <c r="AC59" i="6"/>
  <c r="AD58" i="6"/>
  <c r="AD59" i="6"/>
  <c r="AE58" i="6"/>
  <c r="AE59" i="6"/>
  <c r="AF58" i="6"/>
  <c r="AF59" i="6"/>
  <c r="AG58" i="6"/>
  <c r="AG59" i="6"/>
  <c r="AH58" i="6"/>
  <c r="AH59" i="6"/>
  <c r="AI58" i="6"/>
  <c r="AI59" i="6"/>
  <c r="AJ58" i="6"/>
  <c r="AJ59" i="6"/>
  <c r="AK58" i="6"/>
  <c r="AK59" i="6"/>
  <c r="J48" i="6"/>
  <c r="K48" i="6"/>
  <c r="L48" i="6"/>
  <c r="M48" i="6"/>
  <c r="N48" i="6"/>
  <c r="O48" i="6"/>
  <c r="P48" i="6"/>
  <c r="Q48" i="6"/>
  <c r="R48" i="6"/>
  <c r="S48" i="6"/>
  <c r="T48" i="6"/>
  <c r="U48" i="6"/>
  <c r="V48" i="6"/>
  <c r="W48" i="6"/>
  <c r="X48" i="6"/>
  <c r="Y48" i="6"/>
  <c r="Z48" i="6"/>
  <c r="AA48" i="6"/>
  <c r="AB48" i="6"/>
  <c r="AC48" i="6"/>
  <c r="AD48" i="6"/>
  <c r="AE48" i="6"/>
  <c r="AF48" i="6"/>
  <c r="AG48" i="6"/>
  <c r="AH48" i="6"/>
  <c r="AI48" i="6"/>
  <c r="AJ48" i="6"/>
  <c r="AK48" i="6"/>
  <c r="J53" i="6"/>
  <c r="J52" i="6"/>
  <c r="J54" i="6"/>
  <c r="J55" i="6"/>
  <c r="J57" i="6"/>
  <c r="J56" i="6"/>
  <c r="J60" i="6"/>
  <c r="J61" i="6"/>
  <c r="J62" i="6"/>
  <c r="J64" i="6"/>
  <c r="J66" i="6"/>
  <c r="J67" i="6"/>
  <c r="J63" i="6"/>
  <c r="J68" i="6"/>
  <c r="J65" i="6"/>
  <c r="J69" i="6"/>
  <c r="K53" i="6"/>
  <c r="K52" i="6"/>
  <c r="K54" i="6"/>
  <c r="K55" i="6"/>
  <c r="K57" i="6"/>
  <c r="K56" i="6"/>
  <c r="K60" i="6"/>
  <c r="K61" i="6"/>
  <c r="K62" i="6"/>
  <c r="K64" i="6"/>
  <c r="K66" i="6"/>
  <c r="K67" i="6"/>
  <c r="K63" i="6"/>
  <c r="K68" i="6"/>
  <c r="K65" i="6"/>
  <c r="K69" i="6"/>
  <c r="L53" i="6"/>
  <c r="L52" i="6"/>
  <c r="L54" i="6"/>
  <c r="L55" i="6"/>
  <c r="L57" i="6"/>
  <c r="L56" i="6"/>
  <c r="L60" i="6"/>
  <c r="L61" i="6"/>
  <c r="L62" i="6"/>
  <c r="L64" i="6"/>
  <c r="L66" i="6"/>
  <c r="L67" i="6"/>
  <c r="L63" i="6"/>
  <c r="L68" i="6"/>
  <c r="L65" i="6"/>
  <c r="L69" i="6"/>
  <c r="M53" i="6"/>
  <c r="M52" i="6"/>
  <c r="M54" i="6"/>
  <c r="M55" i="6"/>
  <c r="M57" i="6"/>
  <c r="M56" i="6"/>
  <c r="M60" i="6"/>
  <c r="M61" i="6"/>
  <c r="M62" i="6"/>
  <c r="M64" i="6"/>
  <c r="M66" i="6"/>
  <c r="M67" i="6"/>
  <c r="M63" i="6"/>
  <c r="M68" i="6"/>
  <c r="M65" i="6"/>
  <c r="M69" i="6"/>
  <c r="N53" i="6"/>
  <c r="N52" i="6"/>
  <c r="N54" i="6"/>
  <c r="N55" i="6"/>
  <c r="N57" i="6"/>
  <c r="N56" i="6"/>
  <c r="N60" i="6"/>
  <c r="N61" i="6"/>
  <c r="N62" i="6"/>
  <c r="N64" i="6"/>
  <c r="N66" i="6"/>
  <c r="N67" i="6"/>
  <c r="N63" i="6"/>
  <c r="N68" i="6"/>
  <c r="N65" i="6"/>
  <c r="N69" i="6"/>
  <c r="O53" i="6"/>
  <c r="O52" i="6"/>
  <c r="O54" i="6"/>
  <c r="O55" i="6"/>
  <c r="O57" i="6"/>
  <c r="O56" i="6"/>
  <c r="O60" i="6"/>
  <c r="O61" i="6"/>
  <c r="O62" i="6"/>
  <c r="O64" i="6"/>
  <c r="O66" i="6"/>
  <c r="O67" i="6"/>
  <c r="O63" i="6"/>
  <c r="O68" i="6"/>
  <c r="O65" i="6"/>
  <c r="O69" i="6"/>
  <c r="P53" i="6"/>
  <c r="P52" i="6"/>
  <c r="P54" i="6"/>
  <c r="P55" i="6"/>
  <c r="P57" i="6"/>
  <c r="P56" i="6"/>
  <c r="P60" i="6"/>
  <c r="P61" i="6"/>
  <c r="P62" i="6"/>
  <c r="P64" i="6"/>
  <c r="P66" i="6"/>
  <c r="P67" i="6"/>
  <c r="P63" i="6"/>
  <c r="P68" i="6"/>
  <c r="P65" i="6"/>
  <c r="P69" i="6"/>
  <c r="Q53" i="6"/>
  <c r="Q52" i="6"/>
  <c r="Q54" i="6"/>
  <c r="Q55" i="6"/>
  <c r="Q57" i="6"/>
  <c r="Q56" i="6"/>
  <c r="Q60" i="6"/>
  <c r="Q61" i="6"/>
  <c r="Q62" i="6"/>
  <c r="Q64" i="6"/>
  <c r="Q66" i="6"/>
  <c r="Q67" i="6"/>
  <c r="Q63" i="6"/>
  <c r="Q68" i="6"/>
  <c r="Q65" i="6"/>
  <c r="Q69" i="6"/>
  <c r="R53" i="6"/>
  <c r="R52" i="6"/>
  <c r="R54" i="6"/>
  <c r="R55" i="6"/>
  <c r="R57" i="6"/>
  <c r="R56" i="6"/>
  <c r="R60" i="6"/>
  <c r="R61" i="6"/>
  <c r="R62" i="6"/>
  <c r="R64" i="6"/>
  <c r="R66" i="6"/>
  <c r="R67" i="6"/>
  <c r="R63" i="6"/>
  <c r="R68" i="6"/>
  <c r="R65" i="6"/>
  <c r="R69" i="6"/>
  <c r="S53" i="6"/>
  <c r="S52" i="6"/>
  <c r="S54" i="6"/>
  <c r="S55" i="6"/>
  <c r="S57" i="6"/>
  <c r="S56" i="6"/>
  <c r="S60" i="6"/>
  <c r="S61" i="6"/>
  <c r="S62" i="6"/>
  <c r="S64" i="6"/>
  <c r="S66" i="6"/>
  <c r="S67" i="6"/>
  <c r="S63" i="6"/>
  <c r="S68" i="6"/>
  <c r="S65" i="6"/>
  <c r="S69" i="6"/>
  <c r="T53" i="6"/>
  <c r="T52" i="6"/>
  <c r="T54" i="6"/>
  <c r="T55" i="6"/>
  <c r="T57" i="6"/>
  <c r="T56" i="6"/>
  <c r="T60" i="6"/>
  <c r="T61" i="6"/>
  <c r="T62" i="6"/>
  <c r="T64" i="6"/>
  <c r="T66" i="6"/>
  <c r="T67" i="6"/>
  <c r="T63" i="6"/>
  <c r="T68" i="6"/>
  <c r="T65" i="6"/>
  <c r="T69" i="6"/>
  <c r="U53" i="6"/>
  <c r="U52" i="6"/>
  <c r="U54" i="6"/>
  <c r="U55" i="6"/>
  <c r="U57" i="6"/>
  <c r="U56" i="6"/>
  <c r="U60" i="6"/>
  <c r="U61" i="6"/>
  <c r="U62" i="6"/>
  <c r="U64" i="6"/>
  <c r="U66" i="6"/>
  <c r="U67" i="6"/>
  <c r="U63" i="6"/>
  <c r="U68" i="6"/>
  <c r="U65" i="6"/>
  <c r="U69" i="6"/>
  <c r="V53" i="6"/>
  <c r="V52" i="6"/>
  <c r="V54" i="6"/>
  <c r="V55" i="6"/>
  <c r="V57" i="6"/>
  <c r="V56" i="6"/>
  <c r="V60" i="6"/>
  <c r="V61" i="6"/>
  <c r="V62" i="6"/>
  <c r="V64" i="6"/>
  <c r="V66" i="6"/>
  <c r="V67" i="6"/>
  <c r="V63" i="6"/>
  <c r="V68" i="6"/>
  <c r="V65" i="6"/>
  <c r="V69" i="6"/>
  <c r="W53" i="6"/>
  <c r="W52" i="6"/>
  <c r="W54" i="6"/>
  <c r="W55" i="6"/>
  <c r="W57" i="6"/>
  <c r="W56" i="6"/>
  <c r="W60" i="6"/>
  <c r="W61" i="6"/>
  <c r="W62" i="6"/>
  <c r="W64" i="6"/>
  <c r="W66" i="6"/>
  <c r="W67" i="6"/>
  <c r="W63" i="6"/>
  <c r="W68" i="6"/>
  <c r="W65" i="6"/>
  <c r="W69" i="6"/>
  <c r="X53" i="6"/>
  <c r="X52" i="6"/>
  <c r="X54" i="6"/>
  <c r="X55" i="6"/>
  <c r="X57" i="6"/>
  <c r="X56" i="6"/>
  <c r="X60" i="6"/>
  <c r="X61" i="6"/>
  <c r="X62" i="6"/>
  <c r="X64" i="6"/>
  <c r="X66" i="6"/>
  <c r="X67" i="6"/>
  <c r="X63" i="6"/>
  <c r="X68" i="6"/>
  <c r="X65" i="6"/>
  <c r="X69" i="6"/>
  <c r="Y53" i="6"/>
  <c r="Y52" i="6"/>
  <c r="Y54" i="6"/>
  <c r="Y55" i="6"/>
  <c r="Y57" i="6"/>
  <c r="Y56" i="6"/>
  <c r="Y60" i="6"/>
  <c r="Y61" i="6"/>
  <c r="Y62" i="6"/>
  <c r="Y64" i="6"/>
  <c r="Y66" i="6"/>
  <c r="Y67" i="6"/>
  <c r="Y63" i="6"/>
  <c r="Y68" i="6"/>
  <c r="Y65" i="6"/>
  <c r="Y69" i="6"/>
  <c r="Z53" i="6"/>
  <c r="Z52" i="6"/>
  <c r="Z54" i="6"/>
  <c r="Z55" i="6"/>
  <c r="Z57" i="6"/>
  <c r="Z56" i="6"/>
  <c r="Z60" i="6"/>
  <c r="Z61" i="6"/>
  <c r="Z62" i="6"/>
  <c r="Z64" i="6"/>
  <c r="Z66" i="6"/>
  <c r="Z67" i="6"/>
  <c r="Z63" i="6"/>
  <c r="Z68" i="6"/>
  <c r="Z65" i="6"/>
  <c r="Z69" i="6"/>
  <c r="AA53" i="6"/>
  <c r="AA52" i="6"/>
  <c r="AA54" i="6"/>
  <c r="AA55" i="6"/>
  <c r="AA57" i="6"/>
  <c r="AA56" i="6"/>
  <c r="AA60" i="6"/>
  <c r="AA61" i="6"/>
  <c r="AA62" i="6"/>
  <c r="AA64" i="6"/>
  <c r="AA66" i="6"/>
  <c r="AA67" i="6"/>
  <c r="AA63" i="6"/>
  <c r="AA68" i="6"/>
  <c r="AA65" i="6"/>
  <c r="AA69" i="6"/>
  <c r="AB53" i="6"/>
  <c r="AB52" i="6"/>
  <c r="AB54" i="6"/>
  <c r="AB55" i="6"/>
  <c r="AB57" i="6"/>
  <c r="AB56" i="6"/>
  <c r="AB60" i="6"/>
  <c r="AB61" i="6"/>
  <c r="AB62" i="6"/>
  <c r="AB64" i="6"/>
  <c r="AB66" i="6"/>
  <c r="AB67" i="6"/>
  <c r="AB63" i="6"/>
  <c r="AB68" i="6"/>
  <c r="AB65" i="6"/>
  <c r="AB69" i="6"/>
  <c r="AC53" i="6"/>
  <c r="AC52" i="6"/>
  <c r="AC54" i="6"/>
  <c r="AC55" i="6"/>
  <c r="AC57" i="6"/>
  <c r="AC56" i="6"/>
  <c r="AC60" i="6"/>
  <c r="AC61" i="6"/>
  <c r="AC62" i="6"/>
  <c r="AC64" i="6"/>
  <c r="AC66" i="6"/>
  <c r="AC67" i="6"/>
  <c r="AC63" i="6"/>
  <c r="AC68" i="6"/>
  <c r="AC65" i="6"/>
  <c r="AC69" i="6"/>
  <c r="AD53" i="6"/>
  <c r="AD52" i="6"/>
  <c r="AD54" i="6"/>
  <c r="AD55" i="6"/>
  <c r="AD57" i="6"/>
  <c r="AD56" i="6"/>
  <c r="AD60" i="6"/>
  <c r="AD61" i="6"/>
  <c r="AD62" i="6"/>
  <c r="AD64" i="6"/>
  <c r="AD66" i="6"/>
  <c r="AD67" i="6"/>
  <c r="AD63" i="6"/>
  <c r="AD68" i="6"/>
  <c r="AD65" i="6"/>
  <c r="AD69" i="6"/>
  <c r="AE53" i="6"/>
  <c r="AE52" i="6"/>
  <c r="AE54" i="6"/>
  <c r="AE55" i="6"/>
  <c r="AE57" i="6"/>
  <c r="AE56" i="6"/>
  <c r="AE60" i="6"/>
  <c r="AE61" i="6"/>
  <c r="AE62" i="6"/>
  <c r="AE64" i="6"/>
  <c r="AE66" i="6"/>
  <c r="AE67" i="6"/>
  <c r="AE63" i="6"/>
  <c r="AE68" i="6"/>
  <c r="AE65" i="6"/>
  <c r="AE69" i="6"/>
  <c r="AF53" i="6"/>
  <c r="AF52" i="6"/>
  <c r="AF54" i="6"/>
  <c r="AF55" i="6"/>
  <c r="AF57" i="6"/>
  <c r="AF56" i="6"/>
  <c r="AF60" i="6"/>
  <c r="AF61" i="6"/>
  <c r="AF62" i="6"/>
  <c r="AF64" i="6"/>
  <c r="AF66" i="6"/>
  <c r="AF67" i="6"/>
  <c r="AF63" i="6"/>
  <c r="AF68" i="6"/>
  <c r="AF65" i="6"/>
  <c r="AF69" i="6"/>
  <c r="AG53" i="6"/>
  <c r="AG52" i="6"/>
  <c r="AG54" i="6"/>
  <c r="AG55" i="6"/>
  <c r="AG57" i="6"/>
  <c r="AG56" i="6"/>
  <c r="AG60" i="6"/>
  <c r="AG61" i="6"/>
  <c r="AG62" i="6"/>
  <c r="AG64" i="6"/>
  <c r="AG66" i="6"/>
  <c r="AG67" i="6"/>
  <c r="AG63" i="6"/>
  <c r="AG68" i="6"/>
  <c r="AG65" i="6"/>
  <c r="AG69" i="6"/>
  <c r="AH53" i="6"/>
  <c r="AH52" i="6"/>
  <c r="AH54" i="6"/>
  <c r="AH55" i="6"/>
  <c r="AH57" i="6"/>
  <c r="AH56" i="6"/>
  <c r="AH60" i="6"/>
  <c r="AH61" i="6"/>
  <c r="AH62" i="6"/>
  <c r="AH64" i="6"/>
  <c r="AH66" i="6"/>
  <c r="AH67" i="6"/>
  <c r="AH63" i="6"/>
  <c r="AH68" i="6"/>
  <c r="AH65" i="6"/>
  <c r="AH69" i="6"/>
  <c r="AI53" i="6"/>
  <c r="AI52" i="6"/>
  <c r="AI54" i="6"/>
  <c r="AI55" i="6"/>
  <c r="AI57" i="6"/>
  <c r="AI56" i="6"/>
  <c r="AI60" i="6"/>
  <c r="AI61" i="6"/>
  <c r="AI62" i="6"/>
  <c r="AI64" i="6"/>
  <c r="AI66" i="6"/>
  <c r="AI67" i="6"/>
  <c r="AI63" i="6"/>
  <c r="AI68" i="6"/>
  <c r="AI65" i="6"/>
  <c r="AI69" i="6"/>
  <c r="AJ53" i="6"/>
  <c r="AJ52" i="6"/>
  <c r="AJ54" i="6"/>
  <c r="AJ55" i="6"/>
  <c r="AJ57" i="6"/>
  <c r="AJ56" i="6"/>
  <c r="AJ60" i="6"/>
  <c r="AJ61" i="6"/>
  <c r="AJ62" i="6"/>
  <c r="AJ64" i="6"/>
  <c r="AJ66" i="6"/>
  <c r="AJ67" i="6"/>
  <c r="AJ63" i="6"/>
  <c r="AJ68" i="6"/>
  <c r="AJ65" i="6"/>
  <c r="AJ69" i="6"/>
  <c r="AK53" i="6"/>
  <c r="AK52" i="6"/>
  <c r="AK54" i="6"/>
  <c r="AK55" i="6"/>
  <c r="AK57" i="6"/>
  <c r="AK56" i="6"/>
  <c r="AK60" i="6"/>
  <c r="AK61" i="6"/>
  <c r="AK62" i="6"/>
  <c r="AK64" i="6"/>
  <c r="AK66" i="6"/>
  <c r="AK67" i="6"/>
  <c r="AK63" i="6"/>
  <c r="AK68" i="6"/>
  <c r="AK65" i="6"/>
  <c r="AK69" i="6"/>
  <c r="E86" i="15" a="1"/>
  <c r="E86" i="15" s="1"/>
  <c r="E87" i="15" a="1"/>
  <c r="E87" i="15" s="1"/>
  <c r="E88" i="15" a="1"/>
  <c r="E88" i="15" s="1"/>
  <c r="E89" i="15" a="1"/>
  <c r="E89" i="15" s="1"/>
  <c r="E90" i="15" a="1"/>
  <c r="E90" i="15" s="1"/>
  <c r="E91" i="15" a="1"/>
  <c r="E91" i="15" s="1"/>
  <c r="E92" i="15" a="1"/>
  <c r="E92" i="15" s="1"/>
  <c r="E93" i="15" a="1"/>
  <c r="E93" i="15" s="1"/>
  <c r="F86" i="15" a="1"/>
  <c r="F86" i="15" s="1"/>
  <c r="F87" i="15" a="1"/>
  <c r="F87" i="15" s="1"/>
  <c r="F88" i="15" a="1"/>
  <c r="F88" i="15" s="1"/>
  <c r="F89" i="15" a="1"/>
  <c r="F89" i="15" s="1"/>
  <c r="F90" i="15" a="1"/>
  <c r="F90" i="15" s="1"/>
  <c r="F91" i="15" a="1"/>
  <c r="F91" i="15" s="1"/>
  <c r="F92" i="15" a="1"/>
  <c r="F92" i="15" s="1"/>
  <c r="F93" i="15" a="1"/>
  <c r="F93" i="15" s="1"/>
  <c r="G86" i="15" a="1"/>
  <c r="G86" i="15" s="1"/>
  <c r="G87" i="15" a="1"/>
  <c r="G87" i="15" s="1"/>
  <c r="G88" i="15" a="1"/>
  <c r="G88" i="15" s="1"/>
  <c r="G89" i="15" a="1"/>
  <c r="G89" i="15" s="1"/>
  <c r="G90" i="15" a="1"/>
  <c r="G90" i="15" s="1"/>
  <c r="G91" i="15" a="1"/>
  <c r="G91" i="15" s="1"/>
  <c r="G92" i="15" a="1"/>
  <c r="G92" i="15" s="1"/>
  <c r="G93" i="15" a="1"/>
  <c r="G93" i="15" s="1"/>
  <c r="H86" i="15" a="1"/>
  <c r="H86" i="15" s="1"/>
  <c r="H87" i="15" a="1"/>
  <c r="H87" i="15" s="1"/>
  <c r="H88" i="15" a="1"/>
  <c r="H88" i="15" s="1"/>
  <c r="H89" i="15" a="1"/>
  <c r="H89" i="15" s="1"/>
  <c r="H90" i="15" a="1"/>
  <c r="H90" i="15" s="1"/>
  <c r="H91" i="15" a="1"/>
  <c r="H91" i="15" s="1"/>
  <c r="H92" i="15" a="1"/>
  <c r="H92" i="15" s="1"/>
  <c r="H93" i="15" a="1"/>
  <c r="H93" i="15" s="1"/>
  <c r="I86" i="15" a="1"/>
  <c r="I86" i="15" s="1"/>
  <c r="I87" i="15" a="1"/>
  <c r="I87" i="15" s="1"/>
  <c r="I88" i="15" a="1"/>
  <c r="I88" i="15" s="1"/>
  <c r="I89" i="15" a="1"/>
  <c r="I89" i="15" s="1"/>
  <c r="I90" i="15" a="1"/>
  <c r="I90" i="15" s="1"/>
  <c r="I91" i="15" a="1"/>
  <c r="I91" i="15" s="1"/>
  <c r="I92" i="15" a="1"/>
  <c r="I92" i="15" s="1"/>
  <c r="I93" i="15" a="1"/>
  <c r="I93" i="15" s="1"/>
  <c r="J86" i="15" a="1"/>
  <c r="J86" i="15" s="1"/>
  <c r="J87" i="15" a="1"/>
  <c r="J87" i="15" s="1"/>
  <c r="J88" i="15" a="1"/>
  <c r="J88" i="15" s="1"/>
  <c r="J89" i="15" a="1"/>
  <c r="J89" i="15" s="1"/>
  <c r="J90" i="15" a="1"/>
  <c r="J90" i="15" s="1"/>
  <c r="J91" i="15" a="1"/>
  <c r="J91" i="15" s="1"/>
  <c r="J92" i="15" a="1"/>
  <c r="J92" i="15" s="1"/>
  <c r="J93" i="15" a="1"/>
  <c r="J93" i="15" s="1"/>
  <c r="K86" i="15" a="1"/>
  <c r="K86" i="15" s="1"/>
  <c r="K87" i="15" a="1"/>
  <c r="K87" i="15" s="1"/>
  <c r="K88" i="15" a="1"/>
  <c r="K88" i="15" s="1"/>
  <c r="K89" i="15" a="1"/>
  <c r="K89" i="15" s="1"/>
  <c r="K90" i="15" a="1"/>
  <c r="K90" i="15" s="1"/>
  <c r="K91" i="15" a="1"/>
  <c r="K91" i="15" s="1"/>
  <c r="K92" i="15" a="1"/>
  <c r="K92" i="15" s="1"/>
  <c r="K93" i="15" a="1"/>
  <c r="K93" i="15" s="1"/>
  <c r="L86" i="15" a="1"/>
  <c r="L86" i="15" s="1"/>
  <c r="L87" i="15" a="1"/>
  <c r="L87" i="15" s="1"/>
  <c r="L88" i="15" a="1"/>
  <c r="L88" i="15" s="1"/>
  <c r="L89" i="15" a="1"/>
  <c r="L89" i="15" s="1"/>
  <c r="L90" i="15" a="1"/>
  <c r="L90" i="15" s="1"/>
  <c r="L91" i="15" a="1"/>
  <c r="L91" i="15" s="1"/>
  <c r="L92" i="15" a="1"/>
  <c r="L92" i="15" s="1"/>
  <c r="L93" i="15" a="1"/>
  <c r="L93" i="15" s="1"/>
  <c r="M86" i="15" a="1"/>
  <c r="M86" i="15" s="1"/>
  <c r="M87" i="15" a="1"/>
  <c r="M87" i="15" s="1"/>
  <c r="M88" i="15" a="1"/>
  <c r="M88" i="15" s="1"/>
  <c r="M89" i="15" a="1"/>
  <c r="M89" i="15" s="1"/>
  <c r="M90" i="15" a="1"/>
  <c r="M90" i="15" s="1"/>
  <c r="M91" i="15" a="1"/>
  <c r="M91" i="15" s="1"/>
  <c r="M92" i="15" a="1"/>
  <c r="M92" i="15" s="1"/>
  <c r="M93" i="15" a="1"/>
  <c r="M93" i="15" s="1"/>
  <c r="N86" i="15" a="1"/>
  <c r="N86" i="15" s="1"/>
  <c r="N87" i="15" a="1"/>
  <c r="N87" i="15" s="1"/>
  <c r="N88" i="15" a="1"/>
  <c r="N88" i="15" s="1"/>
  <c r="N89" i="15" a="1"/>
  <c r="N89" i="15" s="1"/>
  <c r="N90" i="15" a="1"/>
  <c r="N90" i="15" s="1"/>
  <c r="N91" i="15" a="1"/>
  <c r="N91" i="15" s="1"/>
  <c r="N92" i="15" a="1"/>
  <c r="N92" i="15" s="1"/>
  <c r="N93" i="15" a="1"/>
  <c r="N93" i="15" s="1"/>
  <c r="O86" i="15" a="1"/>
  <c r="O86" i="15" s="1"/>
  <c r="O87" i="15" a="1"/>
  <c r="O87" i="15" s="1"/>
  <c r="O88" i="15" a="1"/>
  <c r="O88" i="15" s="1"/>
  <c r="O89" i="15" a="1"/>
  <c r="O89" i="15" s="1"/>
  <c r="O90" i="15" a="1"/>
  <c r="O90" i="15" s="1"/>
  <c r="O91" i="15" a="1"/>
  <c r="O91" i="15" s="1"/>
  <c r="O92" i="15" a="1"/>
  <c r="O92" i="15" s="1"/>
  <c r="O93" i="15" a="1"/>
  <c r="O93" i="15" s="1"/>
  <c r="P86" i="15" a="1"/>
  <c r="P86" i="15" s="1"/>
  <c r="P87" i="15" a="1"/>
  <c r="P87" i="15" s="1"/>
  <c r="P88" i="15" a="1"/>
  <c r="P88" i="15" s="1"/>
  <c r="P89" i="15" a="1"/>
  <c r="P89" i="15" s="1"/>
  <c r="P90" i="15" a="1"/>
  <c r="P90" i="15" s="1"/>
  <c r="P91" i="15" a="1"/>
  <c r="P91" i="15" s="1"/>
  <c r="P92" i="15" a="1"/>
  <c r="P92" i="15" s="1"/>
  <c r="P93" i="15" a="1"/>
  <c r="P93" i="15" s="1"/>
  <c r="Q86" i="15" a="1"/>
  <c r="Q86" i="15" s="1"/>
  <c r="Q87" i="15" a="1"/>
  <c r="Q87" i="15" s="1"/>
  <c r="Q88" i="15" a="1"/>
  <c r="Q88" i="15" s="1"/>
  <c r="Q89" i="15" a="1"/>
  <c r="Q89" i="15" s="1"/>
  <c r="Q90" i="15" a="1"/>
  <c r="Q90" i="15" s="1"/>
  <c r="Q91" i="15" a="1"/>
  <c r="Q91" i="15" s="1"/>
  <c r="Q92" i="15" a="1"/>
  <c r="Q92" i="15" s="1"/>
  <c r="Q93" i="15" a="1"/>
  <c r="Q93" i="15" s="1"/>
  <c r="R86" i="15" a="1"/>
  <c r="R86" i="15" s="1"/>
  <c r="R87" i="15" a="1"/>
  <c r="R87" i="15" s="1"/>
  <c r="R88" i="15" a="1"/>
  <c r="R88" i="15" s="1"/>
  <c r="R89" i="15" a="1"/>
  <c r="R89" i="15" s="1"/>
  <c r="R90" i="15" a="1"/>
  <c r="R90" i="15" s="1"/>
  <c r="R91" i="15" a="1"/>
  <c r="R91" i="15" s="1"/>
  <c r="R92" i="15" a="1"/>
  <c r="R92" i="15" s="1"/>
  <c r="R93" i="15" a="1"/>
  <c r="R93" i="15" s="1"/>
  <c r="S86" i="15" a="1"/>
  <c r="S86" i="15" s="1"/>
  <c r="S87" i="15" a="1"/>
  <c r="S87" i="15" s="1"/>
  <c r="S88" i="15" a="1"/>
  <c r="S88" i="15" s="1"/>
  <c r="S89" i="15" a="1"/>
  <c r="S89" i="15" s="1"/>
  <c r="S90" i="15" a="1"/>
  <c r="S90" i="15" s="1"/>
  <c r="S91" i="15" a="1"/>
  <c r="S91" i="15" s="1"/>
  <c r="S92" i="15" a="1"/>
  <c r="S92" i="15" s="1"/>
  <c r="S93" i="15" a="1"/>
  <c r="S93" i="15" s="1"/>
  <c r="T86" i="15" a="1"/>
  <c r="T86" i="15" s="1"/>
  <c r="T87" i="15" a="1"/>
  <c r="T87" i="15" s="1"/>
  <c r="T88" i="15" a="1"/>
  <c r="T88" i="15" s="1"/>
  <c r="T89" i="15" a="1"/>
  <c r="T89" i="15" s="1"/>
  <c r="T90" i="15" a="1"/>
  <c r="T90" i="15" s="1"/>
  <c r="T91" i="15" a="1"/>
  <c r="T91" i="15" s="1"/>
  <c r="T92" i="15" a="1"/>
  <c r="T92" i="15" s="1"/>
  <c r="T93" i="15" a="1"/>
  <c r="T93" i="15" s="1"/>
  <c r="U86" i="15" a="1"/>
  <c r="U86" i="15" s="1"/>
  <c r="U87" i="15" a="1"/>
  <c r="U87" i="15" s="1"/>
  <c r="U88" i="15" a="1"/>
  <c r="U88" i="15" s="1"/>
  <c r="U89" i="15" a="1"/>
  <c r="U89" i="15" s="1"/>
  <c r="U90" i="15" a="1"/>
  <c r="U90" i="15" s="1"/>
  <c r="U91" i="15" a="1"/>
  <c r="U91" i="15" s="1"/>
  <c r="U92" i="15" a="1"/>
  <c r="U92" i="15" s="1"/>
  <c r="U93" i="15" a="1"/>
  <c r="U93" i="15" s="1"/>
  <c r="V86" i="15" a="1"/>
  <c r="V86" i="15" s="1"/>
  <c r="V87" i="15" a="1"/>
  <c r="V87" i="15" s="1"/>
  <c r="V88" i="15" a="1"/>
  <c r="V88" i="15" s="1"/>
  <c r="V89" i="15" a="1"/>
  <c r="V89" i="15" s="1"/>
  <c r="V90" i="15" a="1"/>
  <c r="V90" i="15" s="1"/>
  <c r="V91" i="15" a="1"/>
  <c r="V91" i="15" s="1"/>
  <c r="V92" i="15" a="1"/>
  <c r="V92" i="15" s="1"/>
  <c r="V93" i="15" a="1"/>
  <c r="V93" i="15" s="1"/>
  <c r="W86" i="15" a="1"/>
  <c r="W86" i="15" s="1"/>
  <c r="W87" i="15" a="1"/>
  <c r="W87" i="15" s="1"/>
  <c r="W88" i="15" a="1"/>
  <c r="W88" i="15" s="1"/>
  <c r="W89" i="15" a="1"/>
  <c r="W89" i="15" s="1"/>
  <c r="W90" i="15" a="1"/>
  <c r="W90" i="15" s="1"/>
  <c r="W91" i="15" a="1"/>
  <c r="W91" i="15" s="1"/>
  <c r="W92" i="15" a="1"/>
  <c r="W92" i="15" s="1"/>
  <c r="W93" i="15" a="1"/>
  <c r="W93" i="15" s="1"/>
  <c r="X86" i="15" a="1"/>
  <c r="X86" i="15" s="1"/>
  <c r="X87" i="15" a="1"/>
  <c r="X87" i="15" s="1"/>
  <c r="X88" i="15" a="1"/>
  <c r="X88" i="15" s="1"/>
  <c r="X89" i="15" a="1"/>
  <c r="X89" i="15" s="1"/>
  <c r="X90" i="15" a="1"/>
  <c r="X90" i="15" s="1"/>
  <c r="X91" i="15" a="1"/>
  <c r="X91" i="15" s="1"/>
  <c r="X92" i="15" a="1"/>
  <c r="X92" i="15" s="1"/>
  <c r="X93" i="15" a="1"/>
  <c r="X93" i="15" s="1"/>
  <c r="Y86" i="15" a="1"/>
  <c r="Y86" i="15" s="1"/>
  <c r="Y87" i="15" a="1"/>
  <c r="Y87" i="15" s="1"/>
  <c r="Y88" i="15" a="1"/>
  <c r="Y88" i="15" s="1"/>
  <c r="Y89" i="15" a="1"/>
  <c r="Y89" i="15" s="1"/>
  <c r="Y90" i="15" a="1"/>
  <c r="Y90" i="15" s="1"/>
  <c r="Y91" i="15" a="1"/>
  <c r="Y91" i="15" s="1"/>
  <c r="Y92" i="15" a="1"/>
  <c r="Y92" i="15" s="1"/>
  <c r="Y93" i="15" a="1"/>
  <c r="Y93" i="15" s="1"/>
  <c r="Z86" i="15" a="1"/>
  <c r="Z86" i="15" s="1"/>
  <c r="Z87" i="15" a="1"/>
  <c r="Z87" i="15" s="1"/>
  <c r="Z88" i="15" a="1"/>
  <c r="Z88" i="15" s="1"/>
  <c r="Z89" i="15" a="1"/>
  <c r="Z89" i="15" s="1"/>
  <c r="Z90" i="15" a="1"/>
  <c r="Z90" i="15" s="1"/>
  <c r="Z91" i="15" a="1"/>
  <c r="Z91" i="15" s="1"/>
  <c r="Z92" i="15" a="1"/>
  <c r="Z92" i="15" s="1"/>
  <c r="Z93" i="15" a="1"/>
  <c r="Z93" i="15" s="1"/>
  <c r="AA86" i="15" a="1"/>
  <c r="AA86" i="15" s="1"/>
  <c r="AA87" i="15" a="1"/>
  <c r="AA87" i="15" s="1"/>
  <c r="AA88" i="15" a="1"/>
  <c r="AA88" i="15" s="1"/>
  <c r="AA89" i="15" a="1"/>
  <c r="AA89" i="15" s="1"/>
  <c r="AA90" i="15" a="1"/>
  <c r="AA90" i="15" s="1"/>
  <c r="AA91" i="15" a="1"/>
  <c r="AA91" i="15" s="1"/>
  <c r="AA92" i="15" a="1"/>
  <c r="AA92" i="15" s="1"/>
  <c r="AA93" i="15" a="1"/>
  <c r="AA93" i="15" s="1"/>
  <c r="AB86" i="15" a="1"/>
  <c r="AB86" i="15" s="1"/>
  <c r="AB87" i="15" a="1"/>
  <c r="AB87" i="15" s="1"/>
  <c r="AB88" i="15" a="1"/>
  <c r="AB88" i="15" s="1"/>
  <c r="AB89" i="15" a="1"/>
  <c r="AB89" i="15" s="1"/>
  <c r="AB90" i="15" a="1"/>
  <c r="AB90" i="15" s="1"/>
  <c r="AB91" i="15" a="1"/>
  <c r="AB91" i="15" s="1"/>
  <c r="AB92" i="15" a="1"/>
  <c r="AB92" i="15" s="1"/>
  <c r="AB93" i="15" a="1"/>
  <c r="AB93" i="15" s="1"/>
  <c r="AC86" i="15" a="1"/>
  <c r="AC86" i="15" s="1"/>
  <c r="AC87" i="15" a="1"/>
  <c r="AC87" i="15" s="1"/>
  <c r="AC88" i="15" a="1"/>
  <c r="AC88" i="15" s="1"/>
  <c r="AC89" i="15" a="1"/>
  <c r="AC89" i="15" s="1"/>
  <c r="AC90" i="15" a="1"/>
  <c r="AC90" i="15" s="1"/>
  <c r="AC91" i="15" a="1"/>
  <c r="AC91" i="15" s="1"/>
  <c r="AC92" i="15" a="1"/>
  <c r="AC92" i="15" s="1"/>
  <c r="AC93" i="15" a="1"/>
  <c r="AC93" i="15" s="1"/>
  <c r="AD86" i="15" a="1"/>
  <c r="AD86" i="15" s="1"/>
  <c r="AD87" i="15" a="1"/>
  <c r="AD87" i="15" s="1"/>
  <c r="AD88" i="15" a="1"/>
  <c r="AD88" i="15" s="1"/>
  <c r="AD89" i="15" a="1"/>
  <c r="AD89" i="15" s="1"/>
  <c r="AD90" i="15" a="1"/>
  <c r="AD90" i="15" s="1"/>
  <c r="AD91" i="15" a="1"/>
  <c r="AD91" i="15" s="1"/>
  <c r="AD92" i="15" a="1"/>
  <c r="AD92" i="15" s="1"/>
  <c r="AD93" i="15" a="1"/>
  <c r="AD93" i="15" s="1"/>
  <c r="AE86" i="15" a="1"/>
  <c r="AE86" i="15" s="1"/>
  <c r="AE87" i="15" a="1"/>
  <c r="AE87" i="15" s="1"/>
  <c r="AE88" i="15" a="1"/>
  <c r="AE88" i="15" s="1"/>
  <c r="AE89" i="15" a="1"/>
  <c r="AE89" i="15" s="1"/>
  <c r="AE90" i="15" a="1"/>
  <c r="AE90" i="15" s="1"/>
  <c r="AE91" i="15" a="1"/>
  <c r="AE91" i="15" s="1"/>
  <c r="AE92" i="15" a="1"/>
  <c r="AE92" i="15" s="1"/>
  <c r="AE93" i="15" a="1"/>
  <c r="AE93" i="15" s="1"/>
  <c r="AF86" i="15" a="1"/>
  <c r="AF86" i="15" s="1"/>
  <c r="AF87" i="15" a="1"/>
  <c r="AF87" i="15" s="1"/>
  <c r="AF88" i="15" a="1"/>
  <c r="AF88" i="15" s="1"/>
  <c r="AF89" i="15" a="1"/>
  <c r="AF89" i="15" s="1"/>
  <c r="AF90" i="15" a="1"/>
  <c r="AF90" i="15" s="1"/>
  <c r="AF91" i="15" a="1"/>
  <c r="AF91" i="15" s="1"/>
  <c r="AF92" i="15" a="1"/>
  <c r="AF92" i="15" s="1"/>
  <c r="AF93" i="15" a="1"/>
  <c r="AF93" i="15" s="1"/>
  <c r="E70" i="15" a="1"/>
  <c r="E70" i="15" s="1"/>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AK19" i="6"/>
  <c r="F70" i="15" l="1" a="1"/>
  <c r="F70" i="15" s="1"/>
  <c r="G70" i="15" a="1"/>
  <c r="G70" i="15" s="1"/>
  <c r="H70" i="15" a="1"/>
  <c r="H70" i="15" s="1"/>
  <c r="I70" i="15" a="1"/>
  <c r="I70" i="15" s="1"/>
  <c r="J70" i="15" a="1"/>
  <c r="J70" i="15" s="1"/>
  <c r="K70" i="15" a="1"/>
  <c r="K70" i="15" s="1"/>
  <c r="L70" i="15" a="1"/>
  <c r="L70" i="15" s="1"/>
  <c r="M70" i="15" a="1"/>
  <c r="M70" i="15" s="1"/>
  <c r="N70" i="15" a="1"/>
  <c r="N70" i="15" s="1"/>
  <c r="O70" i="15" a="1"/>
  <c r="O70" i="15" s="1"/>
  <c r="P70" i="15" a="1"/>
  <c r="P70" i="15" s="1"/>
  <c r="Q70" i="15" a="1"/>
  <c r="Q70" i="15" s="1"/>
  <c r="R70" i="15" a="1"/>
  <c r="R70" i="15" s="1"/>
  <c r="S70" i="15" a="1"/>
  <c r="S70" i="15" s="1"/>
  <c r="T70" i="15" a="1"/>
  <c r="T70" i="15" s="1"/>
  <c r="U70" i="15" a="1"/>
  <c r="U70" i="15" s="1"/>
  <c r="V70" i="15" a="1"/>
  <c r="V70" i="15" s="1"/>
  <c r="W70" i="15" a="1"/>
  <c r="W70" i="15" s="1"/>
  <c r="X70" i="15" a="1"/>
  <c r="X70" i="15" s="1"/>
  <c r="Y70" i="15" a="1"/>
  <c r="Y70" i="15" s="1"/>
  <c r="Z70" i="15" a="1"/>
  <c r="Z70" i="15" s="1"/>
  <c r="AA70" i="15" a="1"/>
  <c r="AA70" i="15" s="1"/>
  <c r="AB70" i="15" a="1"/>
  <c r="AB70" i="15" s="1"/>
  <c r="AC70" i="15" a="1"/>
  <c r="AC70" i="15" s="1"/>
  <c r="AD70" i="15" a="1"/>
  <c r="AD70" i="15" s="1"/>
  <c r="AE70" i="15" a="1"/>
  <c r="AE70" i="15" s="1"/>
  <c r="AF70" i="15" a="1"/>
  <c r="AF70" i="15" s="1"/>
  <c r="E71" i="15" a="1"/>
  <c r="E71" i="15" s="1"/>
  <c r="F71" i="15" a="1"/>
  <c r="F71" i="15" s="1"/>
  <c r="G71" i="15" a="1"/>
  <c r="G71" i="15" s="1"/>
  <c r="H71" i="15" a="1"/>
  <c r="H71" i="15" s="1"/>
  <c r="I71" i="15" a="1"/>
  <c r="I71" i="15" s="1"/>
  <c r="J71" i="15" a="1"/>
  <c r="J71" i="15" s="1"/>
  <c r="K71" i="15" a="1"/>
  <c r="K71" i="15" s="1"/>
  <c r="L71" i="15" a="1"/>
  <c r="L71" i="15" s="1"/>
  <c r="M71" i="15" a="1"/>
  <c r="M71" i="15" s="1"/>
  <c r="N71" i="15" a="1"/>
  <c r="N71" i="15" s="1"/>
  <c r="O71" i="15" a="1"/>
  <c r="O71" i="15" s="1"/>
  <c r="P71" i="15" a="1"/>
  <c r="P71" i="15" s="1"/>
  <c r="Q71" i="15" a="1"/>
  <c r="Q71" i="15" s="1"/>
  <c r="R71" i="15" a="1"/>
  <c r="R71" i="15" s="1"/>
  <c r="S71" i="15" a="1"/>
  <c r="S71" i="15" s="1"/>
  <c r="T71" i="15" a="1"/>
  <c r="T71" i="15" s="1"/>
  <c r="U71" i="15" a="1"/>
  <c r="U71" i="15" s="1"/>
  <c r="V71" i="15" a="1"/>
  <c r="V71" i="15" s="1"/>
  <c r="W71" i="15" a="1"/>
  <c r="W71" i="15" s="1"/>
  <c r="X71" i="15" a="1"/>
  <c r="X71" i="15" s="1"/>
  <c r="Y71" i="15" a="1"/>
  <c r="Y71" i="15" s="1"/>
  <c r="Z71" i="15" a="1"/>
  <c r="Z71" i="15" s="1"/>
  <c r="AA71" i="15" a="1"/>
  <c r="AA71" i="15" s="1"/>
  <c r="AB71" i="15" a="1"/>
  <c r="AB71" i="15" s="1"/>
  <c r="AC71" i="15" a="1"/>
  <c r="AC71" i="15" s="1"/>
  <c r="AD71" i="15" a="1"/>
  <c r="AD71" i="15" s="1"/>
  <c r="AE71" i="15" a="1"/>
  <c r="AE71" i="15" s="1"/>
  <c r="AF71" i="15" a="1"/>
  <c r="AF71" i="15" s="1"/>
  <c r="E72" i="15" a="1"/>
  <c r="E72" i="15" s="1"/>
  <c r="F72" i="15" a="1"/>
  <c r="F72" i="15" s="1"/>
  <c r="G72" i="15" a="1"/>
  <c r="G72" i="15" s="1"/>
  <c r="H72" i="15" a="1"/>
  <c r="H72" i="15" s="1"/>
  <c r="I72" i="15" a="1"/>
  <c r="I72" i="15" s="1"/>
  <c r="J72" i="15" a="1"/>
  <c r="J72" i="15" s="1"/>
  <c r="K72" i="15" a="1"/>
  <c r="K72" i="15" s="1"/>
  <c r="L72" i="15" a="1"/>
  <c r="L72" i="15" s="1"/>
  <c r="M72" i="15" a="1"/>
  <c r="M72" i="15" s="1"/>
  <c r="N72" i="15" a="1"/>
  <c r="N72" i="15" s="1"/>
  <c r="O72" i="15" a="1"/>
  <c r="O72" i="15" s="1"/>
  <c r="P72" i="15" a="1"/>
  <c r="P72" i="15" s="1"/>
  <c r="Q72" i="15" a="1"/>
  <c r="Q72" i="15" s="1"/>
  <c r="R72" i="15" a="1"/>
  <c r="R72" i="15" s="1"/>
  <c r="S72" i="15" a="1"/>
  <c r="S72" i="15" s="1"/>
  <c r="T72" i="15" a="1"/>
  <c r="T72" i="15" s="1"/>
  <c r="U72" i="15" a="1"/>
  <c r="U72" i="15" s="1"/>
  <c r="V72" i="15" a="1"/>
  <c r="V72" i="15" s="1"/>
  <c r="W72" i="15" a="1"/>
  <c r="W72" i="15" s="1"/>
  <c r="X72" i="15" a="1"/>
  <c r="X72" i="15" s="1"/>
  <c r="Y72" i="15" a="1"/>
  <c r="Y72" i="15" s="1"/>
  <c r="Z72" i="15" a="1"/>
  <c r="Z72" i="15" s="1"/>
  <c r="AA72" i="15" a="1"/>
  <c r="AA72" i="15" s="1"/>
  <c r="AB72" i="15" a="1"/>
  <c r="AB72" i="15" s="1"/>
  <c r="AC72" i="15" a="1"/>
  <c r="AC72" i="15" s="1"/>
  <c r="AD72" i="15" a="1"/>
  <c r="AD72" i="15" s="1"/>
  <c r="AE72" i="15" a="1"/>
  <c r="AE72" i="15" s="1"/>
  <c r="AF72" i="15" a="1"/>
  <c r="AF72" i="15" s="1"/>
  <c r="E73" i="15" a="1"/>
  <c r="E73" i="15" s="1"/>
  <c r="F73" i="15" a="1"/>
  <c r="F73" i="15" s="1"/>
  <c r="G73" i="15" a="1"/>
  <c r="G73" i="15" s="1"/>
  <c r="H73" i="15" a="1"/>
  <c r="H73" i="15" s="1"/>
  <c r="I73" i="15" a="1"/>
  <c r="I73" i="15" s="1"/>
  <c r="J73" i="15" a="1"/>
  <c r="J73" i="15" s="1"/>
  <c r="K73" i="15" a="1"/>
  <c r="K73" i="15" s="1"/>
  <c r="L73" i="15" a="1"/>
  <c r="L73" i="15" s="1"/>
  <c r="M73" i="15" a="1"/>
  <c r="M73" i="15" s="1"/>
  <c r="N73" i="15" a="1"/>
  <c r="N73" i="15" s="1"/>
  <c r="O73" i="15" a="1"/>
  <c r="O73" i="15" s="1"/>
  <c r="P73" i="15" a="1"/>
  <c r="P73" i="15" s="1"/>
  <c r="Q73" i="15" a="1"/>
  <c r="Q73" i="15" s="1"/>
  <c r="R73" i="15" a="1"/>
  <c r="R73" i="15" s="1"/>
  <c r="S73" i="15" a="1"/>
  <c r="S73" i="15" s="1"/>
  <c r="T73" i="15" a="1"/>
  <c r="T73" i="15" s="1"/>
  <c r="U73" i="15" a="1"/>
  <c r="U73" i="15" s="1"/>
  <c r="V73" i="15" a="1"/>
  <c r="V73" i="15" s="1"/>
  <c r="W73" i="15" a="1"/>
  <c r="W73" i="15" s="1"/>
  <c r="X73" i="15" a="1"/>
  <c r="X73" i="15" s="1"/>
  <c r="Y73" i="15" a="1"/>
  <c r="Y73" i="15" s="1"/>
  <c r="Z73" i="15" a="1"/>
  <c r="Z73" i="15" s="1"/>
  <c r="AA73" i="15" a="1"/>
  <c r="AA73" i="15" s="1"/>
  <c r="AB73" i="15" a="1"/>
  <c r="AB73" i="15" s="1"/>
  <c r="AC73" i="15" a="1"/>
  <c r="AC73" i="15" s="1"/>
  <c r="AD73" i="15" a="1"/>
  <c r="AD73" i="15" s="1"/>
  <c r="AE73" i="15" a="1"/>
  <c r="AE73" i="15" s="1"/>
  <c r="AF73" i="15" a="1"/>
  <c r="AF73" i="15" s="1"/>
  <c r="E74" i="15" a="1"/>
  <c r="E74" i="15" s="1"/>
  <c r="F74" i="15" a="1"/>
  <c r="F74" i="15" s="1"/>
  <c r="G74" i="15" a="1"/>
  <c r="G74" i="15" s="1"/>
  <c r="H74" i="15" a="1"/>
  <c r="H74" i="15" s="1"/>
  <c r="I74" i="15" a="1"/>
  <c r="I74" i="15" s="1"/>
  <c r="J74" i="15" a="1"/>
  <c r="J74" i="15" s="1"/>
  <c r="K74" i="15" a="1"/>
  <c r="K74" i="15" s="1"/>
  <c r="L74" i="15" a="1"/>
  <c r="L74" i="15" s="1"/>
  <c r="M74" i="15" a="1"/>
  <c r="M74" i="15" s="1"/>
  <c r="N74" i="15" a="1"/>
  <c r="N74" i="15" s="1"/>
  <c r="O74" i="15" a="1"/>
  <c r="O74" i="15" s="1"/>
  <c r="P74" i="15" a="1"/>
  <c r="P74" i="15" s="1"/>
  <c r="Q74" i="15" a="1"/>
  <c r="Q74" i="15" s="1"/>
  <c r="R74" i="15" a="1"/>
  <c r="R74" i="15" s="1"/>
  <c r="S74" i="15" a="1"/>
  <c r="S74" i="15" s="1"/>
  <c r="T74" i="15" a="1"/>
  <c r="T74" i="15" s="1"/>
  <c r="U74" i="15" a="1"/>
  <c r="U74" i="15" s="1"/>
  <c r="V74" i="15" a="1"/>
  <c r="V74" i="15" s="1"/>
  <c r="W74" i="15" a="1"/>
  <c r="W74" i="15" s="1"/>
  <c r="X74" i="15" a="1"/>
  <c r="X74" i="15" s="1"/>
  <c r="Y74" i="15" a="1"/>
  <c r="Y74" i="15" s="1"/>
  <c r="Z74" i="15" a="1"/>
  <c r="Z74" i="15" s="1"/>
  <c r="AA74" i="15" a="1"/>
  <c r="AA74" i="15" s="1"/>
  <c r="AB74" i="15" a="1"/>
  <c r="AB74" i="15" s="1"/>
  <c r="AC74" i="15" a="1"/>
  <c r="AC74" i="15" s="1"/>
  <c r="AD74" i="15" a="1"/>
  <c r="AD74" i="15" s="1"/>
  <c r="AE74" i="15" a="1"/>
  <c r="AE74" i="15" s="1"/>
  <c r="AF74" i="15" a="1"/>
  <c r="AF74" i="15" s="1"/>
  <c r="E75" i="15" a="1"/>
  <c r="E75" i="15" s="1"/>
  <c r="F75" i="15" a="1"/>
  <c r="F75" i="15" s="1"/>
  <c r="G75" i="15" a="1"/>
  <c r="G75" i="15" s="1"/>
  <c r="H75" i="15" a="1"/>
  <c r="H75" i="15" s="1"/>
  <c r="I75" i="15" a="1"/>
  <c r="I75" i="15" s="1"/>
  <c r="J75" i="15" a="1"/>
  <c r="J75" i="15" s="1"/>
  <c r="K75" i="15" a="1"/>
  <c r="K75" i="15" s="1"/>
  <c r="L75" i="15" a="1"/>
  <c r="L75" i="15" s="1"/>
  <c r="M75" i="15" a="1"/>
  <c r="M75" i="15" s="1"/>
  <c r="N75" i="15" a="1"/>
  <c r="N75" i="15" s="1"/>
  <c r="O75" i="15" a="1"/>
  <c r="O75" i="15" s="1"/>
  <c r="P75" i="15" a="1"/>
  <c r="P75" i="15" s="1"/>
  <c r="Q75" i="15" a="1"/>
  <c r="Q75" i="15" s="1"/>
  <c r="R75" i="15" a="1"/>
  <c r="R75" i="15" s="1"/>
  <c r="S75" i="15" a="1"/>
  <c r="S75" i="15" s="1"/>
  <c r="T75" i="15" a="1"/>
  <c r="T75" i="15" s="1"/>
  <c r="U75" i="15" a="1"/>
  <c r="U75" i="15" s="1"/>
  <c r="V75" i="15" a="1"/>
  <c r="V75" i="15" s="1"/>
  <c r="W75" i="15" a="1"/>
  <c r="W75" i="15" s="1"/>
  <c r="X75" i="15" a="1"/>
  <c r="X75" i="15" s="1"/>
  <c r="Y75" i="15" a="1"/>
  <c r="Y75" i="15" s="1"/>
  <c r="Z75" i="15" a="1"/>
  <c r="Z75" i="15" s="1"/>
  <c r="AA75" i="15" a="1"/>
  <c r="AA75" i="15" s="1"/>
  <c r="AB75" i="15" a="1"/>
  <c r="AB75" i="15" s="1"/>
  <c r="AC75" i="15" a="1"/>
  <c r="AC75" i="15" s="1"/>
  <c r="AD75" i="15" a="1"/>
  <c r="AD75" i="15" s="1"/>
  <c r="AE75" i="15" a="1"/>
  <c r="AE75" i="15" s="1"/>
  <c r="AF75" i="15" a="1"/>
  <c r="AF75" i="15" s="1"/>
  <c r="E76" i="15" a="1"/>
  <c r="E76" i="15" s="1"/>
  <c r="F76" i="15" a="1"/>
  <c r="F76" i="15" s="1"/>
  <c r="G76" i="15" a="1"/>
  <c r="G76" i="15" s="1"/>
  <c r="H76" i="15" a="1"/>
  <c r="H76" i="15" s="1"/>
  <c r="I76" i="15" a="1"/>
  <c r="I76" i="15" s="1"/>
  <c r="J76" i="15" a="1"/>
  <c r="J76" i="15" s="1"/>
  <c r="K76" i="15" a="1"/>
  <c r="K76" i="15" s="1"/>
  <c r="L76" i="15" a="1"/>
  <c r="L76" i="15" s="1"/>
  <c r="M76" i="15" a="1"/>
  <c r="M76" i="15" s="1"/>
  <c r="N76" i="15" a="1"/>
  <c r="N76" i="15" s="1"/>
  <c r="O76" i="15" a="1"/>
  <c r="O76" i="15" s="1"/>
  <c r="P76" i="15" a="1"/>
  <c r="P76" i="15" s="1"/>
  <c r="Q76" i="15" a="1"/>
  <c r="Q76" i="15" s="1"/>
  <c r="R76" i="15" a="1"/>
  <c r="R76" i="15" s="1"/>
  <c r="S76" i="15" a="1"/>
  <c r="S76" i="15" s="1"/>
  <c r="T76" i="15" a="1"/>
  <c r="T76" i="15" s="1"/>
  <c r="U76" i="15" a="1"/>
  <c r="U76" i="15" s="1"/>
  <c r="V76" i="15" a="1"/>
  <c r="V76" i="15" s="1"/>
  <c r="W76" i="15" a="1"/>
  <c r="W76" i="15" s="1"/>
  <c r="X76" i="15" a="1"/>
  <c r="X76" i="15" s="1"/>
  <c r="Y76" i="15" a="1"/>
  <c r="Y76" i="15" s="1"/>
  <c r="Z76" i="15" a="1"/>
  <c r="Z76" i="15" s="1"/>
  <c r="AA76" i="15" a="1"/>
  <c r="AA76" i="15" s="1"/>
  <c r="AB76" i="15" a="1"/>
  <c r="AB76" i="15" s="1"/>
  <c r="AC76" i="15" a="1"/>
  <c r="AC76" i="15" s="1"/>
  <c r="AD76" i="15" a="1"/>
  <c r="AD76" i="15" s="1"/>
  <c r="AE76" i="15" a="1"/>
  <c r="AE76" i="15" s="1"/>
  <c r="AF76" i="15" a="1"/>
  <c r="AF76" i="15" s="1"/>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AK21" i="6"/>
  <c r="J22" i="6"/>
  <c r="J23" i="6"/>
  <c r="K22" i="6"/>
  <c r="K23" i="6"/>
  <c r="L22" i="6"/>
  <c r="L23" i="6"/>
  <c r="M22" i="6"/>
  <c r="M23" i="6"/>
  <c r="N22" i="6"/>
  <c r="N23" i="6"/>
  <c r="O22" i="6"/>
  <c r="O23" i="6"/>
  <c r="P22" i="6"/>
  <c r="P23" i="6"/>
  <c r="Q22" i="6"/>
  <c r="Q23" i="6"/>
  <c r="R22" i="6"/>
  <c r="R23" i="6"/>
  <c r="S22" i="6"/>
  <c r="S23" i="6"/>
  <c r="T22" i="6"/>
  <c r="T23" i="6"/>
  <c r="U22" i="6"/>
  <c r="U23" i="6"/>
  <c r="V22" i="6"/>
  <c r="V23" i="6"/>
  <c r="W22" i="6"/>
  <c r="W23" i="6"/>
  <c r="X22" i="6"/>
  <c r="X23" i="6"/>
  <c r="Y22" i="6"/>
  <c r="Y23" i="6"/>
  <c r="Z22" i="6"/>
  <c r="Z23" i="6"/>
  <c r="AA22" i="6"/>
  <c r="AA23" i="6"/>
  <c r="AB22" i="6"/>
  <c r="AB23" i="6"/>
  <c r="AC22" i="6"/>
  <c r="AC23" i="6"/>
  <c r="AD22" i="6"/>
  <c r="AD23" i="6"/>
  <c r="AE22" i="6"/>
  <c r="AE23" i="6"/>
  <c r="AF22" i="6"/>
  <c r="AF23" i="6"/>
  <c r="AG22" i="6"/>
  <c r="AG23" i="6"/>
  <c r="AH22" i="6"/>
  <c r="AH23" i="6"/>
  <c r="AI22" i="6"/>
  <c r="AI23" i="6"/>
  <c r="AJ22" i="6"/>
  <c r="AJ23" i="6"/>
  <c r="AK22" i="6"/>
  <c r="AK23"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J10" i="6" l="1"/>
  <c r="K10" i="6"/>
  <c r="J15" i="6"/>
  <c r="J26" i="6"/>
  <c r="J27" i="6"/>
  <c r="J28" i="6"/>
  <c r="J29" i="6"/>
  <c r="J39" i="6"/>
  <c r="J45" i="6"/>
  <c r="J46" i="6"/>
  <c r="J49" i="6"/>
  <c r="J8" i="6"/>
  <c r="J9" i="6"/>
  <c r="J11" i="6"/>
  <c r="J12" i="6"/>
  <c r="J13" i="6"/>
  <c r="J14" i="6"/>
  <c r="J16" i="6"/>
  <c r="J17" i="6"/>
  <c r="J18" i="6"/>
  <c r="J30" i="6"/>
  <c r="J31" i="6"/>
  <c r="J32" i="6"/>
  <c r="J33" i="6"/>
  <c r="J34" i="6"/>
  <c r="J35" i="6"/>
  <c r="J36" i="6"/>
  <c r="J37" i="6"/>
  <c r="J38" i="6"/>
  <c r="J40" i="6"/>
  <c r="J41" i="6"/>
  <c r="J42" i="6"/>
  <c r="J43" i="6"/>
  <c r="J44" i="6"/>
  <c r="J47" i="6"/>
  <c r="J51" i="6"/>
  <c r="J50" i="6"/>
  <c r="K15" i="6"/>
  <c r="K26" i="6"/>
  <c r="K27" i="6"/>
  <c r="K28" i="6"/>
  <c r="K29" i="6"/>
  <c r="K39" i="6"/>
  <c r="K45" i="6"/>
  <c r="K46" i="6"/>
  <c r="K49" i="6"/>
  <c r="K8" i="6"/>
  <c r="K9" i="6"/>
  <c r="K11" i="6"/>
  <c r="K12" i="6"/>
  <c r="K13" i="6"/>
  <c r="K14" i="6"/>
  <c r="K16" i="6"/>
  <c r="K17" i="6"/>
  <c r="K18" i="6"/>
  <c r="K30" i="6"/>
  <c r="K31" i="6"/>
  <c r="K32" i="6"/>
  <c r="K33" i="6"/>
  <c r="K34" i="6"/>
  <c r="K35" i="6"/>
  <c r="K36" i="6"/>
  <c r="K37" i="6"/>
  <c r="K38" i="6"/>
  <c r="K40" i="6"/>
  <c r="K41" i="6"/>
  <c r="K42" i="6"/>
  <c r="K43" i="6"/>
  <c r="K44" i="6"/>
  <c r="K47" i="6"/>
  <c r="K51" i="6"/>
  <c r="K50" i="6"/>
  <c r="AF77" i="15" a="1"/>
  <c r="AF77" i="15" s="1"/>
  <c r="AF78" i="15" a="1"/>
  <c r="AF78" i="15" s="1"/>
  <c r="AF79" i="15" a="1"/>
  <c r="AF79" i="15" s="1"/>
  <c r="AF80" i="15" a="1"/>
  <c r="AF80" i="15" s="1"/>
  <c r="AF81" i="15" a="1"/>
  <c r="AF81" i="15" s="1"/>
  <c r="AF82" i="15" a="1"/>
  <c r="AF82" i="15" s="1"/>
  <c r="AF83" i="15" a="1"/>
  <c r="AF83" i="15" s="1"/>
  <c r="AF84" i="15" a="1"/>
  <c r="AF84" i="15" s="1"/>
  <c r="AF85" i="15" a="1"/>
  <c r="AF85" i="15" s="1"/>
  <c r="AE77" i="15" a="1"/>
  <c r="AE77" i="15" s="1"/>
  <c r="AE78" i="15" a="1"/>
  <c r="AE78" i="15" s="1"/>
  <c r="AE79" i="15" a="1"/>
  <c r="AE79" i="15" s="1"/>
  <c r="AE80" i="15" a="1"/>
  <c r="AE80" i="15" s="1"/>
  <c r="AE81" i="15" a="1"/>
  <c r="AE81" i="15" s="1"/>
  <c r="AE82" i="15" a="1"/>
  <c r="AE82" i="15" s="1"/>
  <c r="AE83" i="15" a="1"/>
  <c r="AE83" i="15" s="1"/>
  <c r="AE84" i="15" a="1"/>
  <c r="AE84" i="15" s="1"/>
  <c r="AE85" i="15" a="1"/>
  <c r="AE85" i="15" s="1"/>
  <c r="H77" i="15" a="1"/>
  <c r="H77" i="15" s="1"/>
  <c r="H78" i="15" a="1"/>
  <c r="H78" i="15" s="1"/>
  <c r="H79" i="15" a="1"/>
  <c r="H79" i="15" s="1"/>
  <c r="H80" i="15" a="1"/>
  <c r="H80" i="15" s="1"/>
  <c r="H81" i="15" a="1"/>
  <c r="H81" i="15" s="1"/>
  <c r="H82" i="15" a="1"/>
  <c r="H82" i="15" s="1"/>
  <c r="H83" i="15" a="1"/>
  <c r="H83" i="15" s="1"/>
  <c r="H84" i="15" a="1"/>
  <c r="H84" i="15" s="1"/>
  <c r="H85" i="15" a="1"/>
  <c r="H85" i="15" s="1"/>
  <c r="AD77" i="15" a="1"/>
  <c r="AD77" i="15" s="1"/>
  <c r="AD78" i="15" a="1"/>
  <c r="AD78" i="15" s="1"/>
  <c r="AD79" i="15" a="1"/>
  <c r="AD79" i="15" s="1"/>
  <c r="AD80" i="15" a="1"/>
  <c r="AD80" i="15" s="1"/>
  <c r="AD81" i="15" a="1"/>
  <c r="AD81" i="15" s="1"/>
  <c r="AD82" i="15" a="1"/>
  <c r="AD82" i="15" s="1"/>
  <c r="AD83" i="15" a="1"/>
  <c r="AD83" i="15" s="1"/>
  <c r="AD84" i="15" a="1"/>
  <c r="AD84" i="15" s="1"/>
  <c r="AD85" i="15" a="1"/>
  <c r="AD85" i="15" s="1"/>
  <c r="AC77" i="15" a="1"/>
  <c r="AC77" i="15" s="1"/>
  <c r="AC78" i="15" a="1"/>
  <c r="AC78" i="15" s="1"/>
  <c r="AC79" i="15" a="1"/>
  <c r="AC79" i="15" s="1"/>
  <c r="AC80" i="15" a="1"/>
  <c r="AC80" i="15" s="1"/>
  <c r="AC81" i="15" a="1"/>
  <c r="AC81" i="15" s="1"/>
  <c r="AC82" i="15" a="1"/>
  <c r="AC82" i="15" s="1"/>
  <c r="AC83" i="15" a="1"/>
  <c r="AC83" i="15" s="1"/>
  <c r="AC84" i="15" a="1"/>
  <c r="AC84" i="15" s="1"/>
  <c r="AC85" i="15" a="1"/>
  <c r="AC85" i="15" s="1"/>
  <c r="AB77" i="15" a="1"/>
  <c r="AB77" i="15" s="1"/>
  <c r="AB78" i="15" a="1"/>
  <c r="AB78" i="15" s="1"/>
  <c r="AB79" i="15" a="1"/>
  <c r="AB79" i="15" s="1"/>
  <c r="AB80" i="15" a="1"/>
  <c r="AB80" i="15" s="1"/>
  <c r="AB81" i="15" a="1"/>
  <c r="AB81" i="15" s="1"/>
  <c r="AB82" i="15" a="1"/>
  <c r="AB82" i="15" s="1"/>
  <c r="AB83" i="15" a="1"/>
  <c r="AB83" i="15" s="1"/>
  <c r="AB84" i="15" a="1"/>
  <c r="AB84" i="15" s="1"/>
  <c r="AB85" i="15" a="1"/>
  <c r="AB85" i="15" s="1"/>
  <c r="AA77" i="15" a="1"/>
  <c r="AA77" i="15" s="1"/>
  <c r="AA78" i="15" a="1"/>
  <c r="AA78" i="15" s="1"/>
  <c r="AA79" i="15" a="1"/>
  <c r="AA79" i="15" s="1"/>
  <c r="AA80" i="15" a="1"/>
  <c r="AA80" i="15" s="1"/>
  <c r="AA81" i="15" a="1"/>
  <c r="AA81" i="15" s="1"/>
  <c r="AA82" i="15" a="1"/>
  <c r="AA82" i="15" s="1"/>
  <c r="AA83" i="15" a="1"/>
  <c r="AA83" i="15" s="1"/>
  <c r="AA84" i="15" a="1"/>
  <c r="AA84" i="15" s="1"/>
  <c r="AA85" i="15" a="1"/>
  <c r="AA85" i="15" s="1"/>
  <c r="Z77" i="15" a="1"/>
  <c r="Z77" i="15" s="1"/>
  <c r="Z78" i="15" a="1"/>
  <c r="Z78" i="15" s="1"/>
  <c r="Z79" i="15" a="1"/>
  <c r="Z79" i="15" s="1"/>
  <c r="Z80" i="15" a="1"/>
  <c r="Z80" i="15" s="1"/>
  <c r="Z81" i="15" a="1"/>
  <c r="Z81" i="15" s="1"/>
  <c r="Z82" i="15" a="1"/>
  <c r="Z82" i="15" s="1"/>
  <c r="Z83" i="15" a="1"/>
  <c r="Z83" i="15" s="1"/>
  <c r="Z84" i="15" a="1"/>
  <c r="Z84" i="15" s="1"/>
  <c r="Z85" i="15" a="1"/>
  <c r="Z85" i="15" s="1"/>
  <c r="Y77" i="15" a="1"/>
  <c r="Y77" i="15" s="1"/>
  <c r="Y78" i="15" a="1"/>
  <c r="Y78" i="15" s="1"/>
  <c r="Y79" i="15" a="1"/>
  <c r="Y79" i="15" s="1"/>
  <c r="Y80" i="15" a="1"/>
  <c r="Y80" i="15" s="1"/>
  <c r="Y81" i="15" a="1"/>
  <c r="Y81" i="15" s="1"/>
  <c r="Y82" i="15" a="1"/>
  <c r="Y82" i="15" s="1"/>
  <c r="Y83" i="15" a="1"/>
  <c r="Y83" i="15" s="1"/>
  <c r="Y84" i="15" a="1"/>
  <c r="Y84" i="15" s="1"/>
  <c r="Y85" i="15" a="1"/>
  <c r="Y85" i="15" s="1"/>
  <c r="X77" i="15" a="1"/>
  <c r="X77" i="15" s="1"/>
  <c r="X78" i="15" a="1"/>
  <c r="X78" i="15" s="1"/>
  <c r="X79" i="15" a="1"/>
  <c r="X79" i="15" s="1"/>
  <c r="X80" i="15" a="1"/>
  <c r="X80" i="15" s="1"/>
  <c r="X81" i="15" a="1"/>
  <c r="X81" i="15" s="1"/>
  <c r="X82" i="15" a="1"/>
  <c r="X82" i="15" s="1"/>
  <c r="X83" i="15" a="1"/>
  <c r="X83" i="15" s="1"/>
  <c r="X84" i="15" a="1"/>
  <c r="X84" i="15" s="1"/>
  <c r="X85" i="15" a="1"/>
  <c r="X85" i="15" s="1"/>
  <c r="W77" i="15" a="1"/>
  <c r="W77" i="15" s="1"/>
  <c r="W78" i="15" a="1"/>
  <c r="W78" i="15" s="1"/>
  <c r="W79" i="15" a="1"/>
  <c r="W79" i="15" s="1"/>
  <c r="W80" i="15" a="1"/>
  <c r="W80" i="15" s="1"/>
  <c r="W81" i="15" a="1"/>
  <c r="W81" i="15" s="1"/>
  <c r="W82" i="15" a="1"/>
  <c r="W82" i="15" s="1"/>
  <c r="W83" i="15" a="1"/>
  <c r="W83" i="15" s="1"/>
  <c r="W84" i="15" a="1"/>
  <c r="W84" i="15" s="1"/>
  <c r="W85" i="15" a="1"/>
  <c r="W85" i="15" s="1"/>
  <c r="V77" i="15" a="1"/>
  <c r="V77" i="15" s="1"/>
  <c r="V78" i="15" a="1"/>
  <c r="V78" i="15" s="1"/>
  <c r="V79" i="15" a="1"/>
  <c r="V79" i="15" s="1"/>
  <c r="V80" i="15" a="1"/>
  <c r="V80" i="15" s="1"/>
  <c r="V81" i="15" a="1"/>
  <c r="V81" i="15" s="1"/>
  <c r="V82" i="15" a="1"/>
  <c r="V82" i="15" s="1"/>
  <c r="V83" i="15" a="1"/>
  <c r="V83" i="15" s="1"/>
  <c r="V84" i="15" a="1"/>
  <c r="V84" i="15" s="1"/>
  <c r="V85" i="15" a="1"/>
  <c r="V85" i="15" s="1"/>
  <c r="U77" i="15" a="1"/>
  <c r="U77" i="15" s="1"/>
  <c r="U78" i="15" a="1"/>
  <c r="U78" i="15" s="1"/>
  <c r="U79" i="15" a="1"/>
  <c r="U79" i="15" s="1"/>
  <c r="U80" i="15" a="1"/>
  <c r="U80" i="15" s="1"/>
  <c r="U81" i="15" a="1"/>
  <c r="U81" i="15" s="1"/>
  <c r="U82" i="15" a="1"/>
  <c r="U82" i="15" s="1"/>
  <c r="U83" i="15" a="1"/>
  <c r="U83" i="15" s="1"/>
  <c r="U84" i="15" a="1"/>
  <c r="U84" i="15" s="1"/>
  <c r="U85" i="15" a="1"/>
  <c r="U85" i="15" s="1"/>
  <c r="T77" i="15" a="1"/>
  <c r="T77" i="15" s="1"/>
  <c r="T78" i="15" a="1"/>
  <c r="T78" i="15" s="1"/>
  <c r="T79" i="15" a="1"/>
  <c r="T79" i="15" s="1"/>
  <c r="T80" i="15" a="1"/>
  <c r="T80" i="15" s="1"/>
  <c r="T81" i="15" a="1"/>
  <c r="T81" i="15" s="1"/>
  <c r="T82" i="15" a="1"/>
  <c r="T82" i="15" s="1"/>
  <c r="T83" i="15" a="1"/>
  <c r="T83" i="15" s="1"/>
  <c r="T84" i="15" a="1"/>
  <c r="T84" i="15" s="1"/>
  <c r="T85" i="15" a="1"/>
  <c r="T85" i="15" s="1"/>
  <c r="S77" i="15" a="1"/>
  <c r="S77" i="15" s="1"/>
  <c r="S78" i="15" a="1"/>
  <c r="S78" i="15" s="1"/>
  <c r="S79" i="15" a="1"/>
  <c r="S79" i="15" s="1"/>
  <c r="S80" i="15" a="1"/>
  <c r="S80" i="15" s="1"/>
  <c r="S81" i="15" a="1"/>
  <c r="S81" i="15" s="1"/>
  <c r="S82" i="15" a="1"/>
  <c r="S82" i="15" s="1"/>
  <c r="S83" i="15" a="1"/>
  <c r="S83" i="15" s="1"/>
  <c r="S84" i="15" a="1"/>
  <c r="S84" i="15" s="1"/>
  <c r="S85" i="15" a="1"/>
  <c r="S85" i="15" s="1"/>
  <c r="R77" i="15" a="1"/>
  <c r="R77" i="15" s="1"/>
  <c r="R78" i="15" a="1"/>
  <c r="R78" i="15" s="1"/>
  <c r="R79" i="15" a="1"/>
  <c r="R79" i="15" s="1"/>
  <c r="R80" i="15" a="1"/>
  <c r="R80" i="15" s="1"/>
  <c r="R81" i="15" a="1"/>
  <c r="R81" i="15" s="1"/>
  <c r="R82" i="15" a="1"/>
  <c r="R82" i="15" s="1"/>
  <c r="R83" i="15" a="1"/>
  <c r="R83" i="15" s="1"/>
  <c r="R84" i="15" a="1"/>
  <c r="R84" i="15" s="1"/>
  <c r="R85" i="15" a="1"/>
  <c r="R85" i="15" s="1"/>
  <c r="Q77" i="15" a="1"/>
  <c r="Q77" i="15" s="1"/>
  <c r="Q78" i="15" a="1"/>
  <c r="Q78" i="15" s="1"/>
  <c r="Q79" i="15" a="1"/>
  <c r="Q79" i="15" s="1"/>
  <c r="Q80" i="15" a="1"/>
  <c r="Q80" i="15" s="1"/>
  <c r="Q81" i="15" a="1"/>
  <c r="Q81" i="15" s="1"/>
  <c r="Q82" i="15" a="1"/>
  <c r="Q82" i="15" s="1"/>
  <c r="Q83" i="15" a="1"/>
  <c r="Q83" i="15" s="1"/>
  <c r="Q84" i="15" a="1"/>
  <c r="Q84" i="15" s="1"/>
  <c r="Q85" i="15" a="1"/>
  <c r="Q85" i="15" s="1"/>
  <c r="P77" i="15" a="1"/>
  <c r="P77" i="15" s="1"/>
  <c r="P78" i="15" a="1"/>
  <c r="P78" i="15" s="1"/>
  <c r="P79" i="15" a="1"/>
  <c r="P79" i="15" s="1"/>
  <c r="P80" i="15" a="1"/>
  <c r="P80" i="15" s="1"/>
  <c r="P81" i="15" a="1"/>
  <c r="P81" i="15" s="1"/>
  <c r="P82" i="15" a="1"/>
  <c r="P82" i="15" s="1"/>
  <c r="P83" i="15" a="1"/>
  <c r="P83" i="15" s="1"/>
  <c r="P84" i="15" a="1"/>
  <c r="P84" i="15" s="1"/>
  <c r="P85" i="15" a="1"/>
  <c r="P85" i="15" s="1"/>
  <c r="O77" i="15" a="1"/>
  <c r="O77" i="15" s="1"/>
  <c r="O78" i="15" a="1"/>
  <c r="O78" i="15" s="1"/>
  <c r="O79" i="15" a="1"/>
  <c r="O79" i="15" s="1"/>
  <c r="O80" i="15" a="1"/>
  <c r="O80" i="15" s="1"/>
  <c r="O81" i="15" a="1"/>
  <c r="O81" i="15" s="1"/>
  <c r="O82" i="15" a="1"/>
  <c r="O82" i="15" s="1"/>
  <c r="O83" i="15" a="1"/>
  <c r="O83" i="15" s="1"/>
  <c r="O84" i="15" a="1"/>
  <c r="O84" i="15" s="1"/>
  <c r="O85" i="15" a="1"/>
  <c r="O85" i="15" s="1"/>
  <c r="N77" i="15" a="1"/>
  <c r="N77" i="15" s="1"/>
  <c r="N78" i="15" a="1"/>
  <c r="N78" i="15" s="1"/>
  <c r="N79" i="15" a="1"/>
  <c r="N79" i="15" s="1"/>
  <c r="N80" i="15" a="1"/>
  <c r="N80" i="15" s="1"/>
  <c r="N81" i="15" a="1"/>
  <c r="N81" i="15" s="1"/>
  <c r="N82" i="15" a="1"/>
  <c r="N82" i="15" s="1"/>
  <c r="N83" i="15" a="1"/>
  <c r="N83" i="15" s="1"/>
  <c r="N84" i="15" a="1"/>
  <c r="N84" i="15" s="1"/>
  <c r="N85" i="15" a="1"/>
  <c r="N85" i="15" s="1"/>
  <c r="M77" i="15" a="1"/>
  <c r="M77" i="15" s="1"/>
  <c r="M78" i="15" a="1"/>
  <c r="M78" i="15" s="1"/>
  <c r="M79" i="15" a="1"/>
  <c r="M79" i="15" s="1"/>
  <c r="M80" i="15" a="1"/>
  <c r="M80" i="15" s="1"/>
  <c r="M81" i="15" a="1"/>
  <c r="M81" i="15" s="1"/>
  <c r="M82" i="15" a="1"/>
  <c r="M82" i="15" s="1"/>
  <c r="M83" i="15" a="1"/>
  <c r="M83" i="15" s="1"/>
  <c r="M84" i="15" a="1"/>
  <c r="M84" i="15" s="1"/>
  <c r="M85" i="15" a="1"/>
  <c r="M85" i="15" s="1"/>
  <c r="L77" i="15" a="1"/>
  <c r="L77" i="15" s="1"/>
  <c r="L78" i="15" a="1"/>
  <c r="L78" i="15" s="1"/>
  <c r="L79" i="15" a="1"/>
  <c r="L79" i="15" s="1"/>
  <c r="L80" i="15" a="1"/>
  <c r="L80" i="15" s="1"/>
  <c r="L81" i="15" a="1"/>
  <c r="L81" i="15" s="1"/>
  <c r="L82" i="15" a="1"/>
  <c r="L82" i="15" s="1"/>
  <c r="L83" i="15" a="1"/>
  <c r="L83" i="15" s="1"/>
  <c r="L84" i="15" a="1"/>
  <c r="L84" i="15" s="1"/>
  <c r="L85" i="15" a="1"/>
  <c r="L85" i="15" s="1"/>
  <c r="K77" i="15" a="1"/>
  <c r="K77" i="15" s="1"/>
  <c r="K78" i="15" a="1"/>
  <c r="K78" i="15" s="1"/>
  <c r="K79" i="15" a="1"/>
  <c r="K79" i="15" s="1"/>
  <c r="K80" i="15" a="1"/>
  <c r="K80" i="15" s="1"/>
  <c r="K81" i="15" a="1"/>
  <c r="K81" i="15" s="1"/>
  <c r="K82" i="15" a="1"/>
  <c r="K82" i="15" s="1"/>
  <c r="K83" i="15" a="1"/>
  <c r="K83" i="15" s="1"/>
  <c r="K84" i="15" a="1"/>
  <c r="K84" i="15" s="1"/>
  <c r="K85" i="15" a="1"/>
  <c r="K85" i="15" s="1"/>
  <c r="J77" i="15" a="1"/>
  <c r="J77" i="15" s="1"/>
  <c r="J78" i="15" a="1"/>
  <c r="J78" i="15" s="1"/>
  <c r="J79" i="15" a="1"/>
  <c r="J79" i="15" s="1"/>
  <c r="J80" i="15" a="1"/>
  <c r="J80" i="15" s="1"/>
  <c r="J81" i="15" a="1"/>
  <c r="J81" i="15" s="1"/>
  <c r="J82" i="15" a="1"/>
  <c r="J82" i="15" s="1"/>
  <c r="J83" i="15" a="1"/>
  <c r="J83" i="15" s="1"/>
  <c r="J84" i="15" a="1"/>
  <c r="J84" i="15" s="1"/>
  <c r="J85" i="15" a="1"/>
  <c r="J85" i="15" s="1"/>
  <c r="I77" i="15" a="1"/>
  <c r="I77" i="15" s="1"/>
  <c r="I78" i="15" a="1"/>
  <c r="I78" i="15" s="1"/>
  <c r="I79" i="15" a="1"/>
  <c r="I79" i="15" s="1"/>
  <c r="I80" i="15" a="1"/>
  <c r="I80" i="15" s="1"/>
  <c r="I81" i="15" a="1"/>
  <c r="I81" i="15" s="1"/>
  <c r="I82" i="15" a="1"/>
  <c r="I82" i="15" s="1"/>
  <c r="I83" i="15" a="1"/>
  <c r="I83" i="15" s="1"/>
  <c r="I84" i="15" a="1"/>
  <c r="I84" i="15" s="1"/>
  <c r="I85" i="15" a="1"/>
  <c r="I85" i="15" s="1"/>
  <c r="G77" i="15" a="1"/>
  <c r="G77" i="15" s="1"/>
  <c r="G78" i="15" a="1"/>
  <c r="G78" i="15" s="1"/>
  <c r="G79" i="15" a="1"/>
  <c r="G79" i="15" s="1"/>
  <c r="G80" i="15" a="1"/>
  <c r="G80" i="15" s="1"/>
  <c r="G81" i="15" a="1"/>
  <c r="G81" i="15" s="1"/>
  <c r="G82" i="15" a="1"/>
  <c r="G82" i="15" s="1"/>
  <c r="G83" i="15" a="1"/>
  <c r="G83" i="15" s="1"/>
  <c r="G84" i="15" a="1"/>
  <c r="G84" i="15" s="1"/>
  <c r="G85" i="15" a="1"/>
  <c r="G85" i="15" s="1"/>
  <c r="F77" i="15" a="1"/>
  <c r="F77" i="15" s="1"/>
  <c r="F78" i="15" a="1"/>
  <c r="F78" i="15" s="1"/>
  <c r="F79" i="15" a="1"/>
  <c r="F79" i="15" s="1"/>
  <c r="F80" i="15" a="1"/>
  <c r="F80" i="15" s="1"/>
  <c r="F81" i="15" a="1"/>
  <c r="F81" i="15" s="1"/>
  <c r="F82" i="15" a="1"/>
  <c r="F82" i="15" s="1"/>
  <c r="F83" i="15" a="1"/>
  <c r="F83" i="15" s="1"/>
  <c r="F84" i="15" a="1"/>
  <c r="F84" i="15" s="1"/>
  <c r="F85" i="15" a="1"/>
  <c r="F85" i="15" s="1"/>
  <c r="E77" i="15" a="1"/>
  <c r="E77" i="15" s="1"/>
  <c r="E78" i="15" a="1"/>
  <c r="E78" i="15" s="1"/>
  <c r="E79" i="15" a="1"/>
  <c r="E79" i="15" s="1"/>
  <c r="E80" i="15" a="1"/>
  <c r="E80" i="15" s="1"/>
  <c r="E81" i="15" a="1"/>
  <c r="E81" i="15" s="1"/>
  <c r="E82" i="15" a="1"/>
  <c r="E82" i="15" s="1"/>
  <c r="E83" i="15" a="1"/>
  <c r="E83" i="15" s="1"/>
  <c r="E84" i="15" a="1"/>
  <c r="E84" i="15" s="1"/>
  <c r="E85" i="15" a="1"/>
  <c r="E85" i="15" s="1"/>
  <c r="L51" i="6" l="1"/>
  <c r="M51" i="6"/>
  <c r="N51" i="6"/>
  <c r="O51" i="6"/>
  <c r="P51" i="6"/>
  <c r="Q51" i="6"/>
  <c r="R51" i="6"/>
  <c r="S51" i="6"/>
  <c r="T51" i="6"/>
  <c r="U51" i="6"/>
  <c r="V51" i="6"/>
  <c r="W51" i="6"/>
  <c r="X51" i="6"/>
  <c r="Y51" i="6"/>
  <c r="Z51" i="6"/>
  <c r="AA51" i="6"/>
  <c r="AB51" i="6"/>
  <c r="AC51" i="6"/>
  <c r="AD51" i="6"/>
  <c r="AE51" i="6"/>
  <c r="AF51" i="6"/>
  <c r="AG51" i="6"/>
  <c r="AH51" i="6"/>
  <c r="AI51" i="6"/>
  <c r="AJ51" i="6"/>
  <c r="AK51" i="6"/>
  <c r="AK10" i="6"/>
  <c r="AK15" i="6"/>
  <c r="AK26" i="6"/>
  <c r="AK27" i="6"/>
  <c r="AK28" i="6"/>
  <c r="AK29" i="6"/>
  <c r="AK39" i="6"/>
  <c r="AK45" i="6"/>
  <c r="AK46" i="6"/>
  <c r="AK49" i="6"/>
  <c r="AK8" i="6"/>
  <c r="AK9" i="6"/>
  <c r="AK11" i="6"/>
  <c r="AK12" i="6"/>
  <c r="AK13" i="6"/>
  <c r="AK14" i="6"/>
  <c r="AK16" i="6"/>
  <c r="AK17" i="6"/>
  <c r="AK18" i="6"/>
  <c r="AK30" i="6"/>
  <c r="AK31" i="6"/>
  <c r="AK32" i="6"/>
  <c r="AK33" i="6"/>
  <c r="AK34" i="6"/>
  <c r="AK35" i="6"/>
  <c r="AK36" i="6"/>
  <c r="AK37" i="6"/>
  <c r="AK38" i="6"/>
  <c r="AK40" i="6"/>
  <c r="AK41" i="6"/>
  <c r="AK42" i="6"/>
  <c r="AK43" i="6"/>
  <c r="AK44" i="6"/>
  <c r="AK47" i="6"/>
  <c r="AK50" i="6"/>
  <c r="AJ10" i="6"/>
  <c r="AJ15" i="6"/>
  <c r="AJ26" i="6"/>
  <c r="AJ27" i="6"/>
  <c r="AJ28" i="6"/>
  <c r="AJ29" i="6"/>
  <c r="AJ39" i="6"/>
  <c r="AJ45" i="6"/>
  <c r="AJ46" i="6"/>
  <c r="AJ49" i="6"/>
  <c r="AJ8" i="6"/>
  <c r="AJ9" i="6"/>
  <c r="AJ11" i="6"/>
  <c r="AJ12" i="6"/>
  <c r="AJ13" i="6"/>
  <c r="AJ14" i="6"/>
  <c r="AJ16" i="6"/>
  <c r="AJ17" i="6"/>
  <c r="AJ18" i="6"/>
  <c r="AJ30" i="6"/>
  <c r="AJ31" i="6"/>
  <c r="AJ32" i="6"/>
  <c r="AJ33" i="6"/>
  <c r="AJ34" i="6"/>
  <c r="AJ35" i="6"/>
  <c r="AJ36" i="6"/>
  <c r="AJ37" i="6"/>
  <c r="AJ38" i="6"/>
  <c r="AJ40" i="6"/>
  <c r="AJ41" i="6"/>
  <c r="AJ42" i="6"/>
  <c r="AJ43" i="6"/>
  <c r="AJ44" i="6"/>
  <c r="AJ47" i="6"/>
  <c r="AJ50" i="6"/>
  <c r="AI10" i="6"/>
  <c r="AI15" i="6"/>
  <c r="AI26" i="6"/>
  <c r="AI27" i="6"/>
  <c r="AI28" i="6"/>
  <c r="AI29" i="6"/>
  <c r="AI39" i="6"/>
  <c r="AI45" i="6"/>
  <c r="AI46" i="6"/>
  <c r="AI49" i="6"/>
  <c r="AI8" i="6"/>
  <c r="AI9" i="6"/>
  <c r="AI11" i="6"/>
  <c r="AI12" i="6"/>
  <c r="AI13" i="6"/>
  <c r="AI14" i="6"/>
  <c r="AI16" i="6"/>
  <c r="AI17" i="6"/>
  <c r="AI18" i="6"/>
  <c r="AI30" i="6"/>
  <c r="AI31" i="6"/>
  <c r="AI32" i="6"/>
  <c r="AI33" i="6"/>
  <c r="AI34" i="6"/>
  <c r="AI35" i="6"/>
  <c r="AI36" i="6"/>
  <c r="AI37" i="6"/>
  <c r="AI38" i="6"/>
  <c r="AI40" i="6"/>
  <c r="AI41" i="6"/>
  <c r="AI42" i="6"/>
  <c r="AI43" i="6"/>
  <c r="AI44" i="6"/>
  <c r="AI47" i="6"/>
  <c r="AI50" i="6"/>
  <c r="AH10" i="6"/>
  <c r="AH15" i="6"/>
  <c r="AH26" i="6"/>
  <c r="AH27" i="6"/>
  <c r="AH28" i="6"/>
  <c r="AH29" i="6"/>
  <c r="AH39" i="6"/>
  <c r="AH45" i="6"/>
  <c r="AH46" i="6"/>
  <c r="AH49" i="6"/>
  <c r="AH8" i="6"/>
  <c r="AH9" i="6"/>
  <c r="AH11" i="6"/>
  <c r="AH12" i="6"/>
  <c r="AH13" i="6"/>
  <c r="AH14" i="6"/>
  <c r="AH16" i="6"/>
  <c r="AH17" i="6"/>
  <c r="AH18" i="6"/>
  <c r="AH30" i="6"/>
  <c r="AH31" i="6"/>
  <c r="AH32" i="6"/>
  <c r="AH33" i="6"/>
  <c r="AH34" i="6"/>
  <c r="AH35" i="6"/>
  <c r="AH36" i="6"/>
  <c r="AH37" i="6"/>
  <c r="AH38" i="6"/>
  <c r="AH40" i="6"/>
  <c r="AH41" i="6"/>
  <c r="AH42" i="6"/>
  <c r="AH43" i="6"/>
  <c r="AH44" i="6"/>
  <c r="AH47" i="6"/>
  <c r="AH50" i="6"/>
  <c r="AG10" i="6"/>
  <c r="AG15" i="6"/>
  <c r="AG26" i="6"/>
  <c r="AG27" i="6"/>
  <c r="AG28" i="6"/>
  <c r="AG29" i="6"/>
  <c r="AG39" i="6"/>
  <c r="AG45" i="6"/>
  <c r="AG46" i="6"/>
  <c r="AG49" i="6"/>
  <c r="AG8" i="6"/>
  <c r="AG9" i="6"/>
  <c r="AG11" i="6"/>
  <c r="AG12" i="6"/>
  <c r="AG13" i="6"/>
  <c r="AG14" i="6"/>
  <c r="AG16" i="6"/>
  <c r="AG17" i="6"/>
  <c r="AG18" i="6"/>
  <c r="AG30" i="6"/>
  <c r="AG31" i="6"/>
  <c r="AG32" i="6"/>
  <c r="AG33" i="6"/>
  <c r="AG34" i="6"/>
  <c r="AG35" i="6"/>
  <c r="AG36" i="6"/>
  <c r="AG37" i="6"/>
  <c r="AG38" i="6"/>
  <c r="AG40" i="6"/>
  <c r="AG41" i="6"/>
  <c r="AG42" i="6"/>
  <c r="AG43" i="6"/>
  <c r="AG44" i="6"/>
  <c r="AG47" i="6"/>
  <c r="AG50" i="6"/>
  <c r="AF10" i="6"/>
  <c r="AF15" i="6"/>
  <c r="AF26" i="6"/>
  <c r="AF27" i="6"/>
  <c r="AF28" i="6"/>
  <c r="AF29" i="6"/>
  <c r="AF39" i="6"/>
  <c r="AF45" i="6"/>
  <c r="AF46" i="6"/>
  <c r="AF49" i="6"/>
  <c r="AF8" i="6"/>
  <c r="AF9" i="6"/>
  <c r="AF11" i="6"/>
  <c r="AF12" i="6"/>
  <c r="AF13" i="6"/>
  <c r="AF14" i="6"/>
  <c r="AF16" i="6"/>
  <c r="AF17" i="6"/>
  <c r="AF18" i="6"/>
  <c r="AF30" i="6"/>
  <c r="AF31" i="6"/>
  <c r="AF32" i="6"/>
  <c r="AF33" i="6"/>
  <c r="AF34" i="6"/>
  <c r="AF35" i="6"/>
  <c r="AF36" i="6"/>
  <c r="AF37" i="6"/>
  <c r="AF38" i="6"/>
  <c r="AF40" i="6"/>
  <c r="AF41" i="6"/>
  <c r="AF42" i="6"/>
  <c r="AF43" i="6"/>
  <c r="AF44" i="6"/>
  <c r="AF47" i="6"/>
  <c r="AF50" i="6"/>
  <c r="AE10" i="6"/>
  <c r="AE15" i="6"/>
  <c r="AE26" i="6"/>
  <c r="AE27" i="6"/>
  <c r="AE28" i="6"/>
  <c r="AE29" i="6"/>
  <c r="AE39" i="6"/>
  <c r="AE45" i="6"/>
  <c r="AE46" i="6"/>
  <c r="AE49" i="6"/>
  <c r="AE8" i="6"/>
  <c r="AE9" i="6"/>
  <c r="AE11" i="6"/>
  <c r="AE12" i="6"/>
  <c r="AE13" i="6"/>
  <c r="AE14" i="6"/>
  <c r="AE16" i="6"/>
  <c r="AE17" i="6"/>
  <c r="AE18" i="6"/>
  <c r="AE30" i="6"/>
  <c r="AE31" i="6"/>
  <c r="AE32" i="6"/>
  <c r="AE33" i="6"/>
  <c r="AE34" i="6"/>
  <c r="AE35" i="6"/>
  <c r="AE36" i="6"/>
  <c r="AE37" i="6"/>
  <c r="AE38" i="6"/>
  <c r="AE40" i="6"/>
  <c r="AE41" i="6"/>
  <c r="AE42" i="6"/>
  <c r="AE43" i="6"/>
  <c r="AE44" i="6"/>
  <c r="AE47" i="6"/>
  <c r="AE50" i="6"/>
  <c r="AD10" i="6"/>
  <c r="AD15" i="6"/>
  <c r="AD26" i="6"/>
  <c r="AD27" i="6"/>
  <c r="AD28" i="6"/>
  <c r="AD29" i="6"/>
  <c r="AD39" i="6"/>
  <c r="AD45" i="6"/>
  <c r="AD46" i="6"/>
  <c r="AD49" i="6"/>
  <c r="AD8" i="6"/>
  <c r="AD9" i="6"/>
  <c r="AD11" i="6"/>
  <c r="AD12" i="6"/>
  <c r="AD13" i="6"/>
  <c r="AD14" i="6"/>
  <c r="AD16" i="6"/>
  <c r="AD17" i="6"/>
  <c r="AD18" i="6"/>
  <c r="AD30" i="6"/>
  <c r="AD31" i="6"/>
  <c r="AD32" i="6"/>
  <c r="AD33" i="6"/>
  <c r="AD34" i="6"/>
  <c r="AD35" i="6"/>
  <c r="AD36" i="6"/>
  <c r="AD37" i="6"/>
  <c r="AD38" i="6"/>
  <c r="AD40" i="6"/>
  <c r="AD41" i="6"/>
  <c r="AD42" i="6"/>
  <c r="AD43" i="6"/>
  <c r="AD44" i="6"/>
  <c r="AD47" i="6"/>
  <c r="AD50" i="6"/>
  <c r="AC10" i="6"/>
  <c r="AC15" i="6"/>
  <c r="AC26" i="6"/>
  <c r="AC27" i="6"/>
  <c r="AC28" i="6"/>
  <c r="AC29" i="6"/>
  <c r="AC39" i="6"/>
  <c r="AC45" i="6"/>
  <c r="AC46" i="6"/>
  <c r="AC49" i="6"/>
  <c r="AC8" i="6"/>
  <c r="AC9" i="6"/>
  <c r="AC11" i="6"/>
  <c r="AC12" i="6"/>
  <c r="AC13" i="6"/>
  <c r="AC14" i="6"/>
  <c r="AC16" i="6"/>
  <c r="AC17" i="6"/>
  <c r="AC18" i="6"/>
  <c r="AC30" i="6"/>
  <c r="AC31" i="6"/>
  <c r="AC32" i="6"/>
  <c r="AC33" i="6"/>
  <c r="AC34" i="6"/>
  <c r="AC35" i="6"/>
  <c r="AC36" i="6"/>
  <c r="AC37" i="6"/>
  <c r="AC38" i="6"/>
  <c r="AC40" i="6"/>
  <c r="AC41" i="6"/>
  <c r="AC42" i="6"/>
  <c r="AC43" i="6"/>
  <c r="AC44" i="6"/>
  <c r="AC47" i="6"/>
  <c r="AC50" i="6"/>
  <c r="AB10" i="6"/>
  <c r="AB15" i="6"/>
  <c r="AB26" i="6"/>
  <c r="AB27" i="6"/>
  <c r="AB28" i="6"/>
  <c r="AB29" i="6"/>
  <c r="AB39" i="6"/>
  <c r="AB45" i="6"/>
  <c r="AB46" i="6"/>
  <c r="AB49" i="6"/>
  <c r="AB8" i="6"/>
  <c r="AB9" i="6"/>
  <c r="AB11" i="6"/>
  <c r="AB12" i="6"/>
  <c r="AB13" i="6"/>
  <c r="AB14" i="6"/>
  <c r="AB16" i="6"/>
  <c r="AB17" i="6"/>
  <c r="AB18" i="6"/>
  <c r="AB30" i="6"/>
  <c r="AB31" i="6"/>
  <c r="AB32" i="6"/>
  <c r="AB33" i="6"/>
  <c r="AB34" i="6"/>
  <c r="AB35" i="6"/>
  <c r="AB36" i="6"/>
  <c r="AB37" i="6"/>
  <c r="AB38" i="6"/>
  <c r="AB40" i="6"/>
  <c r="AB41" i="6"/>
  <c r="AB42" i="6"/>
  <c r="AB43" i="6"/>
  <c r="AB44" i="6"/>
  <c r="AB47" i="6"/>
  <c r="AB50" i="6"/>
  <c r="AA10" i="6"/>
  <c r="AA15" i="6"/>
  <c r="AA26" i="6"/>
  <c r="AA27" i="6"/>
  <c r="AA28" i="6"/>
  <c r="AA29" i="6"/>
  <c r="AA39" i="6"/>
  <c r="AA45" i="6"/>
  <c r="AA46" i="6"/>
  <c r="AA49" i="6"/>
  <c r="AA8" i="6"/>
  <c r="AA9" i="6"/>
  <c r="AA11" i="6"/>
  <c r="AA12" i="6"/>
  <c r="AA13" i="6"/>
  <c r="AA14" i="6"/>
  <c r="AA16" i="6"/>
  <c r="AA17" i="6"/>
  <c r="AA18" i="6"/>
  <c r="AA30" i="6"/>
  <c r="AA31" i="6"/>
  <c r="AA32" i="6"/>
  <c r="AA33" i="6"/>
  <c r="AA34" i="6"/>
  <c r="AA35" i="6"/>
  <c r="AA36" i="6"/>
  <c r="AA37" i="6"/>
  <c r="AA38" i="6"/>
  <c r="AA40" i="6"/>
  <c r="AA41" i="6"/>
  <c r="AA42" i="6"/>
  <c r="AA43" i="6"/>
  <c r="AA44" i="6"/>
  <c r="AA47" i="6"/>
  <c r="AA50" i="6"/>
  <c r="Z10" i="6"/>
  <c r="Z15" i="6"/>
  <c r="Z26" i="6"/>
  <c r="Z27" i="6"/>
  <c r="Z28" i="6"/>
  <c r="Z29" i="6"/>
  <c r="Z39" i="6"/>
  <c r="Z45" i="6"/>
  <c r="Z46" i="6"/>
  <c r="Z49" i="6"/>
  <c r="Z8" i="6"/>
  <c r="Z9" i="6"/>
  <c r="Z11" i="6"/>
  <c r="Z12" i="6"/>
  <c r="Z13" i="6"/>
  <c r="Z14" i="6"/>
  <c r="Z16" i="6"/>
  <c r="Z17" i="6"/>
  <c r="Z18" i="6"/>
  <c r="Z30" i="6"/>
  <c r="Z31" i="6"/>
  <c r="Z32" i="6"/>
  <c r="Z33" i="6"/>
  <c r="Z34" i="6"/>
  <c r="Z35" i="6"/>
  <c r="Z36" i="6"/>
  <c r="Z37" i="6"/>
  <c r="Z38" i="6"/>
  <c r="Z40" i="6"/>
  <c r="Z41" i="6"/>
  <c r="Z42" i="6"/>
  <c r="Z43" i="6"/>
  <c r="Z44" i="6"/>
  <c r="Z47" i="6"/>
  <c r="Z50" i="6"/>
  <c r="Y10" i="6"/>
  <c r="Y15" i="6"/>
  <c r="Y26" i="6"/>
  <c r="Y27" i="6"/>
  <c r="Y28" i="6"/>
  <c r="Y29" i="6"/>
  <c r="Y39" i="6"/>
  <c r="Y45" i="6"/>
  <c r="Y46" i="6"/>
  <c r="Y49" i="6"/>
  <c r="Y8" i="6"/>
  <c r="Y9" i="6"/>
  <c r="Y11" i="6"/>
  <c r="Y12" i="6"/>
  <c r="Y13" i="6"/>
  <c r="Y14" i="6"/>
  <c r="Y16" i="6"/>
  <c r="Y17" i="6"/>
  <c r="Y18" i="6"/>
  <c r="Y30" i="6"/>
  <c r="Y31" i="6"/>
  <c r="Y32" i="6"/>
  <c r="Y33" i="6"/>
  <c r="Y34" i="6"/>
  <c r="Y35" i="6"/>
  <c r="Y36" i="6"/>
  <c r="Y37" i="6"/>
  <c r="Y38" i="6"/>
  <c r="Y40" i="6"/>
  <c r="Y41" i="6"/>
  <c r="Y42" i="6"/>
  <c r="Y43" i="6"/>
  <c r="Y44" i="6"/>
  <c r="Y47" i="6"/>
  <c r="Y50" i="6"/>
  <c r="X10" i="6"/>
  <c r="X15" i="6"/>
  <c r="X26" i="6"/>
  <c r="X27" i="6"/>
  <c r="X28" i="6"/>
  <c r="X29" i="6"/>
  <c r="X39" i="6"/>
  <c r="X45" i="6"/>
  <c r="X46" i="6"/>
  <c r="X49" i="6"/>
  <c r="X8" i="6"/>
  <c r="X9" i="6"/>
  <c r="X11" i="6"/>
  <c r="X12" i="6"/>
  <c r="X13" i="6"/>
  <c r="X14" i="6"/>
  <c r="X16" i="6"/>
  <c r="X17" i="6"/>
  <c r="X18" i="6"/>
  <c r="X30" i="6"/>
  <c r="X31" i="6"/>
  <c r="X32" i="6"/>
  <c r="X33" i="6"/>
  <c r="X34" i="6"/>
  <c r="X35" i="6"/>
  <c r="X36" i="6"/>
  <c r="X37" i="6"/>
  <c r="X38" i="6"/>
  <c r="X40" i="6"/>
  <c r="X41" i="6"/>
  <c r="X42" i="6"/>
  <c r="X43" i="6"/>
  <c r="X44" i="6"/>
  <c r="X47" i="6"/>
  <c r="X50" i="6"/>
  <c r="W10" i="6"/>
  <c r="W15" i="6"/>
  <c r="W26" i="6"/>
  <c r="W27" i="6"/>
  <c r="W28" i="6"/>
  <c r="W29" i="6"/>
  <c r="W39" i="6"/>
  <c r="W45" i="6"/>
  <c r="W46" i="6"/>
  <c r="W49" i="6"/>
  <c r="W8" i="6"/>
  <c r="W9" i="6"/>
  <c r="W11" i="6"/>
  <c r="W12" i="6"/>
  <c r="W13" i="6"/>
  <c r="W14" i="6"/>
  <c r="W16" i="6"/>
  <c r="W17" i="6"/>
  <c r="W18" i="6"/>
  <c r="W30" i="6"/>
  <c r="W31" i="6"/>
  <c r="W32" i="6"/>
  <c r="W33" i="6"/>
  <c r="W34" i="6"/>
  <c r="W35" i="6"/>
  <c r="W36" i="6"/>
  <c r="W37" i="6"/>
  <c r="W38" i="6"/>
  <c r="W40" i="6"/>
  <c r="W41" i="6"/>
  <c r="W42" i="6"/>
  <c r="W43" i="6"/>
  <c r="W44" i="6"/>
  <c r="W47" i="6"/>
  <c r="W50" i="6"/>
  <c r="V10" i="6"/>
  <c r="V15" i="6"/>
  <c r="V26" i="6"/>
  <c r="V27" i="6"/>
  <c r="V28" i="6"/>
  <c r="V29" i="6"/>
  <c r="V39" i="6"/>
  <c r="V45" i="6"/>
  <c r="V46" i="6"/>
  <c r="V49" i="6"/>
  <c r="V8" i="6"/>
  <c r="V9" i="6"/>
  <c r="V11" i="6"/>
  <c r="V12" i="6"/>
  <c r="V13" i="6"/>
  <c r="V14" i="6"/>
  <c r="V16" i="6"/>
  <c r="V17" i="6"/>
  <c r="V18" i="6"/>
  <c r="V30" i="6"/>
  <c r="V31" i="6"/>
  <c r="V32" i="6"/>
  <c r="V33" i="6"/>
  <c r="V34" i="6"/>
  <c r="V35" i="6"/>
  <c r="V36" i="6"/>
  <c r="V37" i="6"/>
  <c r="V38" i="6"/>
  <c r="V40" i="6"/>
  <c r="V41" i="6"/>
  <c r="V42" i="6"/>
  <c r="V43" i="6"/>
  <c r="V44" i="6"/>
  <c r="V47" i="6"/>
  <c r="V50" i="6"/>
  <c r="U10" i="6"/>
  <c r="U15" i="6"/>
  <c r="U26" i="6"/>
  <c r="U27" i="6"/>
  <c r="U28" i="6"/>
  <c r="U29" i="6"/>
  <c r="U39" i="6"/>
  <c r="U45" i="6"/>
  <c r="U46" i="6"/>
  <c r="U49" i="6"/>
  <c r="U8" i="6"/>
  <c r="U9" i="6"/>
  <c r="U11" i="6"/>
  <c r="U12" i="6"/>
  <c r="U13" i="6"/>
  <c r="U14" i="6"/>
  <c r="U16" i="6"/>
  <c r="U17" i="6"/>
  <c r="U18" i="6"/>
  <c r="U30" i="6"/>
  <c r="U31" i="6"/>
  <c r="U32" i="6"/>
  <c r="U33" i="6"/>
  <c r="U34" i="6"/>
  <c r="U35" i="6"/>
  <c r="U36" i="6"/>
  <c r="U37" i="6"/>
  <c r="U38" i="6"/>
  <c r="U40" i="6"/>
  <c r="U41" i="6"/>
  <c r="U42" i="6"/>
  <c r="U43" i="6"/>
  <c r="U44" i="6"/>
  <c r="U47" i="6"/>
  <c r="U50" i="6"/>
  <c r="T10" i="6"/>
  <c r="T15" i="6"/>
  <c r="T26" i="6"/>
  <c r="T27" i="6"/>
  <c r="T28" i="6"/>
  <c r="T29" i="6"/>
  <c r="T39" i="6"/>
  <c r="T45" i="6"/>
  <c r="T46" i="6"/>
  <c r="T49" i="6"/>
  <c r="T8" i="6"/>
  <c r="T9" i="6"/>
  <c r="T11" i="6"/>
  <c r="T12" i="6"/>
  <c r="T13" i="6"/>
  <c r="T14" i="6"/>
  <c r="T16" i="6"/>
  <c r="T17" i="6"/>
  <c r="T18" i="6"/>
  <c r="T30" i="6"/>
  <c r="T31" i="6"/>
  <c r="T32" i="6"/>
  <c r="T33" i="6"/>
  <c r="T34" i="6"/>
  <c r="T35" i="6"/>
  <c r="T36" i="6"/>
  <c r="T37" i="6"/>
  <c r="T38" i="6"/>
  <c r="T40" i="6"/>
  <c r="T41" i="6"/>
  <c r="T42" i="6"/>
  <c r="T43" i="6"/>
  <c r="T44" i="6"/>
  <c r="T47" i="6"/>
  <c r="T50" i="6"/>
  <c r="S10" i="6"/>
  <c r="S15" i="6"/>
  <c r="S26" i="6"/>
  <c r="S27" i="6"/>
  <c r="S28" i="6"/>
  <c r="S29" i="6"/>
  <c r="S39" i="6"/>
  <c r="S45" i="6"/>
  <c r="S46" i="6"/>
  <c r="S49" i="6"/>
  <c r="S8" i="6"/>
  <c r="S9" i="6"/>
  <c r="S11" i="6"/>
  <c r="S12" i="6"/>
  <c r="S13" i="6"/>
  <c r="S14" i="6"/>
  <c r="S16" i="6"/>
  <c r="S17" i="6"/>
  <c r="S18" i="6"/>
  <c r="S30" i="6"/>
  <c r="S31" i="6"/>
  <c r="S32" i="6"/>
  <c r="S33" i="6"/>
  <c r="S34" i="6"/>
  <c r="S35" i="6"/>
  <c r="S36" i="6"/>
  <c r="S37" i="6"/>
  <c r="S38" i="6"/>
  <c r="S40" i="6"/>
  <c r="S41" i="6"/>
  <c r="S42" i="6"/>
  <c r="S43" i="6"/>
  <c r="S44" i="6"/>
  <c r="S47" i="6"/>
  <c r="S50" i="6"/>
  <c r="R10" i="6"/>
  <c r="R15" i="6"/>
  <c r="R26" i="6"/>
  <c r="R27" i="6"/>
  <c r="R28" i="6"/>
  <c r="R29" i="6"/>
  <c r="R39" i="6"/>
  <c r="R45" i="6"/>
  <c r="R46" i="6"/>
  <c r="R49" i="6"/>
  <c r="R8" i="6"/>
  <c r="R9" i="6"/>
  <c r="R11" i="6"/>
  <c r="R12" i="6"/>
  <c r="R13" i="6"/>
  <c r="R14" i="6"/>
  <c r="R16" i="6"/>
  <c r="R17" i="6"/>
  <c r="R18" i="6"/>
  <c r="R30" i="6"/>
  <c r="R31" i="6"/>
  <c r="R32" i="6"/>
  <c r="R33" i="6"/>
  <c r="R34" i="6"/>
  <c r="R35" i="6"/>
  <c r="R36" i="6"/>
  <c r="R37" i="6"/>
  <c r="R38" i="6"/>
  <c r="R40" i="6"/>
  <c r="R41" i="6"/>
  <c r="R42" i="6"/>
  <c r="R43" i="6"/>
  <c r="R44" i="6"/>
  <c r="R47" i="6"/>
  <c r="R50" i="6"/>
  <c r="Q10" i="6"/>
  <c r="Q15" i="6"/>
  <c r="Q26" i="6"/>
  <c r="Q27" i="6"/>
  <c r="Q28" i="6"/>
  <c r="Q29" i="6"/>
  <c r="Q39" i="6"/>
  <c r="Q45" i="6"/>
  <c r="Q46" i="6"/>
  <c r="Q49" i="6"/>
  <c r="Q8" i="6"/>
  <c r="Q9" i="6"/>
  <c r="Q11" i="6"/>
  <c r="Q12" i="6"/>
  <c r="Q13" i="6"/>
  <c r="Q14" i="6"/>
  <c r="Q16" i="6"/>
  <c r="Q17" i="6"/>
  <c r="Q18" i="6"/>
  <c r="Q30" i="6"/>
  <c r="Q31" i="6"/>
  <c r="Q32" i="6"/>
  <c r="Q33" i="6"/>
  <c r="Q34" i="6"/>
  <c r="Q35" i="6"/>
  <c r="Q36" i="6"/>
  <c r="Q37" i="6"/>
  <c r="Q38" i="6"/>
  <c r="Q40" i="6"/>
  <c r="Q41" i="6"/>
  <c r="Q42" i="6"/>
  <c r="Q43" i="6"/>
  <c r="Q44" i="6"/>
  <c r="Q47" i="6"/>
  <c r="Q50" i="6"/>
  <c r="P10" i="6"/>
  <c r="P15" i="6"/>
  <c r="P26" i="6"/>
  <c r="P27" i="6"/>
  <c r="P28" i="6"/>
  <c r="P29" i="6"/>
  <c r="P39" i="6"/>
  <c r="P45" i="6"/>
  <c r="P46" i="6"/>
  <c r="P49" i="6"/>
  <c r="P8" i="6"/>
  <c r="P9" i="6"/>
  <c r="P11" i="6"/>
  <c r="P12" i="6"/>
  <c r="P13" i="6"/>
  <c r="P14" i="6"/>
  <c r="P16" i="6"/>
  <c r="P17" i="6"/>
  <c r="P18" i="6"/>
  <c r="P30" i="6"/>
  <c r="P31" i="6"/>
  <c r="P32" i="6"/>
  <c r="P33" i="6"/>
  <c r="P34" i="6"/>
  <c r="P35" i="6"/>
  <c r="P36" i="6"/>
  <c r="P37" i="6"/>
  <c r="P38" i="6"/>
  <c r="P40" i="6"/>
  <c r="P41" i="6"/>
  <c r="P42" i="6"/>
  <c r="P43" i="6"/>
  <c r="P44" i="6"/>
  <c r="P47" i="6"/>
  <c r="P50" i="6"/>
  <c r="O10" i="6"/>
  <c r="O15" i="6"/>
  <c r="O26" i="6"/>
  <c r="O27" i="6"/>
  <c r="O28" i="6"/>
  <c r="O29" i="6"/>
  <c r="O39" i="6"/>
  <c r="O45" i="6"/>
  <c r="O46" i="6"/>
  <c r="O49" i="6"/>
  <c r="O8" i="6"/>
  <c r="O9" i="6"/>
  <c r="O11" i="6"/>
  <c r="O12" i="6"/>
  <c r="O13" i="6"/>
  <c r="O14" i="6"/>
  <c r="O16" i="6"/>
  <c r="O17" i="6"/>
  <c r="O18" i="6"/>
  <c r="O30" i="6"/>
  <c r="O31" i="6"/>
  <c r="O32" i="6"/>
  <c r="O33" i="6"/>
  <c r="O34" i="6"/>
  <c r="O35" i="6"/>
  <c r="O36" i="6"/>
  <c r="O37" i="6"/>
  <c r="O38" i="6"/>
  <c r="O40" i="6"/>
  <c r="O41" i="6"/>
  <c r="O42" i="6"/>
  <c r="O43" i="6"/>
  <c r="O44" i="6"/>
  <c r="O47" i="6"/>
  <c r="O50" i="6"/>
  <c r="N10" i="6"/>
  <c r="N15" i="6"/>
  <c r="N26" i="6"/>
  <c r="N27" i="6"/>
  <c r="N28" i="6"/>
  <c r="N29" i="6"/>
  <c r="N39" i="6"/>
  <c r="N45" i="6"/>
  <c r="N46" i="6"/>
  <c r="N49" i="6"/>
  <c r="N8" i="6"/>
  <c r="N9" i="6"/>
  <c r="N11" i="6"/>
  <c r="N12" i="6"/>
  <c r="N13" i="6"/>
  <c r="N14" i="6"/>
  <c r="N16" i="6"/>
  <c r="N17" i="6"/>
  <c r="N18" i="6"/>
  <c r="N30" i="6"/>
  <c r="N31" i="6"/>
  <c r="N32" i="6"/>
  <c r="N33" i="6"/>
  <c r="N34" i="6"/>
  <c r="N35" i="6"/>
  <c r="N36" i="6"/>
  <c r="N37" i="6"/>
  <c r="N38" i="6"/>
  <c r="N40" i="6"/>
  <c r="N41" i="6"/>
  <c r="N42" i="6"/>
  <c r="N43" i="6"/>
  <c r="N44" i="6"/>
  <c r="N47" i="6"/>
  <c r="N50" i="6"/>
  <c r="M10" i="6"/>
  <c r="M15" i="6"/>
  <c r="M26" i="6"/>
  <c r="M27" i="6"/>
  <c r="M28" i="6"/>
  <c r="M29" i="6"/>
  <c r="M39" i="6"/>
  <c r="M45" i="6"/>
  <c r="M46" i="6"/>
  <c r="M49" i="6"/>
  <c r="M8" i="6"/>
  <c r="M9" i="6"/>
  <c r="M11" i="6"/>
  <c r="M12" i="6"/>
  <c r="M13" i="6"/>
  <c r="M14" i="6"/>
  <c r="M16" i="6"/>
  <c r="M17" i="6"/>
  <c r="M18" i="6"/>
  <c r="M30" i="6"/>
  <c r="M31" i="6"/>
  <c r="M32" i="6"/>
  <c r="M33" i="6"/>
  <c r="M34" i="6"/>
  <c r="M35" i="6"/>
  <c r="M36" i="6"/>
  <c r="M37" i="6"/>
  <c r="M38" i="6"/>
  <c r="M40" i="6"/>
  <c r="M41" i="6"/>
  <c r="M42" i="6"/>
  <c r="M43" i="6"/>
  <c r="M44" i="6"/>
  <c r="M47" i="6"/>
  <c r="M50" i="6"/>
  <c r="L10" i="6"/>
  <c r="L15" i="6"/>
  <c r="L26" i="6"/>
  <c r="L27" i="6"/>
  <c r="L28" i="6"/>
  <c r="L29" i="6"/>
  <c r="L39" i="6"/>
  <c r="L45" i="6"/>
  <c r="L46" i="6"/>
  <c r="L49" i="6"/>
  <c r="L8" i="6"/>
  <c r="L9" i="6"/>
  <c r="L11" i="6"/>
  <c r="L12" i="6"/>
  <c r="L13" i="6"/>
  <c r="L14" i="6"/>
  <c r="L16" i="6"/>
  <c r="L17" i="6"/>
  <c r="L18" i="6"/>
  <c r="L30" i="6"/>
  <c r="L31" i="6"/>
  <c r="L32" i="6"/>
  <c r="L33" i="6"/>
  <c r="L34" i="6"/>
  <c r="L35" i="6"/>
  <c r="L36" i="6"/>
  <c r="L37" i="6"/>
  <c r="L38" i="6"/>
  <c r="L40" i="6"/>
  <c r="L41" i="6"/>
  <c r="L42" i="6"/>
  <c r="L43" i="6"/>
  <c r="L44" i="6"/>
  <c r="L47" i="6"/>
  <c r="L5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<sst xmlns="http://schemas.openxmlformats.org/spreadsheetml/2006/main" count="795" uniqueCount="203">
  <si>
    <t>Technology</t>
  </si>
  <si>
    <t>Offshore Wind</t>
  </si>
  <si>
    <t>Wind</t>
  </si>
  <si>
    <t>REZ</t>
  </si>
  <si>
    <t>REZ Name</t>
  </si>
  <si>
    <t>Solar</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</si>
  <si>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</si>
  <si>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</si>
  <si>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</si>
  <si>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</si>
  <si>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</si>
  <si>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</si>
  <si>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</si>
  <si>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</si>
  <si>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</si>
  <si>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</si>
  <si>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</si>
  <si>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</si>
  <si>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</si>
  <si>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</si>
  <si>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</si>
  <si>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</si>
  <si>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</si>
  <si>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</si>
  <si>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</si>
  <si>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</si>
  <si>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</si>
  <si>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</si>
  <si>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</si>
  <si>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</si>
  <si>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</si>
  <si>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</si>
  <si>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</si>
  <si>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</si>
  <si>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Non REZ</t>
  </si>
  <si>
    <t>REZ Location</t>
  </si>
  <si>
    <t>Type</t>
  </si>
  <si>
    <t>FY Expected Retirement</t>
  </si>
  <si>
    <t>ISP Listed Capacity [MW]</t>
  </si>
  <si>
    <t>Commenced</t>
  </si>
  <si>
    <t>FY Expected Commencement</t>
  </si>
  <si>
    <t>Generator Site</t>
  </si>
  <si>
    <t>Row Labels</t>
  </si>
  <si>
    <t>Grand Total</t>
  </si>
  <si>
    <t>Capacity by Year and REZ</t>
  </si>
  <si>
    <t>Initial ISP Listed Capacity [MW]</t>
  </si>
  <si>
    <t>FY Initial Capacity Release</t>
  </si>
  <si>
    <t>REZ Forecast Data</t>
  </si>
  <si>
    <t>2024-25</t>
  </si>
  <si>
    <t>2025-26</t>
  </si>
  <si>
    <t>2026-27</t>
  </si>
  <si>
    <t>2027-28</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</si>
  <si>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</si>
  <si>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</si>
  <si>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</si>
  <si>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</si>
  <si>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</si>
  <si>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</si>
  <si>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</si>
  <si>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</si>
  <si>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</si>
  <si>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</si>
  <si>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</si>
  <si>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</si>
  <si>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</si>
  <si>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</si>
  <si>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</si>
  <si>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</si>
  <si>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</si>
  <si>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</si>
  <si>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</si>
  <si>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</si>
  <si>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</si>
  <si>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</si>
  <si>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</si>
  <si>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</si>
  <si>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The table below is calculated by subtracted the capacity of generators currently in the system from the forecast REZ capacity to determine how much additional capacity is expected by AEMO to be developed in each REZ</t>
  </si>
  <si>
    <t>Sum of 2024-25</t>
  </si>
  <si>
    <t>Sum of 2025-26</t>
  </si>
  <si>
    <t>Sum of 2026-27</t>
  </si>
  <si>
    <t>Sum of 2027-28</t>
  </si>
  <si>
    <t>Sum of 2028-29</t>
  </si>
  <si>
    <t>Sum of 2029-30</t>
  </si>
  <si>
    <t>Sum of 2030-31</t>
  </si>
  <si>
    <t>Sum of 2031-32</t>
  </si>
  <si>
    <t>Sum of 2032-33</t>
  </si>
  <si>
    <t>Sum of 2033-34</t>
  </si>
  <si>
    <t>Sum of 2034-35</t>
  </si>
  <si>
    <t>Sum of 2035-36</t>
  </si>
  <si>
    <t>Sum of 2036-37</t>
  </si>
  <si>
    <t>Sum of 2037-38</t>
  </si>
  <si>
    <t>Sum of 2038-39</t>
  </si>
  <si>
    <t>Sum of 2039-40</t>
  </si>
  <si>
    <t>Sum of 2040-41</t>
  </si>
  <si>
    <t>Sum of 2041-42</t>
  </si>
  <si>
    <t>Sum of 2042-43</t>
  </si>
  <si>
    <t>Sum of 2043-44</t>
  </si>
  <si>
    <t>Sum of 2044-45</t>
  </si>
  <si>
    <t>Sum of 2045-46</t>
  </si>
  <si>
    <t>Sum of 2046-47</t>
  </si>
  <si>
    <t>Sum of 2047-48</t>
  </si>
  <si>
    <t>Sum of 2048-49</t>
  </si>
  <si>
    <t>Sum of 2049-50</t>
  </si>
  <si>
    <t>Sum of 2050-51</t>
  </si>
  <si>
    <t>Sum of 2051-52</t>
  </si>
  <si>
    <t>Below is a pivot table linking to the 'Generation Capacity by Year' sheet. This sums up the amount of capacity expected in each REZ in each year that is made up of existing generators and comitted generators.</t>
  </si>
  <si>
    <t>Table manually created by copying the values above into the relevant entries. This displays the amount of generation in each REZ that is consistent of current and comitted generators.</t>
  </si>
  <si>
    <t>Installed Generator Capacity by REZ ISP (MW)</t>
  </si>
  <si>
    <t>Annual As-Generated by REZ ISP [GWh]</t>
  </si>
  <si>
    <t>Some values have been rounded as there was a difference of around 0.01MW in some cases. I believe this is due to rounding issues.</t>
  </si>
  <si>
    <t>Forecasted REZ Developments (REZ Forecasts - Existing and Committed Generators). ***This is one of the tables that is copied to the Mapping Tables file***</t>
  </si>
  <si>
    <t>All values are stated in terms of MW. ***This table is copied into the mapping table spreadsheet ***</t>
  </si>
  <si>
    <t>Generation Capacity By Year (Winter Ratings)</t>
  </si>
  <si>
    <t>N0</t>
  </si>
  <si>
    <t>NSW Non-REZ</t>
  </si>
  <si>
    <t>N1</t>
  </si>
  <si>
    <t>North West NSW</t>
  </si>
  <si>
    <t>N2</t>
  </si>
  <si>
    <t>New England</t>
  </si>
  <si>
    <t>N3</t>
  </si>
  <si>
    <t>Central-West Orana</t>
  </si>
  <si>
    <t>N4</t>
  </si>
  <si>
    <t>Broken Hill</t>
  </si>
  <si>
    <t>N5</t>
  </si>
  <si>
    <t>South West NSW</t>
  </si>
  <si>
    <t>N6</t>
  </si>
  <si>
    <t>Wagga Wagga</t>
  </si>
  <si>
    <t>N7</t>
  </si>
  <si>
    <t>Tumut</t>
  </si>
  <si>
    <t>N8</t>
  </si>
  <si>
    <t>Cooma-Monaro</t>
  </si>
  <si>
    <t>N9</t>
  </si>
  <si>
    <t>Hunter-Central Coast</t>
  </si>
  <si>
    <t>N12</t>
  </si>
  <si>
    <t>Illawarra</t>
  </si>
  <si>
    <t>N10</t>
  </si>
  <si>
    <t>Hunter Coast</t>
  </si>
  <si>
    <t>N11</t>
  </si>
  <si>
    <t>Illawarra Coast</t>
  </si>
  <si>
    <t>Avonlie Solar Farm</t>
  </si>
  <si>
    <t>Bango 973 Wind Farm</t>
  </si>
  <si>
    <t>Bango 999 Wind Farm</t>
  </si>
  <si>
    <t>Beryl Solar Farm</t>
  </si>
  <si>
    <t>Boco Rock Wind Farm</t>
  </si>
  <si>
    <t>Bodangora Wind Farm</t>
  </si>
  <si>
    <t>Bomen Solar Farm</t>
  </si>
  <si>
    <t>Broken Hill Solar Farm</t>
  </si>
  <si>
    <t>Capital Wind Farm</t>
  </si>
  <si>
    <t>Coleambally Solar Farm</t>
  </si>
  <si>
    <t>Collector Wind Farm</t>
  </si>
  <si>
    <t>Corowa Solar Farm</t>
  </si>
  <si>
    <t>Crookwell 2 Wind Farm</t>
  </si>
  <si>
    <t>Crookwell 3 Wind Farm</t>
  </si>
  <si>
    <t>Crudine Ridge Wind Farm</t>
  </si>
  <si>
    <t>Culcairn Solar Farm</t>
  </si>
  <si>
    <t>Cullerin Range Wind Farm</t>
  </si>
  <si>
    <t>Darlington Point Solar Farm</t>
  </si>
  <si>
    <t>Finley Solar Farm</t>
  </si>
  <si>
    <t>Flyers Creek Wind Farm</t>
  </si>
  <si>
    <t>Goonumbla Solar Farm</t>
  </si>
  <si>
    <t>Gullen Range Solar Farm</t>
  </si>
  <si>
    <t>Gullen Range Wind Farm</t>
  </si>
  <si>
    <t>Gullen Range Wind Farm 2</t>
  </si>
  <si>
    <t>Gunnedah Solar Farm</t>
  </si>
  <si>
    <t>Gunning Wind Farm</t>
  </si>
  <si>
    <t>Hillston Sun Farm</t>
  </si>
  <si>
    <t>Jemalong Solar</t>
  </si>
  <si>
    <t>Junee Solar Farm</t>
  </si>
  <si>
    <t>Limondale Solar Farm 1</t>
  </si>
  <si>
    <t>Limondale Solar Farm 2</t>
  </si>
  <si>
    <t>Lockhart Hybrid Facility - Solar</t>
  </si>
  <si>
    <t>Manildra Solar Farm</t>
  </si>
  <si>
    <t>Metz Solar Farm</t>
  </si>
  <si>
    <t>Molong Solar Farm</t>
  </si>
  <si>
    <t>Moree Solar Farm</t>
  </si>
  <si>
    <t>Nevertire Solar Farm</t>
  </si>
  <si>
    <t>New England Solar Farm</t>
  </si>
  <si>
    <t>Nyngan Solar Plant</t>
  </si>
  <si>
    <t>Parkes Solar Farm</t>
  </si>
  <si>
    <t>Riverina Solar Farm</t>
  </si>
  <si>
    <t>Rye Park Wind Farm</t>
  </si>
  <si>
    <t>Sapphire Wind Farm</t>
  </si>
  <si>
    <t>Sebastopol Solar Farm</t>
  </si>
  <si>
    <t>Silverton Wind Farm</t>
  </si>
  <si>
    <t>Stubbo Solar Farm</t>
  </si>
  <si>
    <t>Sunraysia Solar Farm</t>
  </si>
  <si>
    <t>Suntop Solar Farm</t>
  </si>
  <si>
    <t>Taralga Wind Farm</t>
  </si>
  <si>
    <t>Wagga North Solar Farm</t>
  </si>
  <si>
    <t>Walla Walla Solar Farm</t>
  </si>
  <si>
    <t>Wellington North Solar Farm (Lightsource)</t>
  </si>
  <si>
    <t>Wellington Solar Farm</t>
  </si>
  <si>
    <t>West Wyalong Solar Farm</t>
  </si>
  <si>
    <t>White Rock Solar Farm</t>
  </si>
  <si>
    <t>White Rock Wind Farm - Stage 1</t>
  </si>
  <si>
    <t>Wollar Solar Farm</t>
  </si>
  <si>
    <t>Woodlawn Wind Farm</t>
  </si>
  <si>
    <t>Wyalong Solar Farm</t>
  </si>
  <si>
    <t>Quorn Park Solar Farm</t>
  </si>
  <si>
    <t>Tamworth Solar Farm</t>
  </si>
  <si>
    <t>Tilbuster Solar Farm</t>
  </si>
  <si>
    <t>The first two tables have been extracted from AEMO's 2024 ISP step change workbook for NSW.</t>
  </si>
  <si>
    <t>The table below includes the capacity of the current and committed renewable generators in NSW. Data from this table has been taken from AEMO's Generation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</si>
</sst>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0"/>
      <name val="Arial"/>
      <family val="2"/>
    </font>
    <font>
      <b/>
      <sz val="11"/>
      <color theme="1"/>
      <name val="Arial"/>
      <family val="2"/>
    </font>
    <font>
      <sz val="11"/>
      <color theme="1"/>
      <name val="Arial"/>
      <family val="2"/>
    </font>
    <font>
      <b/>
      <sz val="11"/>
      <color theme="0"/>
      <name val="Arial"/>
      <family val="2"/>
    </font>
  </fonts>
  <fills count="5">
    <fill>
      <patternFill patternType="none"/>
    </fill>
    <fill>
      <patternFill patternType="gray125"/>
    </fill>
    <fill>
      <patternFill patternType="solid">
        <fgColor rgb="FFE9E7E2"/>
        <bgColor indexed="64"/>
      </patternFill>
    </fill>
    <fill>
      <patternFill patternType="solid">
        <fgColor theme="6"/>
        <bgColor theme="6"/>
      </patternFill>
    </fill>
    <fill>
      <patternFill patternType="solid">
        <fgColor theme="0" tint="-0.14999847407452621"/>
        <bgColor theme="0" tint="-0.14999847407452621"/>
      </patternFill>
    </fill>
  </fills>
  <borders count="3">
    <border>
      <left/>
      <right/>
      <top/>
      <bottom/>
      <diagonal/>
    </border>
    <border>
      <left style="medium">
        <color theme="0"/>
      </left>
      <right style="medium">
        <color theme="0"/>
      </right>
      <top style="medium">
        <color theme="0"/>
      </top>
      <bottom style="medium">
        <color theme="0"/>
      </bottom>
      <diagonal/>
    </border>
    <border>
      <left/>
      <right/>
      <top/>
      <bottom style="medium">
        <color theme="1"/>
      </bottom>
      <diagonal/>
    </border>
  </borders>
  <cellStyleXfs count="4">
    <xf numFmtId="0" fontId="0" fillId="0" borderId="0"/>
    <xf numFmtId="164" fontId="4" fillId="0" borderId="1" applyNumberFormat="0" applyAlignment="0">
      <alignment horizontal="center"/>
    </xf>
    <xf numFmtId="164" fontId="4" fillId="2" borderId="1" applyNumberFormat="0" applyAlignment="0">
      <alignment horizontal="center"/>
    </xf>
    <xf numFmtId="43" fontId="1" fillId="0" borderId="0" applyFont="0" applyFill="0" applyBorder="0" applyAlignment="0" applyProtection="0"/>
  </cellStyleXfs>
  <cellXfs count="10">
    <xf numFmtId="0" fontId="0" fillId="0" borderId="0" xfId="0"/>
    <xf numFmtId="0" fontId="3" fillId="0" borderId="0" xfId="0" applyFont="1"/>
    <xf numFmtId="0" fontId="2" fillId="3" borderId="2" xfId="0" applyFont="1" applyFill="1" applyBorder="1"/>
    <xf numFmtId="0" fontId="5" fillId="0" borderId="0" xfId="0" applyFont="1"/>
    <xf numFmtId="0" fontId="6" fillId="0" borderId="0" xfId="0" applyFont="1"/>
    <xf numFmtId="0" fontId="7" fillId="3" borderId="2" xfId="0" applyFont="1" applyFill="1" applyBorder="1"/>
    <xf numFmtId="0" fontId="6" fillId="4" borderId="0" xfId="0" applyFont="1" applyFill="1"/>
    <xf numFmtId="0" fontId="0" fillId="0" borderId="0" xfId="0" applyAlignment="1">
      <alignment horizontal="left"/>
    </xf>
    <xf numFmtId="0" fontId="0" fillId="0" borderId="0" xfId="0" pivotButton="1"/>
    <xf numFmtId="0" fontId="0" fillId="0" borderId="0" xfId="0" applyAlignment="1">
      <alignment horizontal="left" indent="1"/>
    </xf>
  </cellXfs>
  <cellStyles count="4">
    <cellStyle name="CellNum" xfId="1" xr:uid="{BE35ED4D-F31B-4CB8-81BD-BFE926C228B8}"/>
    <cellStyle name="CellNumalt" xfId="2" xr:uid="{503BB616-D82D-4592-8A32-7670CC1500F0}"/>
    <cellStyle name="Comma 6" xfId="3" xr:uid="{F573E47D-CC6F-46D6-ACCA-50E0D200FAE0}"/>
    <cellStyle name="Normal" xfId="0" builtinId="0"/>
  </cellStyles>
  <dxfs count="179">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border outline="0">
        <top style="medium">
          <color theme="1"/>
        </top>
      </border>
    </dxf>
    <dxf>
      <font>
        <strike val="0"/>
        <outline val="0"/>
        <shadow val="0"/>
        <u val="none"/>
        <vertAlign val="baseline"/>
        <sz val="11"/>
        <name val="Aptos Narrow"/>
        <family val="2"/>
        <scheme val="minor"/>
      </font>
    </dxf>
    <dxf>
      <border outline="0">
        <bottom style="medium">
          <color theme="1"/>
        </bottom>
      </border>
    </dxf>
    <dxf>
      <font>
        <b/>
        <i val="0"/>
        <strike val="0"/>
        <condense val="0"/>
        <extend val="0"/>
        <outline val="0"/>
        <shadow val="0"/>
        <u val="none"/>
        <vertAlign val="baseline"/>
        <sz val="11"/>
        <color theme="0"/>
        <name val="Aptos Narrow"/>
        <family val="2"/>
        <scheme val="minor"/>
      </font>
      <numFmt numFmtId="0" formatCode="General"/>
      <fill>
        <patternFill patternType="solid">
          <fgColor theme="6"/>
          <bgColor theme="6"/>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strike val="0"/>
        <outline val="0"/>
        <shadow val="0"/>
        <u val="none"/>
        <vertAlign val="baseline"/>
        <sz val="1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numFmt numFmtId="0" formatCode="General"/>
      <fill>
        <patternFill patternType="solid">
          <fgColor theme="6"/>
          <bgColor theme="6"/>
        </patternFill>
      </fil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b val="0"/>
        <i val="0"/>
        <strike val="0"/>
        <condense val="0"/>
        <extend val="0"/>
        <outline val="0"/>
        <shadow val="0"/>
        <u val="none"/>
        <vertAlign val="baseline"/>
        <sz val="11"/>
        <color theme="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fill>
        <patternFill patternType="solid">
          <fgColor theme="6"/>
          <bgColor theme="6"/>
        </patternFill>
      </fill>
    </dxf>
  </dxfs>
  <tableStyles count="0" defaultTableStyle="TableStyleMedium2" defaultPivotStyle="PivotStyleLight16"/>
  <colors>
    <mruColors>
      <color rgb="FF83E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ison" refreshedDate="45553.412821412036" createdVersion="8" refreshedVersion="8" minRefreshableVersion="3" recordCount="62" xr:uid="{7D91D084-4A6D-4D02-83FE-E42A7C90BBD4}">
  <cacheSource type="worksheet">
    <worksheetSource name="GenCapByYear"/>
  </cacheSource>
  <cacheFields count="36">
    <cacheField name="Generator Site" numFmtId="0">
      <sharedItems/>
    </cacheField>
    <cacheField name="REZ Location" numFmtId="0">
      <sharedItems count="20">
        <s v="Wagga Wagga"/>
        <s v="Non REZ"/>
        <s v="Central-West Orana"/>
        <s v="Cooma-Monaro"/>
        <s v="Broken Hill"/>
        <s v="South West NSW"/>
        <s v="North West NSW"/>
        <s v="New England"/>
        <s v="Western Victoria" u="1"/>
        <s v="Murray River" u="1"/>
        <s v="South West Victoria" u="1"/>
        <s v="Gippsland" u="1"/>
        <s v="Central North Vic" u="1"/>
        <s v="N/A" u="1"/>
        <s v="Northern SA" u="1"/>
        <s v="South East SA" u="1"/>
        <s v="Eastern Eyre Peninsula" u="1"/>
        <s v="Mid-North SA" u="1"/>
        <s v="Riverland" u="1"/>
        <s v="Yorke Peninsula" u="1"/>
      </sharedItems>
    </cacheField>
    <cacheField name="Type" numFmtId="0">
      <sharedItems count="2">
        <s v="Solar"/>
        <s v="Wind"/>
      </sharedItems>
    </cacheField>
    <cacheField name="Initial ISP Listed Capacity [MW]" numFmtId="0">
      <sharedItems containsNonDate="0" containsString="0" containsBlank="1"/>
    </cacheField>
    <cacheField name="ISP Listed Capacity [MW]" numFmtId="0">
      <sharedItems containsSemiMixedTypes="0" containsString="0" containsNumber="1" minValue="9.9" maxValue="400"/>
    </cacheField>
    <cacheField name="FY Initial Capacity Release" numFmtId="0">
      <sharedItems containsNonDate="0" containsString="0" containsBlank="1"/>
    </cacheField>
    <cacheField name="FY Expected Commencement" numFmtId="0">
      <sharedItems containsMixedTypes="1" containsNumber="1" containsInteger="1" minValue="2025" maxValue="2025"/>
    </cacheField>
    <cacheField name="FY Expected Retirement" numFmtId="0">
      <sharedItems containsSemiMixedTypes="0" containsString="0" containsNumber="1" containsInteger="1" minValue="2036" maxValue="2120"/>
    </cacheField>
    <cacheField name="2024-25" numFmtId="0">
      <sharedItems containsSemiMixedTypes="0" containsString="0" containsNumber="1" minValue="0" maxValue="400"/>
    </cacheField>
    <cacheField name="2025-26" numFmtId="0">
      <sharedItems containsSemiMixedTypes="0" containsString="0" containsNumber="1" minValue="9.9" maxValue="400"/>
    </cacheField>
    <cacheField name="2026-27" numFmtId="0">
      <sharedItems containsSemiMixedTypes="0" containsString="0" containsNumber="1" minValue="9.9" maxValue="400"/>
    </cacheField>
    <cacheField name="2027-28" numFmtId="0">
      <sharedItems containsSemiMixedTypes="0" containsString="0" containsNumber="1" minValue="9.9" maxValue="400"/>
    </cacheField>
    <cacheField name="2028-29" numFmtId="0">
      <sharedItems containsSemiMixedTypes="0" containsString="0" containsNumber="1" minValue="9.9" maxValue="400"/>
    </cacheField>
    <cacheField name="2029-30" numFmtId="0">
      <sharedItems containsSemiMixedTypes="0" containsString="0" containsNumber="1" minValue="9.9" maxValue="400"/>
    </cacheField>
    <cacheField name="2030-31" numFmtId="0">
      <sharedItems containsSemiMixedTypes="0" containsString="0" containsNumber="1" minValue="9.9" maxValue="400"/>
    </cacheField>
    <cacheField name="2031-32" numFmtId="0">
      <sharedItems containsSemiMixedTypes="0" containsString="0" containsNumber="1" minValue="9.9" maxValue="400"/>
    </cacheField>
    <cacheField name="2032-33" numFmtId="0">
      <sharedItems containsSemiMixedTypes="0" containsString="0" containsNumber="1" minValue="9.9" maxValue="400"/>
    </cacheField>
    <cacheField name="2033-34" numFmtId="0">
      <sharedItems containsSemiMixedTypes="0" containsString="0" containsNumber="1" minValue="9.9" maxValue="400"/>
    </cacheField>
    <cacheField name="2034-35" numFmtId="0">
      <sharedItems containsSemiMixedTypes="0" containsString="0" containsNumber="1" minValue="9.9" maxValue="400"/>
    </cacheField>
    <cacheField name="2035-36" numFmtId="0">
      <sharedItems containsSemiMixedTypes="0" containsString="0" containsNumber="1" minValue="9.9" maxValue="400"/>
    </cacheField>
    <cacheField name="2036-37" numFmtId="0">
      <sharedItems containsSemiMixedTypes="0" containsString="0" containsNumber="1" minValue="0" maxValue="400"/>
    </cacheField>
    <cacheField name="2037-38" numFmtId="0">
      <sharedItems containsSemiMixedTypes="0" containsString="0" containsNumber="1" minValue="0" maxValue="400"/>
    </cacheField>
    <cacheField name="2038-39" numFmtId="0">
      <sharedItems containsSemiMixedTypes="0" containsString="0" containsNumber="1" minValue="0" maxValue="400"/>
    </cacheField>
    <cacheField name="2039-40" numFmtId="0">
      <sharedItems containsSemiMixedTypes="0" containsString="0" containsNumber="1" minValue="0" maxValue="400"/>
    </cacheField>
    <cacheField name="2040-41" numFmtId="0">
      <sharedItems containsSemiMixedTypes="0" containsString="0" containsNumber="1" minValue="0" maxValue="400"/>
    </cacheField>
    <cacheField name="2041-42" numFmtId="0">
      <sharedItems containsSemiMixedTypes="0" containsString="0" containsNumber="1" minValue="0" maxValue="400"/>
    </cacheField>
    <cacheField name="2042-43" numFmtId="0">
      <sharedItems containsSemiMixedTypes="0" containsString="0" containsNumber="1" minValue="0" maxValue="400"/>
    </cacheField>
    <cacheField name="2043-44" numFmtId="0">
      <sharedItems containsSemiMixedTypes="0" containsString="0" containsNumber="1" minValue="0" maxValue="400"/>
    </cacheField>
    <cacheField name="2044-45" numFmtId="0">
      <sharedItems containsSemiMixedTypes="0" containsString="0" containsNumber="1" minValue="0" maxValue="400"/>
    </cacheField>
    <cacheField name="2045-46" numFmtId="0">
      <sharedItems containsSemiMixedTypes="0" containsString="0" containsNumber="1" minValue="0" maxValue="400"/>
    </cacheField>
    <cacheField name="2046-47" numFmtId="0">
      <sharedItems containsSemiMixedTypes="0" containsString="0" containsNumber="1" minValue="0" maxValue="400"/>
    </cacheField>
    <cacheField name="2047-48" numFmtId="0">
      <sharedItems containsSemiMixedTypes="0" containsString="0" containsNumber="1" minValue="0" maxValue="400"/>
    </cacheField>
    <cacheField name="2048-49" numFmtId="0">
      <sharedItems containsSemiMixedTypes="0" containsString="0" containsNumber="1" minValue="0" maxValue="400"/>
    </cacheField>
    <cacheField name="2049-50" numFmtId="0">
      <sharedItems containsSemiMixedTypes="0" containsString="0" containsNumber="1" minValue="0" maxValue="400"/>
    </cacheField>
    <cacheField name="2050-51" numFmtId="0">
      <sharedItems containsSemiMixedTypes="0" containsString="0" containsNumber="1" minValue="0" maxValue="400"/>
    </cacheField>
    <cacheField name="2051-52" numFmtId="0">
      <sharedItems containsSemiMixedTypes="0" containsString="0" containsNumber="1" minValue="0" maxValue="4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s v="Avonlie Solar Farm"/>
    <x v="0"/>
    <x v="0"/>
    <m/>
    <n v="189.98"/>
    <m/>
    <s v="Commenced"/>
    <n v="2058"/>
    <n v="189.98"/>
    <n v="189.98"/>
    <n v="189.98"/>
    <n v="189.98"/>
    <n v="189.98"/>
    <n v="189.98"/>
    <n v="189.98"/>
    <n v="189.98"/>
    <n v="189.98"/>
    <n v="189.98"/>
    <n v="189.98"/>
    <n v="189.98"/>
    <n v="189.98"/>
    <n v="189.98"/>
    <n v="189.98"/>
    <n v="189.98"/>
    <n v="189.98"/>
    <n v="189.98"/>
    <n v="189.98"/>
    <n v="189.98"/>
    <n v="189.98"/>
    <n v="189.98"/>
    <n v="189.98"/>
    <n v="189.98"/>
    <n v="189.98"/>
    <n v="189.98"/>
    <n v="189.98"/>
    <n v="189.98"/>
  </r>
  <r>
    <s v="Bango 973 Wind Farm"/>
    <x v="1"/>
    <x v="1"/>
    <m/>
    <n v="159"/>
    <m/>
    <s v="Commenced"/>
    <n v="2045"/>
    <n v="159"/>
    <n v="159"/>
    <n v="159"/>
    <n v="159"/>
    <n v="159"/>
    <n v="159"/>
    <n v="159"/>
    <n v="159"/>
    <n v="159"/>
    <n v="159"/>
    <n v="159"/>
    <n v="159"/>
    <n v="159"/>
    <n v="159"/>
    <n v="159"/>
    <n v="159"/>
    <n v="159"/>
    <n v="159"/>
    <n v="159"/>
    <n v="159"/>
    <n v="159"/>
    <n v="0"/>
    <n v="0"/>
    <n v="0"/>
    <n v="0"/>
    <n v="0"/>
    <n v="0"/>
    <n v="0"/>
  </r>
  <r>
    <s v="Bango 999 Wind Farm"/>
    <x v="1"/>
    <x v="1"/>
    <m/>
    <n v="84.8"/>
    <m/>
    <s v="Commenced"/>
    <n v="2045"/>
    <n v="84.8"/>
    <n v="84.8"/>
    <n v="84.8"/>
    <n v="84.8"/>
    <n v="84.8"/>
    <n v="84.8"/>
    <n v="84.8"/>
    <n v="84.8"/>
    <n v="84.8"/>
    <n v="84.8"/>
    <n v="84.8"/>
    <n v="84.8"/>
    <n v="84.8"/>
    <n v="84.8"/>
    <n v="84.8"/>
    <n v="84.8"/>
    <n v="84.8"/>
    <n v="84.8"/>
    <n v="84.8"/>
    <n v="84.8"/>
    <n v="84.8"/>
    <n v="0"/>
    <n v="0"/>
    <n v="0"/>
    <n v="0"/>
    <n v="0"/>
    <n v="0"/>
    <n v="0"/>
  </r>
  <r>
    <s v="Beryl Solar Farm"/>
    <x v="2"/>
    <x v="0"/>
    <m/>
    <n v="87"/>
    <m/>
    <s v="Commenced"/>
    <n v="2049"/>
    <n v="87"/>
    <n v="87"/>
    <n v="87"/>
    <n v="87"/>
    <n v="87"/>
    <n v="87"/>
    <n v="87"/>
    <n v="87"/>
    <n v="87"/>
    <n v="87"/>
    <n v="87"/>
    <n v="87"/>
    <n v="87"/>
    <n v="87"/>
    <n v="87"/>
    <n v="87"/>
    <n v="87"/>
    <n v="87"/>
    <n v="87"/>
    <n v="87"/>
    <n v="87"/>
    <n v="87"/>
    <n v="87"/>
    <n v="87"/>
    <n v="87"/>
    <n v="0"/>
    <n v="0"/>
    <n v="0"/>
  </r>
  <r>
    <s v="Boco Rock Wind Farm"/>
    <x v="3"/>
    <x v="1"/>
    <m/>
    <n v="113.18"/>
    <m/>
    <s v="Commenced"/>
    <n v="2040"/>
    <n v="113.18"/>
    <n v="113.18"/>
    <n v="113.18"/>
    <n v="113.18"/>
    <n v="113.18"/>
    <n v="113.18"/>
    <n v="113.18"/>
    <n v="113.18"/>
    <n v="113.18"/>
    <n v="113.18"/>
    <n v="113.18"/>
    <n v="113.18"/>
    <n v="113.18"/>
    <n v="113.18"/>
    <n v="113.18"/>
    <n v="113.18"/>
    <n v="0"/>
    <n v="0"/>
    <n v="0"/>
    <n v="0"/>
    <n v="0"/>
    <n v="0"/>
    <n v="0"/>
    <n v="0"/>
    <n v="0"/>
    <n v="0"/>
    <n v="0"/>
    <n v="0"/>
  </r>
  <r>
    <s v="Bodangora Wind Farm"/>
    <x v="2"/>
    <x v="1"/>
    <m/>
    <n v="113.19"/>
    <m/>
    <s v="Commenced"/>
    <n v="2049"/>
    <n v="113.19"/>
    <n v="113.19"/>
    <n v="113.19"/>
    <n v="113.19"/>
    <n v="113.19"/>
    <n v="113.19"/>
    <n v="113.19"/>
    <n v="113.19"/>
    <n v="113.19"/>
    <n v="113.19"/>
    <n v="113.19"/>
    <n v="113.19"/>
    <n v="113.19"/>
    <n v="113.19"/>
    <n v="113.19"/>
    <n v="113.19"/>
    <n v="113.19"/>
    <n v="113.19"/>
    <n v="113.19"/>
    <n v="113.19"/>
    <n v="113.19"/>
    <n v="113.19"/>
    <n v="113.19"/>
    <n v="113.19"/>
    <n v="113.19"/>
    <n v="0"/>
    <n v="0"/>
    <n v="0"/>
  </r>
  <r>
    <s v="Bomen Solar Farm"/>
    <x v="0"/>
    <x v="0"/>
    <m/>
    <n v="99.88"/>
    <m/>
    <s v="Commenced"/>
    <n v="2050"/>
    <n v="99.88"/>
    <n v="99.88"/>
    <n v="99.88"/>
    <n v="99.88"/>
    <n v="99.88"/>
    <n v="99.88"/>
    <n v="99.88"/>
    <n v="99.88"/>
    <n v="99.88"/>
    <n v="99.88"/>
    <n v="99.88"/>
    <n v="99.88"/>
    <n v="99.88"/>
    <n v="99.88"/>
    <n v="99.88"/>
    <n v="99.88"/>
    <n v="99.88"/>
    <n v="99.88"/>
    <n v="99.88"/>
    <n v="99.88"/>
    <n v="99.88"/>
    <n v="99.88"/>
    <n v="99.88"/>
    <n v="99.88"/>
    <n v="99.88"/>
    <n v="99.88"/>
    <n v="0"/>
    <n v="0"/>
  </r>
  <r>
    <s v="Broken Hill Solar Farm"/>
    <x v="4"/>
    <x v="0"/>
    <m/>
    <n v="53"/>
    <m/>
    <s v="Commenced"/>
    <n v="2043"/>
    <n v="53"/>
    <n v="53"/>
    <n v="53"/>
    <n v="53"/>
    <n v="53"/>
    <n v="53"/>
    <n v="53"/>
    <n v="53"/>
    <n v="53"/>
    <n v="53"/>
    <n v="53"/>
    <n v="53"/>
    <n v="53"/>
    <n v="53"/>
    <n v="53"/>
    <n v="53"/>
    <n v="53"/>
    <n v="53"/>
    <n v="53"/>
    <n v="0"/>
    <n v="0"/>
    <n v="0"/>
    <n v="0"/>
    <n v="0"/>
    <n v="0"/>
    <n v="0"/>
    <n v="0"/>
    <n v="0"/>
  </r>
  <r>
    <s v="Capital Wind Farm"/>
    <x v="1"/>
    <x v="1"/>
    <m/>
    <n v="140.69999999999999"/>
    <m/>
    <s v="Commenced"/>
    <n v="2040"/>
    <n v="140.69999999999999"/>
    <n v="140.69999999999999"/>
    <n v="140.69999999999999"/>
    <n v="140.69999999999999"/>
    <n v="140.69999999999999"/>
    <n v="140.69999999999999"/>
    <n v="140.69999999999999"/>
    <n v="140.69999999999999"/>
    <n v="140.69999999999999"/>
    <n v="140.69999999999999"/>
    <n v="140.69999999999999"/>
    <n v="140.69999999999999"/>
    <n v="140.69999999999999"/>
    <n v="140.69999999999999"/>
    <n v="140.69999999999999"/>
    <n v="140.69999999999999"/>
    <n v="0"/>
    <n v="0"/>
    <n v="0"/>
    <n v="0"/>
    <n v="0"/>
    <n v="0"/>
    <n v="0"/>
    <n v="0"/>
    <n v="0"/>
    <n v="0"/>
    <n v="0"/>
    <n v="0"/>
  </r>
  <r>
    <s v="Coleambally Solar Farm"/>
    <x v="1"/>
    <x v="0"/>
    <m/>
    <n v="150.03"/>
    <m/>
    <s v="Commenced"/>
    <n v="2043"/>
    <n v="150.03"/>
    <n v="150.03"/>
    <n v="150.03"/>
    <n v="150.03"/>
    <n v="150.03"/>
    <n v="150.03"/>
    <n v="150.03"/>
    <n v="150.03"/>
    <n v="150.03"/>
    <n v="150.03"/>
    <n v="150.03"/>
    <n v="150.03"/>
    <n v="150.03"/>
    <n v="150.03"/>
    <n v="150.03"/>
    <n v="150.03"/>
    <n v="150.03"/>
    <n v="150.03"/>
    <n v="150.03"/>
    <n v="0"/>
    <n v="0"/>
    <n v="0"/>
    <n v="0"/>
    <n v="0"/>
    <n v="0"/>
    <n v="0"/>
    <n v="0"/>
    <n v="0"/>
  </r>
  <r>
    <s v="Collector Wind Farm"/>
    <x v="1"/>
    <x v="1"/>
    <m/>
    <n v="218.7"/>
    <m/>
    <s v="Commenced"/>
    <n v="2046"/>
    <n v="218.7"/>
    <n v="218.7"/>
    <n v="218.7"/>
    <n v="218.7"/>
    <n v="218.7"/>
    <n v="218.7"/>
    <n v="218.7"/>
    <n v="218.7"/>
    <n v="218.7"/>
    <n v="218.7"/>
    <n v="218.7"/>
    <n v="218.7"/>
    <n v="218.7"/>
    <n v="218.7"/>
    <n v="218.7"/>
    <n v="218.7"/>
    <n v="218.7"/>
    <n v="218.7"/>
    <n v="218.7"/>
    <n v="218.7"/>
    <n v="218.7"/>
    <n v="218.7"/>
    <n v="0"/>
    <n v="0"/>
    <n v="0"/>
    <n v="0"/>
    <n v="0"/>
    <n v="0"/>
  </r>
  <r>
    <s v="Corowa Solar Farm"/>
    <x v="5"/>
    <x v="0"/>
    <m/>
    <n v="30"/>
    <m/>
    <s v="Commenced"/>
    <n v="2051"/>
    <n v="30"/>
    <n v="30"/>
    <n v="30"/>
    <n v="30"/>
    <n v="30"/>
    <n v="30"/>
    <n v="30"/>
    <n v="30"/>
    <n v="30"/>
    <n v="30"/>
    <n v="30"/>
    <n v="30"/>
    <n v="30"/>
    <n v="30"/>
    <n v="30"/>
    <n v="30"/>
    <n v="30"/>
    <n v="30"/>
    <n v="30"/>
    <n v="30"/>
    <n v="30"/>
    <n v="30"/>
    <n v="30"/>
    <n v="30"/>
    <n v="30"/>
    <n v="30"/>
    <n v="30"/>
    <n v="0"/>
  </r>
  <r>
    <s v="Crookwell 2 Wind Farm"/>
    <x v="1"/>
    <x v="1"/>
    <m/>
    <n v="91"/>
    <m/>
    <s v="Commenced"/>
    <n v="2043"/>
    <n v="91"/>
    <n v="91"/>
    <n v="91"/>
    <n v="91"/>
    <n v="91"/>
    <n v="91"/>
    <n v="91"/>
    <n v="91"/>
    <n v="91"/>
    <n v="91"/>
    <n v="91"/>
    <n v="91"/>
    <n v="91"/>
    <n v="91"/>
    <n v="91"/>
    <n v="91"/>
    <n v="91"/>
    <n v="91"/>
    <n v="91"/>
    <n v="0"/>
    <n v="0"/>
    <n v="0"/>
    <n v="0"/>
    <n v="0"/>
    <n v="0"/>
    <n v="0"/>
    <n v="0"/>
    <n v="0"/>
  </r>
  <r>
    <s v="Crookwell 3 Wind Farm"/>
    <x v="1"/>
    <x v="1"/>
    <m/>
    <n v="57.6"/>
    <m/>
    <s v="Commenced"/>
    <n v="2054"/>
    <n v="57.6"/>
    <n v="57.6"/>
    <n v="57.6"/>
    <n v="57.6"/>
    <n v="57.6"/>
    <n v="57.6"/>
    <n v="57.6"/>
    <n v="57.6"/>
    <n v="57.6"/>
    <n v="57.6"/>
    <n v="57.6"/>
    <n v="57.6"/>
    <n v="57.6"/>
    <n v="57.6"/>
    <n v="57.6"/>
    <n v="57.6"/>
    <n v="57.6"/>
    <n v="57.6"/>
    <n v="57.6"/>
    <n v="57.6"/>
    <n v="57.6"/>
    <n v="57.6"/>
    <n v="57.6"/>
    <n v="57.6"/>
    <n v="57.6"/>
    <n v="57.6"/>
    <n v="57.6"/>
    <n v="57.6"/>
  </r>
  <r>
    <s v="Crudine Ridge Wind Farm"/>
    <x v="1"/>
    <x v="1"/>
    <m/>
    <n v="138.01"/>
    <m/>
    <s v="Commenced"/>
    <n v="2041"/>
    <n v="138.01"/>
    <n v="138.01"/>
    <n v="138.01"/>
    <n v="138.01"/>
    <n v="138.01"/>
    <n v="138.01"/>
    <n v="138.01"/>
    <n v="138.01"/>
    <n v="138.01"/>
    <n v="138.01"/>
    <n v="138.01"/>
    <n v="138.01"/>
    <n v="138.01"/>
    <n v="138.01"/>
    <n v="138.01"/>
    <n v="138.01"/>
    <n v="138.01"/>
    <n v="0"/>
    <n v="0"/>
    <n v="0"/>
    <n v="0"/>
    <n v="0"/>
    <n v="0"/>
    <n v="0"/>
    <n v="0"/>
    <n v="0"/>
    <n v="0"/>
    <n v="0"/>
  </r>
  <r>
    <s v="Culcairn Solar Farm"/>
    <x v="0"/>
    <x v="0"/>
    <m/>
    <n v="349.98"/>
    <m/>
    <n v="2025"/>
    <n v="2050"/>
    <n v="0"/>
    <n v="349.98"/>
    <n v="349.98"/>
    <n v="349.98"/>
    <n v="349.98"/>
    <n v="349.98"/>
    <n v="349.98"/>
    <n v="349.98"/>
    <n v="349.98"/>
    <n v="349.98"/>
    <n v="349.98"/>
    <n v="349.98"/>
    <n v="349.98"/>
    <n v="349.98"/>
    <n v="349.98"/>
    <n v="349.98"/>
    <n v="349.98"/>
    <n v="349.98"/>
    <n v="349.98"/>
    <n v="349.98"/>
    <n v="349.98"/>
    <n v="349.98"/>
    <n v="349.98"/>
    <n v="349.98"/>
    <n v="349.98"/>
    <n v="349.98"/>
    <n v="0"/>
    <n v="0"/>
  </r>
  <r>
    <s v="Cullerin Range Wind Farm"/>
    <x v="1"/>
    <x v="1"/>
    <m/>
    <n v="30"/>
    <m/>
    <s v="Commenced"/>
    <n v="2038"/>
    <n v="30"/>
    <n v="30"/>
    <n v="30"/>
    <n v="30"/>
    <n v="30"/>
    <n v="30"/>
    <n v="30"/>
    <n v="30"/>
    <n v="30"/>
    <n v="30"/>
    <n v="30"/>
    <n v="30"/>
    <n v="30"/>
    <n v="30"/>
    <n v="0"/>
    <n v="0"/>
    <n v="0"/>
    <n v="0"/>
    <n v="0"/>
    <n v="0"/>
    <n v="0"/>
    <n v="0"/>
    <n v="0"/>
    <n v="0"/>
    <n v="0"/>
    <n v="0"/>
    <n v="0"/>
    <n v="0"/>
  </r>
  <r>
    <s v="Darlington Point Solar Farm"/>
    <x v="1"/>
    <x v="0"/>
    <m/>
    <n v="274.95999999999998"/>
    <m/>
    <s v="Commenced"/>
    <n v="2055"/>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n v="274.95999999999998"/>
  </r>
  <r>
    <s v="Finley Solar Farm"/>
    <x v="1"/>
    <x v="0"/>
    <m/>
    <n v="132.66"/>
    <m/>
    <s v="Commenced"/>
    <n v="2049"/>
    <n v="132.66"/>
    <n v="132.66"/>
    <n v="132.66"/>
    <n v="132.66"/>
    <n v="132.66"/>
    <n v="132.66"/>
    <n v="132.66"/>
    <n v="132.66"/>
    <n v="132.66"/>
    <n v="132.66"/>
    <n v="132.66"/>
    <n v="132.66"/>
    <n v="132.66"/>
    <n v="132.66"/>
    <n v="132.66"/>
    <n v="132.66"/>
    <n v="132.66"/>
    <n v="132.66"/>
    <n v="132.66"/>
    <n v="132.66"/>
    <n v="132.66"/>
    <n v="132.66"/>
    <n v="132.66"/>
    <n v="132.66"/>
    <n v="132.66"/>
    <n v="0"/>
    <n v="0"/>
    <n v="0"/>
  </r>
  <r>
    <s v="Flyers Creek Wind Farm"/>
    <x v="2"/>
    <x v="1"/>
    <m/>
    <n v="145.54"/>
    <m/>
    <s v="Commenced"/>
    <n v="2063"/>
    <n v="145.54"/>
    <n v="145.54"/>
    <n v="145.54"/>
    <n v="145.54"/>
    <n v="145.54"/>
    <n v="145.54"/>
    <n v="145.54"/>
    <n v="145.54"/>
    <n v="145.54"/>
    <n v="145.54"/>
    <n v="145.54"/>
    <n v="145.54"/>
    <n v="145.54"/>
    <n v="145.54"/>
    <n v="145.54"/>
    <n v="145.54"/>
    <n v="145.54"/>
    <n v="145.54"/>
    <n v="145.54"/>
    <n v="145.54"/>
    <n v="145.54"/>
    <n v="145.54"/>
    <n v="145.54"/>
    <n v="145.54"/>
    <n v="145.54"/>
    <n v="145.54"/>
    <n v="145.54"/>
    <n v="145.54"/>
  </r>
  <r>
    <s v="Goonumbla Solar Farm"/>
    <x v="2"/>
    <x v="0"/>
    <m/>
    <n v="69.75"/>
    <m/>
    <s v="Commenced"/>
    <n v="2050"/>
    <n v="69.75"/>
    <n v="69.75"/>
    <n v="69.75"/>
    <n v="69.75"/>
    <n v="69.75"/>
    <n v="69.75"/>
    <n v="69.75"/>
    <n v="69.75"/>
    <n v="69.75"/>
    <n v="69.75"/>
    <n v="69.75"/>
    <n v="69.75"/>
    <n v="69.75"/>
    <n v="69.75"/>
    <n v="69.75"/>
    <n v="69.75"/>
    <n v="69.75"/>
    <n v="69.75"/>
    <n v="69.75"/>
    <n v="69.75"/>
    <n v="69.75"/>
    <n v="69.75"/>
    <n v="69.75"/>
    <n v="69.75"/>
    <n v="69.75"/>
    <n v="69.75"/>
    <n v="0"/>
    <n v="0"/>
  </r>
  <r>
    <s v="Gullen Range Solar Farm"/>
    <x v="1"/>
    <x v="0"/>
    <m/>
    <n v="10"/>
    <m/>
    <s v="Commenced"/>
    <n v="2100"/>
    <n v="10"/>
    <n v="10"/>
    <n v="10"/>
    <n v="10"/>
    <n v="10"/>
    <n v="10"/>
    <n v="10"/>
    <n v="10"/>
    <n v="10"/>
    <n v="10"/>
    <n v="10"/>
    <n v="10"/>
    <n v="10"/>
    <n v="10"/>
    <n v="10"/>
    <n v="10"/>
    <n v="10"/>
    <n v="10"/>
    <n v="10"/>
    <n v="10"/>
    <n v="10"/>
    <n v="10"/>
    <n v="10"/>
    <n v="10"/>
    <n v="10"/>
    <n v="10"/>
    <n v="10"/>
    <n v="10"/>
  </r>
  <r>
    <s v="Gullen Range Wind Farm"/>
    <x v="1"/>
    <x v="1"/>
    <m/>
    <n v="165.5"/>
    <m/>
    <s v="Commenced"/>
    <n v="2100"/>
    <n v="165.5"/>
    <n v="165.5"/>
    <n v="165.5"/>
    <n v="165.5"/>
    <n v="165.5"/>
    <n v="165.5"/>
    <n v="165.5"/>
    <n v="165.5"/>
    <n v="165.5"/>
    <n v="165.5"/>
    <n v="165.5"/>
    <n v="165.5"/>
    <n v="165.5"/>
    <n v="165.5"/>
    <n v="165.5"/>
    <n v="165.5"/>
    <n v="165.5"/>
    <n v="165.5"/>
    <n v="165.5"/>
    <n v="165.5"/>
    <n v="165.5"/>
    <n v="165.5"/>
    <n v="165.5"/>
    <n v="165.5"/>
    <n v="165.5"/>
    <n v="165.5"/>
    <n v="165.5"/>
    <n v="165.5"/>
  </r>
  <r>
    <s v="Gullen Range Wind Farm 2"/>
    <x v="1"/>
    <x v="1"/>
    <m/>
    <n v="110.67"/>
    <m/>
    <s v="Commenced"/>
    <n v="2120"/>
    <n v="110.67"/>
    <n v="110.67"/>
    <n v="110.67"/>
    <n v="110.67"/>
    <n v="110.67"/>
    <n v="110.67"/>
    <n v="110.67"/>
    <n v="110.67"/>
    <n v="110.67"/>
    <n v="110.67"/>
    <n v="110.67"/>
    <n v="110.67"/>
    <n v="110.67"/>
    <n v="110.67"/>
    <n v="110.67"/>
    <n v="110.67"/>
    <n v="110.67"/>
    <n v="110.67"/>
    <n v="110.67"/>
    <n v="110.67"/>
    <n v="110.67"/>
    <n v="110.67"/>
    <n v="110.67"/>
    <n v="110.67"/>
    <n v="110.67"/>
    <n v="110.67"/>
    <n v="110.67"/>
    <n v="110.67"/>
  </r>
  <r>
    <s v="Gunnedah Solar Farm"/>
    <x v="6"/>
    <x v="0"/>
    <m/>
    <n v="110"/>
    <m/>
    <s v="Commenced"/>
    <n v="2056"/>
    <n v="110"/>
    <n v="110"/>
    <n v="110"/>
    <n v="110"/>
    <n v="110"/>
    <n v="110"/>
    <n v="110"/>
    <n v="110"/>
    <n v="110"/>
    <n v="110"/>
    <n v="110"/>
    <n v="110"/>
    <n v="110"/>
    <n v="110"/>
    <n v="110"/>
    <n v="110"/>
    <n v="110"/>
    <n v="110"/>
    <n v="110"/>
    <n v="110"/>
    <n v="110"/>
    <n v="110"/>
    <n v="110"/>
    <n v="110"/>
    <n v="110"/>
    <n v="110"/>
    <n v="110"/>
    <n v="110"/>
  </r>
  <r>
    <s v="Gunning Wind Farm"/>
    <x v="1"/>
    <x v="1"/>
    <m/>
    <n v="46.5"/>
    <m/>
    <s v="Commenced"/>
    <n v="2036"/>
    <n v="46.5"/>
    <n v="46.5"/>
    <n v="46.5"/>
    <n v="46.5"/>
    <n v="46.5"/>
    <n v="46.5"/>
    <n v="46.5"/>
    <n v="46.5"/>
    <n v="46.5"/>
    <n v="46.5"/>
    <n v="46.5"/>
    <n v="46.5"/>
    <n v="0"/>
    <n v="0"/>
    <n v="0"/>
    <n v="0"/>
    <n v="0"/>
    <n v="0"/>
    <n v="0"/>
    <n v="0"/>
    <n v="0"/>
    <n v="0"/>
    <n v="0"/>
    <n v="0"/>
    <n v="0"/>
    <n v="0"/>
    <n v="0"/>
    <n v="0"/>
  </r>
  <r>
    <s v="Hillston Sun Farm"/>
    <x v="1"/>
    <x v="0"/>
    <m/>
    <n v="85"/>
    <m/>
    <s v="Commenced"/>
    <n v="2046"/>
    <n v="85"/>
    <n v="85"/>
    <n v="85"/>
    <n v="85"/>
    <n v="85"/>
    <n v="85"/>
    <n v="85"/>
    <n v="85"/>
    <n v="85"/>
    <n v="85"/>
    <n v="85"/>
    <n v="85"/>
    <n v="85"/>
    <n v="85"/>
    <n v="85"/>
    <n v="85"/>
    <n v="85"/>
    <n v="85"/>
    <n v="85"/>
    <n v="85"/>
    <n v="85"/>
    <n v="85"/>
    <n v="0"/>
    <n v="0"/>
    <n v="0"/>
    <n v="0"/>
    <n v="0"/>
    <n v="0"/>
  </r>
  <r>
    <s v="Jemalong Solar"/>
    <x v="1"/>
    <x v="0"/>
    <m/>
    <n v="50"/>
    <m/>
    <s v="Commenced"/>
    <n v="2050"/>
    <n v="50"/>
    <n v="50"/>
    <n v="50"/>
    <n v="50"/>
    <n v="50"/>
    <n v="50"/>
    <n v="50"/>
    <n v="50"/>
    <n v="50"/>
    <n v="50"/>
    <n v="50"/>
    <n v="50"/>
    <n v="50"/>
    <n v="50"/>
    <n v="50"/>
    <n v="50"/>
    <n v="50"/>
    <n v="50"/>
    <n v="50"/>
    <n v="50"/>
    <n v="50"/>
    <n v="50"/>
    <n v="50"/>
    <n v="50"/>
    <n v="50"/>
    <n v="50"/>
    <n v="0"/>
    <n v="0"/>
  </r>
  <r>
    <s v="Junee Solar Farm"/>
    <x v="0"/>
    <x v="0"/>
    <m/>
    <n v="30"/>
    <m/>
    <s v="Commenced"/>
    <n v="2050"/>
    <n v="30"/>
    <n v="30"/>
    <n v="30"/>
    <n v="30"/>
    <n v="30"/>
    <n v="30"/>
    <n v="30"/>
    <n v="30"/>
    <n v="30"/>
    <n v="30"/>
    <n v="30"/>
    <n v="30"/>
    <n v="30"/>
    <n v="30"/>
    <n v="30"/>
    <n v="30"/>
    <n v="30"/>
    <n v="30"/>
    <n v="30"/>
    <n v="30"/>
    <n v="30"/>
    <n v="30"/>
    <n v="30"/>
    <n v="30"/>
    <n v="30"/>
    <n v="30"/>
    <n v="0"/>
    <n v="0"/>
  </r>
  <r>
    <s v="Limondale Solar Farm 1"/>
    <x v="5"/>
    <x v="0"/>
    <m/>
    <n v="220"/>
    <m/>
    <s v="Commenced"/>
    <n v="2050"/>
    <n v="220"/>
    <n v="220"/>
    <n v="220"/>
    <n v="220"/>
    <n v="220"/>
    <n v="220"/>
    <n v="220"/>
    <n v="220"/>
    <n v="220"/>
    <n v="220"/>
    <n v="220"/>
    <n v="220"/>
    <n v="220"/>
    <n v="220"/>
    <n v="220"/>
    <n v="220"/>
    <n v="220"/>
    <n v="220"/>
    <n v="220"/>
    <n v="220"/>
    <n v="220"/>
    <n v="220"/>
    <n v="220"/>
    <n v="220"/>
    <n v="220"/>
    <n v="220"/>
    <n v="0"/>
    <n v="0"/>
  </r>
  <r>
    <s v="Limondale Solar Farm 2"/>
    <x v="5"/>
    <x v="0"/>
    <m/>
    <n v="28.99"/>
    <m/>
    <s v="Commenced"/>
    <n v="2050"/>
    <n v="28.99"/>
    <n v="28.99"/>
    <n v="28.99"/>
    <n v="28.99"/>
    <n v="28.99"/>
    <n v="28.99"/>
    <n v="28.99"/>
    <n v="28.99"/>
    <n v="28.99"/>
    <n v="28.99"/>
    <n v="28.99"/>
    <n v="28.99"/>
    <n v="28.99"/>
    <n v="28.99"/>
    <n v="28.99"/>
    <n v="28.99"/>
    <n v="28.99"/>
    <n v="28.99"/>
    <n v="28.99"/>
    <n v="28.99"/>
    <n v="28.99"/>
    <n v="28.99"/>
    <n v="28.99"/>
    <n v="28.99"/>
    <n v="28.99"/>
    <n v="28.99"/>
    <n v="0"/>
    <n v="0"/>
  </r>
  <r>
    <s v="Lockhart Hybrid Facility - Solar"/>
    <x v="0"/>
    <x v="0"/>
    <m/>
    <n v="9.9"/>
    <m/>
    <n v="2025"/>
    <n v="2055"/>
    <n v="0"/>
    <n v="9.9"/>
    <n v="9.9"/>
    <n v="9.9"/>
    <n v="9.9"/>
    <n v="9.9"/>
    <n v="9.9"/>
    <n v="9.9"/>
    <n v="9.9"/>
    <n v="9.9"/>
    <n v="9.9"/>
    <n v="9.9"/>
    <n v="9.9"/>
    <n v="9.9"/>
    <n v="9.9"/>
    <n v="9.9"/>
    <n v="9.9"/>
    <n v="9.9"/>
    <n v="9.9"/>
    <n v="9.9"/>
    <n v="9.9"/>
    <n v="9.9"/>
    <n v="9.9"/>
    <n v="9.9"/>
    <n v="9.9"/>
    <n v="9.9"/>
    <n v="9.9"/>
    <n v="9.9"/>
  </r>
  <r>
    <s v="Manildra Solar Farm"/>
    <x v="2"/>
    <x v="0"/>
    <m/>
    <n v="46.7"/>
    <m/>
    <s v="Commenced"/>
    <n v="2048"/>
    <n v="46.7"/>
    <n v="46.7"/>
    <n v="46.7"/>
    <n v="46.7"/>
    <n v="46.7"/>
    <n v="46.7"/>
    <n v="46.7"/>
    <n v="46.7"/>
    <n v="46.7"/>
    <n v="46.7"/>
    <n v="46.7"/>
    <n v="46.7"/>
    <n v="46.7"/>
    <n v="46.7"/>
    <n v="46.7"/>
    <n v="46.7"/>
    <n v="46.7"/>
    <n v="46.7"/>
    <n v="46.7"/>
    <n v="46.7"/>
    <n v="46.7"/>
    <n v="46.7"/>
    <n v="46.7"/>
    <n v="46.7"/>
    <n v="0"/>
    <n v="0"/>
    <n v="0"/>
    <n v="0"/>
  </r>
  <r>
    <s v="Metz Solar Farm"/>
    <x v="7"/>
    <x v="0"/>
    <m/>
    <n v="115.02"/>
    <m/>
    <s v="Commenced"/>
    <n v="2052"/>
    <n v="115.02"/>
    <n v="115.02"/>
    <n v="115.02"/>
    <n v="115.02"/>
    <n v="115.02"/>
    <n v="115.02"/>
    <n v="115.02"/>
    <n v="115.02"/>
    <n v="115.02"/>
    <n v="115.02"/>
    <n v="115.02"/>
    <n v="115.02"/>
    <n v="115.02"/>
    <n v="115.02"/>
    <n v="115.02"/>
    <n v="115.02"/>
    <n v="115.02"/>
    <n v="115.02"/>
    <n v="115.02"/>
    <n v="115.02"/>
    <n v="115.02"/>
    <n v="115.02"/>
    <n v="115.02"/>
    <n v="115.02"/>
    <n v="115.02"/>
    <n v="115.02"/>
    <n v="115.02"/>
    <n v="115.02"/>
  </r>
  <r>
    <s v="Molong Solar Farm"/>
    <x v="2"/>
    <x v="0"/>
    <m/>
    <n v="36.01"/>
    <m/>
    <s v="Commenced"/>
    <n v="2045"/>
    <n v="36.01"/>
    <n v="36.01"/>
    <n v="36.01"/>
    <n v="36.01"/>
    <n v="36.01"/>
    <n v="36.01"/>
    <n v="36.01"/>
    <n v="36.01"/>
    <n v="36.01"/>
    <n v="36.01"/>
    <n v="36.01"/>
    <n v="36.01"/>
    <n v="36.01"/>
    <n v="36.01"/>
    <n v="36.01"/>
    <n v="36.01"/>
    <n v="36.01"/>
    <n v="36.01"/>
    <n v="36.01"/>
    <n v="36.01"/>
    <n v="36.01"/>
    <n v="0"/>
    <n v="0"/>
    <n v="0"/>
    <n v="0"/>
    <n v="0"/>
    <n v="0"/>
    <n v="0"/>
  </r>
  <r>
    <s v="Moree Solar Farm"/>
    <x v="6"/>
    <x v="0"/>
    <m/>
    <n v="56"/>
    <m/>
    <s v="Commenced"/>
    <n v="2046"/>
    <n v="56"/>
    <n v="56"/>
    <n v="56"/>
    <n v="56"/>
    <n v="56"/>
    <n v="56"/>
    <n v="56"/>
    <n v="56"/>
    <n v="56"/>
    <n v="56"/>
    <n v="56"/>
    <n v="56"/>
    <n v="56"/>
    <n v="56"/>
    <n v="56"/>
    <n v="56"/>
    <n v="56"/>
    <n v="56"/>
    <n v="56"/>
    <n v="56"/>
    <n v="56"/>
    <n v="56"/>
    <n v="0"/>
    <n v="0"/>
    <n v="0"/>
    <n v="0"/>
    <n v="0"/>
    <n v="0"/>
  </r>
  <r>
    <s v="Nevertire Solar Farm"/>
    <x v="2"/>
    <x v="0"/>
    <m/>
    <n v="104.64"/>
    <m/>
    <s v="Commenced"/>
    <n v="2049"/>
    <n v="104.64"/>
    <n v="104.64"/>
    <n v="104.64"/>
    <n v="104.64"/>
    <n v="104.64"/>
    <n v="104.64"/>
    <n v="104.64"/>
    <n v="104.64"/>
    <n v="104.64"/>
    <n v="104.64"/>
    <n v="104.64"/>
    <n v="104.64"/>
    <n v="104.64"/>
    <n v="104.64"/>
    <n v="104.64"/>
    <n v="104.64"/>
    <n v="104.64"/>
    <n v="104.64"/>
    <n v="104.64"/>
    <n v="104.64"/>
    <n v="104.64"/>
    <n v="104.64"/>
    <n v="104.64"/>
    <n v="104.64"/>
    <n v="104.64"/>
    <n v="0"/>
    <n v="0"/>
    <n v="0"/>
  </r>
  <r>
    <s v="New England Solar Farm"/>
    <x v="7"/>
    <x v="0"/>
    <m/>
    <n v="400"/>
    <m/>
    <s v="Commenced"/>
    <n v="2052"/>
    <n v="400"/>
    <n v="400"/>
    <n v="400"/>
    <n v="400"/>
    <n v="400"/>
    <n v="400"/>
    <n v="400"/>
    <n v="400"/>
    <n v="400"/>
    <n v="400"/>
    <n v="400"/>
    <n v="400"/>
    <n v="400"/>
    <n v="400"/>
    <n v="400"/>
    <n v="400"/>
    <n v="400"/>
    <n v="400"/>
    <n v="400"/>
    <n v="400"/>
    <n v="400"/>
    <n v="400"/>
    <n v="400"/>
    <n v="400"/>
    <n v="400"/>
    <n v="400"/>
    <n v="400"/>
    <n v="400"/>
  </r>
  <r>
    <s v="Nyngan Solar Plant"/>
    <x v="2"/>
    <x v="0"/>
    <m/>
    <n v="102.02"/>
    <m/>
    <s v="Commenced"/>
    <n v="2042"/>
    <n v="102.02"/>
    <n v="102.02"/>
    <n v="102.02"/>
    <n v="102.02"/>
    <n v="102.02"/>
    <n v="102.02"/>
    <n v="102.02"/>
    <n v="102.02"/>
    <n v="102.02"/>
    <n v="102.02"/>
    <n v="102.02"/>
    <n v="102.02"/>
    <n v="102.02"/>
    <n v="102.02"/>
    <n v="102.02"/>
    <n v="102.02"/>
    <n v="102.02"/>
    <n v="102.02"/>
    <n v="0"/>
    <n v="0"/>
    <n v="0"/>
    <n v="0"/>
    <n v="0"/>
    <n v="0"/>
    <n v="0"/>
    <n v="0"/>
    <n v="0"/>
    <n v="0"/>
  </r>
  <r>
    <s v="Parkes Solar Farm"/>
    <x v="1"/>
    <x v="0"/>
    <m/>
    <n v="50.5"/>
    <m/>
    <s v="Commenced"/>
    <n v="2058"/>
    <n v="50.5"/>
    <n v="50.5"/>
    <n v="50.5"/>
    <n v="50.5"/>
    <n v="50.5"/>
    <n v="50.5"/>
    <n v="50.5"/>
    <n v="50.5"/>
    <n v="50.5"/>
    <n v="50.5"/>
    <n v="50.5"/>
    <n v="50.5"/>
    <n v="50.5"/>
    <n v="50.5"/>
    <n v="50.5"/>
    <n v="50.5"/>
    <n v="50.5"/>
    <n v="50.5"/>
    <n v="50.5"/>
    <n v="50.5"/>
    <n v="50.5"/>
    <n v="50.5"/>
    <n v="50.5"/>
    <n v="50.5"/>
    <n v="50.5"/>
    <n v="50.5"/>
    <n v="50.5"/>
    <n v="50.5"/>
  </r>
  <r>
    <s v="Quorn Park Solar Farm"/>
    <x v="1"/>
    <x v="0"/>
    <m/>
    <n v="79.86"/>
    <m/>
    <s v="Commenced"/>
    <n v="2055"/>
    <n v="79.86"/>
    <n v="79.86"/>
    <n v="79.86"/>
    <n v="79.86"/>
    <n v="79.86"/>
    <n v="79.86"/>
    <n v="79.86"/>
    <n v="79.86"/>
    <n v="79.86"/>
    <n v="79.86"/>
    <n v="79.86"/>
    <n v="79.86"/>
    <n v="79.86"/>
    <n v="79.86"/>
    <n v="79.86"/>
    <n v="79.86"/>
    <n v="79.86"/>
    <n v="79.86"/>
    <n v="79.86"/>
    <n v="79.86"/>
    <n v="79.86"/>
    <n v="79.86"/>
    <n v="79.86"/>
    <n v="79.86"/>
    <n v="79.86"/>
    <n v="79.86"/>
    <n v="79.86"/>
    <n v="79.86"/>
  </r>
  <r>
    <s v="Rye Park Wind Farm"/>
    <x v="1"/>
    <x v="1"/>
    <m/>
    <n v="386.1"/>
    <m/>
    <s v="Commenced"/>
    <n v="2048"/>
    <n v="386.1"/>
    <n v="386.1"/>
    <n v="386.1"/>
    <n v="386.1"/>
    <n v="386.1"/>
    <n v="386.1"/>
    <n v="386.1"/>
    <n v="386.1"/>
    <n v="386.1"/>
    <n v="386.1"/>
    <n v="386.1"/>
    <n v="386.1"/>
    <n v="386.1"/>
    <n v="386.1"/>
    <n v="386.1"/>
    <n v="386.1"/>
    <n v="386.1"/>
    <n v="386.1"/>
    <n v="386.1"/>
    <n v="386.1"/>
    <n v="386.1"/>
    <n v="386.1"/>
    <n v="386.1"/>
    <n v="386.1"/>
    <n v="0"/>
    <n v="0"/>
    <n v="0"/>
    <n v="0"/>
  </r>
  <r>
    <s v="Sapphire Wind Farm"/>
    <x v="7"/>
    <x v="1"/>
    <m/>
    <n v="270"/>
    <m/>
    <s v="Commenced"/>
    <n v="2043"/>
    <n v="270"/>
    <n v="270"/>
    <n v="270"/>
    <n v="270"/>
    <n v="270"/>
    <n v="270"/>
    <n v="270"/>
    <n v="270"/>
    <n v="270"/>
    <n v="270"/>
    <n v="270"/>
    <n v="270"/>
    <n v="270"/>
    <n v="270"/>
    <n v="270"/>
    <n v="270"/>
    <n v="270"/>
    <n v="270"/>
    <n v="270"/>
    <n v="0"/>
    <n v="0"/>
    <n v="0"/>
    <n v="0"/>
    <n v="0"/>
    <n v="0"/>
    <n v="0"/>
    <n v="0"/>
    <n v="0"/>
  </r>
  <r>
    <s v="Riverina Solar Farm"/>
    <x v="1"/>
    <x v="0"/>
    <m/>
    <n v="32.4"/>
    <m/>
    <s v="Commenced"/>
    <n v="2047"/>
    <n v="32.4"/>
    <n v="32.4"/>
    <n v="32.4"/>
    <n v="32.4"/>
    <n v="32.4"/>
    <n v="32.4"/>
    <n v="32.4"/>
    <n v="32.4"/>
    <n v="32.4"/>
    <n v="32.4"/>
    <n v="32.4"/>
    <n v="32.4"/>
    <n v="32.4"/>
    <n v="32.4"/>
    <n v="32.4"/>
    <n v="32.4"/>
    <n v="32.4"/>
    <n v="32.4"/>
    <n v="32.4"/>
    <n v="32.4"/>
    <n v="32.4"/>
    <n v="32.4"/>
    <n v="32.4"/>
    <n v="0"/>
    <n v="0"/>
    <n v="0"/>
    <n v="0"/>
    <n v="0"/>
  </r>
  <r>
    <s v="Silverton Wind Farm"/>
    <x v="4"/>
    <x v="1"/>
    <m/>
    <n v="198.01"/>
    <m/>
    <s v="Commenced"/>
    <n v="2043"/>
    <n v="198.01"/>
    <n v="198.01"/>
    <n v="198.01"/>
    <n v="198.01"/>
    <n v="198.01"/>
    <n v="198.01"/>
    <n v="198.01"/>
    <n v="198.01"/>
    <n v="198.01"/>
    <n v="198.01"/>
    <n v="198.01"/>
    <n v="198.01"/>
    <n v="198.01"/>
    <n v="198.01"/>
    <n v="198.01"/>
    <n v="198.01"/>
    <n v="198.01"/>
    <n v="198.01"/>
    <n v="198.01"/>
    <n v="0"/>
    <n v="0"/>
    <n v="0"/>
    <n v="0"/>
    <n v="0"/>
    <n v="0"/>
    <n v="0"/>
    <n v="0"/>
    <n v="0"/>
  </r>
  <r>
    <s v="Sebastopol Solar Farm"/>
    <x v="0"/>
    <x v="0"/>
    <m/>
    <n v="90"/>
    <m/>
    <s v="Commenced"/>
    <n v="2052"/>
    <n v="90"/>
    <n v="90"/>
    <n v="90"/>
    <n v="90"/>
    <n v="90"/>
    <n v="90"/>
    <n v="90"/>
    <n v="90"/>
    <n v="90"/>
    <n v="90"/>
    <n v="90"/>
    <n v="90"/>
    <n v="90"/>
    <n v="90"/>
    <n v="90"/>
    <n v="90"/>
    <n v="90"/>
    <n v="90"/>
    <n v="90"/>
    <n v="90"/>
    <n v="90"/>
    <n v="90"/>
    <n v="90"/>
    <n v="90"/>
    <n v="90"/>
    <n v="90"/>
    <n v="90"/>
    <n v="90"/>
  </r>
  <r>
    <s v="Stubbo Solar Farm"/>
    <x v="2"/>
    <x v="0"/>
    <m/>
    <n v="400"/>
    <m/>
    <s v="Commenced"/>
    <n v="2073"/>
    <n v="400"/>
    <n v="400"/>
    <n v="400"/>
    <n v="400"/>
    <n v="400"/>
    <n v="400"/>
    <n v="400"/>
    <n v="400"/>
    <n v="400"/>
    <n v="400"/>
    <n v="400"/>
    <n v="400"/>
    <n v="400"/>
    <n v="400"/>
    <n v="400"/>
    <n v="400"/>
    <n v="400"/>
    <n v="400"/>
    <n v="400"/>
    <n v="400"/>
    <n v="400"/>
    <n v="400"/>
    <n v="400"/>
    <n v="400"/>
    <n v="400"/>
    <n v="400"/>
    <n v="400"/>
    <n v="400"/>
  </r>
  <r>
    <s v="Sunraysia Solar Farm"/>
    <x v="5"/>
    <x v="0"/>
    <m/>
    <n v="199.68"/>
    <m/>
    <s v="Commenced"/>
    <n v="2049"/>
    <n v="199.68"/>
    <n v="199.68"/>
    <n v="199.68"/>
    <n v="199.68"/>
    <n v="199.68"/>
    <n v="199.68"/>
    <n v="199.68"/>
    <n v="199.68"/>
    <n v="199.68"/>
    <n v="199.68"/>
    <n v="199.68"/>
    <n v="199.68"/>
    <n v="199.68"/>
    <n v="199.68"/>
    <n v="199.68"/>
    <n v="199.68"/>
    <n v="199.68"/>
    <n v="199.68"/>
    <n v="199.68"/>
    <n v="199.68"/>
    <n v="199.68"/>
    <n v="199.68"/>
    <n v="199.68"/>
    <n v="199.68"/>
    <n v="199.68"/>
    <n v="0"/>
    <n v="0"/>
    <n v="0"/>
  </r>
  <r>
    <s v="Taralga Wind Farm"/>
    <x v="1"/>
    <x v="1"/>
    <m/>
    <n v="106.8"/>
    <m/>
    <s v="Commenced"/>
    <n v="2040"/>
    <n v="106.8"/>
    <n v="106.8"/>
    <n v="106.8"/>
    <n v="106.8"/>
    <n v="106.8"/>
    <n v="106.8"/>
    <n v="106.8"/>
    <n v="106.8"/>
    <n v="106.8"/>
    <n v="106.8"/>
    <n v="106.8"/>
    <n v="106.8"/>
    <n v="106.8"/>
    <n v="106.8"/>
    <n v="106.8"/>
    <n v="106.8"/>
    <n v="0"/>
    <n v="0"/>
    <n v="0"/>
    <n v="0"/>
    <n v="0"/>
    <n v="0"/>
    <n v="0"/>
    <n v="0"/>
    <n v="0"/>
    <n v="0"/>
    <n v="0"/>
    <n v="0"/>
  </r>
  <r>
    <s v="Suntop Solar Farm"/>
    <x v="2"/>
    <x v="0"/>
    <m/>
    <n v="150"/>
    <m/>
    <s v="Commenced"/>
    <n v="2056"/>
    <n v="150"/>
    <n v="150"/>
    <n v="150"/>
    <n v="150"/>
    <n v="150"/>
    <n v="150"/>
    <n v="150"/>
    <n v="150"/>
    <n v="150"/>
    <n v="150"/>
    <n v="150"/>
    <n v="150"/>
    <n v="150"/>
    <n v="150"/>
    <n v="150"/>
    <n v="150"/>
    <n v="150"/>
    <n v="150"/>
    <n v="150"/>
    <n v="150"/>
    <n v="150"/>
    <n v="150"/>
    <n v="150"/>
    <n v="150"/>
    <n v="150"/>
    <n v="150"/>
    <n v="150"/>
    <n v="150"/>
  </r>
  <r>
    <s v="Tamworth Solar Farm"/>
    <x v="7"/>
    <x v="0"/>
    <m/>
    <n v="65"/>
    <m/>
    <n v="2025"/>
    <n v="2053"/>
    <n v="0"/>
    <n v="65"/>
    <n v="65"/>
    <n v="65"/>
    <n v="65"/>
    <n v="65"/>
    <n v="65"/>
    <n v="65"/>
    <n v="65"/>
    <n v="65"/>
    <n v="65"/>
    <n v="65"/>
    <n v="65"/>
    <n v="65"/>
    <n v="65"/>
    <n v="65"/>
    <n v="65"/>
    <n v="65"/>
    <n v="65"/>
    <n v="65"/>
    <n v="65"/>
    <n v="65"/>
    <n v="65"/>
    <n v="65"/>
    <n v="65"/>
    <n v="65"/>
    <n v="65"/>
    <n v="65"/>
  </r>
  <r>
    <s v="Tilbuster Solar Farm"/>
    <x v="7"/>
    <x v="0"/>
    <m/>
    <n v="200.64"/>
    <m/>
    <n v="2025"/>
    <n v="2055"/>
    <n v="0"/>
    <n v="200.64"/>
    <n v="200.64"/>
    <n v="200.64"/>
    <n v="200.64"/>
    <n v="200.64"/>
    <n v="200.64"/>
    <n v="200.64"/>
    <n v="200.64"/>
    <n v="200.64"/>
    <n v="200.64"/>
    <n v="200.64"/>
    <n v="200.64"/>
    <n v="200.64"/>
    <n v="200.64"/>
    <n v="200.64"/>
    <n v="200.64"/>
    <n v="200.64"/>
    <n v="200.64"/>
    <n v="200.64"/>
    <n v="200.64"/>
    <n v="200.64"/>
    <n v="200.64"/>
    <n v="200.64"/>
    <n v="200.64"/>
    <n v="200.64"/>
    <n v="200.64"/>
    <n v="200.64"/>
  </r>
  <r>
    <s v="Wagga North Solar Farm"/>
    <x v="0"/>
    <x v="0"/>
    <m/>
    <n v="46.36"/>
    <m/>
    <s v="Commenced"/>
    <n v="2050"/>
    <n v="46.36"/>
    <n v="46.36"/>
    <n v="46.36"/>
    <n v="46.36"/>
    <n v="46.36"/>
    <n v="46.36"/>
    <n v="46.36"/>
    <n v="46.36"/>
    <n v="46.36"/>
    <n v="46.36"/>
    <n v="46.36"/>
    <n v="46.36"/>
    <n v="46.36"/>
    <n v="46.36"/>
    <n v="46.36"/>
    <n v="46.36"/>
    <n v="46.36"/>
    <n v="46.36"/>
    <n v="46.36"/>
    <n v="46.36"/>
    <n v="46.36"/>
    <n v="46.36"/>
    <n v="46.36"/>
    <n v="46.36"/>
    <n v="46.36"/>
    <n v="46.36"/>
    <n v="0"/>
    <n v="0"/>
  </r>
  <r>
    <s v="Walla Walla Solar Farm"/>
    <x v="1"/>
    <x v="0"/>
    <m/>
    <n v="299.52"/>
    <m/>
    <s v="Commenced"/>
    <n v="2054"/>
    <n v="299.52"/>
    <n v="299.52"/>
    <n v="299.52"/>
    <n v="299.52"/>
    <n v="299.52"/>
    <n v="299.52"/>
    <n v="299.52"/>
    <n v="299.52"/>
    <n v="299.52"/>
    <n v="299.52"/>
    <n v="299.52"/>
    <n v="299.52"/>
    <n v="299.52"/>
    <n v="299.52"/>
    <n v="299.52"/>
    <n v="299.52"/>
    <n v="299.52"/>
    <n v="299.52"/>
    <n v="299.52"/>
    <n v="299.52"/>
    <n v="299.52"/>
    <n v="299.52"/>
    <n v="299.52"/>
    <n v="299.52"/>
    <n v="299.52"/>
    <n v="299.52"/>
    <n v="299.52"/>
    <n v="299.52"/>
  </r>
  <r>
    <s v="Wellington North Solar Farm (Lightsource)"/>
    <x v="2"/>
    <x v="0"/>
    <m/>
    <n v="329.99"/>
    <m/>
    <s v="Commenced"/>
    <n v="2054"/>
    <n v="329.99"/>
    <n v="329.99"/>
    <n v="329.99"/>
    <n v="329.99"/>
    <n v="329.99"/>
    <n v="329.99"/>
    <n v="329.99"/>
    <n v="329.99"/>
    <n v="329.99"/>
    <n v="329.99"/>
    <n v="329.99"/>
    <n v="329.99"/>
    <n v="329.99"/>
    <n v="329.99"/>
    <n v="329.99"/>
    <n v="329.99"/>
    <n v="329.99"/>
    <n v="329.99"/>
    <n v="329.99"/>
    <n v="329.99"/>
    <n v="329.99"/>
    <n v="329.99"/>
    <n v="329.99"/>
    <n v="329.99"/>
    <n v="329.99"/>
    <n v="329.99"/>
    <n v="329.99"/>
    <n v="329.99"/>
  </r>
  <r>
    <s v="White Rock Wind Farm - Stage 1"/>
    <x v="7"/>
    <x v="1"/>
    <m/>
    <n v="172.48"/>
    <m/>
    <s v="Commenced"/>
    <n v="2038"/>
    <n v="172.48"/>
    <n v="172.48"/>
    <n v="172.48"/>
    <n v="172.48"/>
    <n v="172.48"/>
    <n v="172.48"/>
    <n v="172.48"/>
    <n v="172.48"/>
    <n v="172.48"/>
    <n v="172.48"/>
    <n v="172.48"/>
    <n v="172.48"/>
    <n v="172.48"/>
    <n v="172.48"/>
    <n v="0"/>
    <n v="0"/>
    <n v="0"/>
    <n v="0"/>
    <n v="0"/>
    <n v="0"/>
    <n v="0"/>
    <n v="0"/>
    <n v="0"/>
    <n v="0"/>
    <n v="0"/>
    <n v="0"/>
    <n v="0"/>
    <n v="0"/>
  </r>
  <r>
    <s v="Wellington Solar Farm"/>
    <x v="2"/>
    <x v="0"/>
    <m/>
    <n v="169.88"/>
    <m/>
    <s v="Commenced"/>
    <n v="2051"/>
    <n v="169.88"/>
    <n v="169.88"/>
    <n v="169.88"/>
    <n v="169.88"/>
    <n v="169.88"/>
    <n v="169.88"/>
    <n v="169.88"/>
    <n v="169.88"/>
    <n v="169.88"/>
    <n v="169.88"/>
    <n v="169.88"/>
    <n v="169.88"/>
    <n v="169.88"/>
    <n v="169.88"/>
    <n v="169.88"/>
    <n v="169.88"/>
    <n v="169.88"/>
    <n v="169.88"/>
    <n v="169.88"/>
    <n v="169.88"/>
    <n v="169.88"/>
    <n v="169.88"/>
    <n v="169.88"/>
    <n v="169.88"/>
    <n v="169.88"/>
    <n v="169.88"/>
    <n v="169.88"/>
    <n v="0"/>
  </r>
  <r>
    <s v="Woodlawn Wind Farm"/>
    <x v="1"/>
    <x v="1"/>
    <m/>
    <n v="48.3"/>
    <m/>
    <n v="2025"/>
    <n v="2041"/>
    <n v="0"/>
    <n v="48.3"/>
    <n v="48.3"/>
    <n v="48.3"/>
    <n v="48.3"/>
    <n v="48.3"/>
    <n v="48.3"/>
    <n v="48.3"/>
    <n v="48.3"/>
    <n v="48.3"/>
    <n v="48.3"/>
    <n v="48.3"/>
    <n v="48.3"/>
    <n v="48.3"/>
    <n v="48.3"/>
    <n v="48.3"/>
    <n v="48.3"/>
    <n v="0"/>
    <n v="0"/>
    <n v="0"/>
    <n v="0"/>
    <n v="0"/>
    <n v="0"/>
    <n v="0"/>
    <n v="0"/>
    <n v="0"/>
    <n v="0"/>
    <n v="0"/>
  </r>
  <r>
    <s v="West Wyalong Solar Farm"/>
    <x v="1"/>
    <x v="0"/>
    <m/>
    <n v="90.01"/>
    <m/>
    <s v="Commenced"/>
    <n v="2058"/>
    <n v="90.01"/>
    <n v="90.01"/>
    <n v="90.01"/>
    <n v="90.01"/>
    <n v="90.01"/>
    <n v="90.01"/>
    <n v="90.01"/>
    <n v="90.01"/>
    <n v="90.01"/>
    <n v="90.01"/>
    <n v="90.01"/>
    <n v="90.01"/>
    <n v="90.01"/>
    <n v="90.01"/>
    <n v="90.01"/>
    <n v="90.01"/>
    <n v="90.01"/>
    <n v="90.01"/>
    <n v="90.01"/>
    <n v="90.01"/>
    <n v="90.01"/>
    <n v="90.01"/>
    <n v="90.01"/>
    <n v="90.01"/>
    <n v="90.01"/>
    <n v="90.01"/>
    <n v="90.01"/>
    <n v="90.01"/>
  </r>
  <r>
    <s v="White Rock Solar Farm"/>
    <x v="7"/>
    <x v="0"/>
    <m/>
    <n v="20"/>
    <m/>
    <s v="Commenced"/>
    <n v="2043"/>
    <n v="20"/>
    <n v="20"/>
    <n v="20"/>
    <n v="20"/>
    <n v="20"/>
    <n v="20"/>
    <n v="20"/>
    <n v="20"/>
    <n v="20"/>
    <n v="20"/>
    <n v="20"/>
    <n v="20"/>
    <n v="20"/>
    <n v="20"/>
    <n v="20"/>
    <n v="20"/>
    <n v="20"/>
    <n v="20"/>
    <n v="20"/>
    <n v="0"/>
    <n v="0"/>
    <n v="0"/>
    <n v="0"/>
    <n v="0"/>
    <n v="0"/>
    <n v="0"/>
    <n v="0"/>
    <n v="0"/>
  </r>
  <r>
    <s v="Wollar Solar Farm"/>
    <x v="1"/>
    <x v="0"/>
    <m/>
    <n v="280"/>
    <m/>
    <s v="Commenced"/>
    <n v="2054"/>
    <n v="280"/>
    <n v="280"/>
    <n v="280"/>
    <n v="280"/>
    <n v="280"/>
    <n v="280"/>
    <n v="280"/>
    <n v="280"/>
    <n v="280"/>
    <n v="280"/>
    <n v="280"/>
    <n v="280"/>
    <n v="280"/>
    <n v="280"/>
    <n v="280"/>
    <n v="280"/>
    <n v="280"/>
    <n v="280"/>
    <n v="280"/>
    <n v="280"/>
    <n v="280"/>
    <n v="280"/>
    <n v="280"/>
    <n v="280"/>
    <n v="280"/>
    <n v="280"/>
    <n v="280"/>
    <n v="280"/>
  </r>
  <r>
    <s v="Wyalong Solar Farm"/>
    <x v="1"/>
    <x v="0"/>
    <m/>
    <n v="53.01"/>
    <m/>
    <n v="2025"/>
    <n v="2053"/>
    <n v="0"/>
    <n v="53.01"/>
    <n v="53.01"/>
    <n v="53.01"/>
    <n v="53.01"/>
    <n v="53.01"/>
    <n v="53.01"/>
    <n v="53.01"/>
    <n v="53.01"/>
    <n v="53.01"/>
    <n v="53.01"/>
    <n v="53.01"/>
    <n v="53.01"/>
    <n v="53.01"/>
    <n v="53.01"/>
    <n v="53.01"/>
    <n v="53.01"/>
    <n v="53.01"/>
    <n v="53.01"/>
    <n v="53.01"/>
    <n v="53.01"/>
    <n v="53.01"/>
    <n v="53.01"/>
    <n v="53.01"/>
    <n v="53.01"/>
    <n v="53.01"/>
    <n v="53.01"/>
    <n v="53.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0F88E-D5F2-4098-B793-1020E441343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AD27" firstHeaderRow="0" firstDataRow="1" firstDataCol="1"/>
  <pivotFields count="36">
    <pivotField showAll="0"/>
    <pivotField axis="axisRow" showAll="0" sortType="ascending">
      <items count="21">
        <item x="4"/>
        <item m="1" x="12"/>
        <item x="2"/>
        <item x="3"/>
        <item m="1" x="16"/>
        <item m="1" x="11"/>
        <item m="1" x="17"/>
        <item m="1" x="9"/>
        <item m="1" x="13"/>
        <item x="7"/>
        <item x="1"/>
        <item x="6"/>
        <item m="1" x="14"/>
        <item m="1" x="18"/>
        <item m="1" x="15"/>
        <item x="5"/>
        <item m="1" x="10"/>
        <item x="0"/>
        <item m="1" x="8"/>
        <item m="1" x="19"/>
        <item t="default"/>
      </items>
    </pivotField>
    <pivotField axis="axisRow" showAll="0">
      <items count="3">
        <item x="0"/>
        <item x="1"/>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
  </rowFields>
  <rowItems count="21">
    <i>
      <x/>
    </i>
    <i r="1">
      <x/>
    </i>
    <i r="1">
      <x v="1"/>
    </i>
    <i>
      <x v="2"/>
    </i>
    <i r="1">
      <x/>
    </i>
    <i r="1">
      <x v="1"/>
    </i>
    <i>
      <x v="3"/>
    </i>
    <i r="1">
      <x v="1"/>
    </i>
    <i>
      <x v="9"/>
    </i>
    <i r="1">
      <x/>
    </i>
    <i r="1">
      <x v="1"/>
    </i>
    <i>
      <x v="10"/>
    </i>
    <i r="1">
      <x/>
    </i>
    <i r="1">
      <x v="1"/>
    </i>
    <i>
      <x v="11"/>
    </i>
    <i r="1">
      <x/>
    </i>
    <i>
      <x v="15"/>
    </i>
    <i r="1">
      <x/>
    </i>
    <i>
      <x v="17"/>
    </i>
    <i r="1">
      <x/>
    </i>
    <i t="grand">
      <x/>
    </i>
  </rowItems>
  <colFields count="1">
    <field x="-2"/>
  </colFields>
  <colItems count="2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colItems>
  <dataFields count="28">
    <dataField name="Sum of 2024-25" fld="8" baseField="0" baseItem="0"/>
    <dataField name="Sum of 2025-26" fld="9" baseField="0" baseItem="0"/>
    <dataField name="Sum of 2026-27" fld="10" baseField="0" baseItem="0"/>
    <dataField name="Sum of 2027-28" fld="11" baseField="0" baseItem="0"/>
    <dataField name="Sum of 2028-29" fld="12" baseField="0" baseItem="0"/>
    <dataField name="Sum of 2029-30" fld="13" baseField="0" baseItem="0"/>
    <dataField name="Sum of 2030-31" fld="14" baseField="0" baseItem="0"/>
    <dataField name="Sum of 2031-32" fld="15" baseField="0" baseItem="0"/>
    <dataField name="Sum of 2032-33" fld="16" baseField="0" baseItem="0"/>
    <dataField name="Sum of 2033-34" fld="17" baseField="0" baseItem="0"/>
    <dataField name="Sum of 2034-35" fld="18" baseField="0" baseItem="0"/>
    <dataField name="Sum of 2035-36" fld="19" baseField="0" baseItem="0"/>
    <dataField name="Sum of 2036-37" fld="20" baseField="0" baseItem="0"/>
    <dataField name="Sum of 2037-38" fld="21" baseField="0" baseItem="0"/>
    <dataField name="Sum of 2038-39" fld="22" baseField="0" baseItem="0"/>
    <dataField name="Sum of 2039-40" fld="23" baseField="0" baseItem="0"/>
    <dataField name="Sum of 2040-41" fld="24" baseField="0" baseItem="0"/>
    <dataField name="Sum of 2041-42" fld="25" baseField="0" baseItem="0"/>
    <dataField name="Sum of 2042-43" fld="26" baseField="0" baseItem="0"/>
    <dataField name="Sum of 2043-44" fld="27" baseField="0" baseItem="0"/>
    <dataField name="Sum of 2044-45" fld="28" baseField="0" baseItem="0"/>
    <dataField name="Sum of 2045-46" fld="29" baseField="0" baseItem="0"/>
    <dataField name="Sum of 2046-47" fld="30" baseField="0" baseItem="0"/>
    <dataField name="Sum of 2047-48" fld="31" baseField="0" baseItem="0"/>
    <dataField name="Sum of 2048-49" fld="32" baseField="0" baseItem="0"/>
    <dataField name="Sum of 2049-50" fld="33" baseField="0" baseItem="0"/>
    <dataField name="Sum of 2050-51" fld="34" baseField="0" baseItem="0"/>
    <dataField name="Sum of 2051-52" fld="35" baseField="0" baseItem="0"/>
  </dataFields>
  <formats count="14">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fieldPosition="0">
        <references count="1">
          <reference field="1" count="0"/>
        </references>
      </pivotArea>
    </format>
    <format dxfId="43">
      <pivotArea dataOnly="0" labelOnly="1" grandRow="1" outline="0" fieldPosition="0"/>
    </format>
    <format dxfId="42">
      <pivotArea dataOnly="0" labelOnly="1" fieldPosition="0">
        <references count="2">
          <reference field="1" count="1" selected="0">
            <x v="0"/>
          </reference>
          <reference field="2" count="0"/>
        </references>
      </pivotArea>
    </format>
    <format dxfId="41">
      <pivotArea dataOnly="0" labelOnly="1" fieldPosition="0">
        <references count="2">
          <reference field="1" count="1" selected="0">
            <x v="2"/>
          </reference>
          <reference field="2" count="0"/>
        </references>
      </pivotArea>
    </format>
    <format dxfId="40">
      <pivotArea dataOnly="0" labelOnly="1" fieldPosition="0">
        <references count="2">
          <reference field="1" count="1" selected="0">
            <x v="3"/>
          </reference>
          <reference field="2" count="1">
            <x v="1"/>
          </reference>
        </references>
      </pivotArea>
    </format>
    <format dxfId="39">
      <pivotArea dataOnly="0" labelOnly="1" fieldPosition="0">
        <references count="2">
          <reference field="1" count="1" selected="0">
            <x v="9"/>
          </reference>
          <reference field="2" count="0"/>
        </references>
      </pivotArea>
    </format>
    <format dxfId="38">
      <pivotArea dataOnly="0" labelOnly="1" fieldPosition="0">
        <references count="2">
          <reference field="1" count="1" selected="0">
            <x v="10"/>
          </reference>
          <reference field="2" count="0"/>
        </references>
      </pivotArea>
    </format>
    <format dxfId="37">
      <pivotArea dataOnly="0" labelOnly="1" fieldPosition="0">
        <references count="2">
          <reference field="1" count="1" selected="0">
            <x v="11"/>
          </reference>
          <reference field="2" count="1">
            <x v="0"/>
          </reference>
        </references>
      </pivotArea>
    </format>
    <format dxfId="36">
      <pivotArea dataOnly="0" labelOnly="1" fieldPosition="0">
        <references count="2">
          <reference field="1" count="1" selected="0">
            <x v="15"/>
          </reference>
          <reference field="2" count="1">
            <x v="0"/>
          </reference>
        </references>
      </pivotArea>
    </format>
    <format dxfId="35">
      <pivotArea dataOnly="0" labelOnly="1" fieldPosition="0">
        <references count="2">
          <reference field="1" count="1" selected="0">
            <x v="17"/>
          </reference>
          <reference field="2" count="1">
            <x v="0"/>
          </reference>
        </references>
      </pivotArea>
    </format>
    <format dxfId="34">
      <pivotArea dataOnly="0" labelOnly="1" outline="0" fieldPosition="0">
        <references count="1">
          <reference field="4294967294" count="28">
            <x v="0"/>
            <x v="1"/>
            <x v="2"/>
            <x v="3"/>
            <x v="4"/>
            <x v="5"/>
            <x v="6"/>
            <x v="7"/>
            <x v="8"/>
            <x v="9"/>
            <x v="10"/>
            <x v="11"/>
            <x v="12"/>
            <x v="13"/>
            <x v="14"/>
            <x v="15"/>
            <x v="16"/>
            <x v="17"/>
            <x v="18"/>
            <x v="19"/>
            <x v="20"/>
            <x v="21"/>
            <x v="22"/>
            <x v="23"/>
            <x v="24"/>
            <x v="25"/>
            <x v="26"/>
            <x v="2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49E01-733C-40F2-B838-2C299347D24C}" name="Table1" displayName="Table1" ref="B10:AF34" totalsRowShown="0" headerRowDxfId="178" dataDxfId="176" headerRowBorderDxfId="177" tableBorderDxfId="175">
  <autoFilter ref="B10:AF34" xr:uid="{71049E01-733C-40F2-B838-2C299347D24C}"/>
  <tableColumns count="31">
    <tableColumn id="1" xr3:uid="{C0DF806B-4BB8-473F-B827-5123290D3262}" name="REZ" dataDxfId="174"/>
    <tableColumn id="2" xr3:uid="{302D82E3-32E6-4A2A-9350-5FBA23B1527A}" name="REZ Name" dataDxfId="173"/>
    <tableColumn id="3" xr3:uid="{D2A19861-5792-4617-A383-1AB13E6363B1}" name="Technology" dataDxfId="172"/>
    <tableColumn id="4" xr3:uid="{CB79C1BF-D4E8-433B-9B5A-28BC51D8EE01}" name="2025" dataDxfId="171"/>
    <tableColumn id="5" xr3:uid="{5EEB7816-FF82-415D-A046-26689F54F466}" name="2026" dataDxfId="170"/>
    <tableColumn id="6" xr3:uid="{BA2581BB-D145-48D1-80FB-312AEEDD9F9B}" name="2027" dataDxfId="169"/>
    <tableColumn id="7" xr3:uid="{B197D466-46CD-423B-BCD3-D09A4FD45574}" name="2028" dataDxfId="168"/>
    <tableColumn id="8" xr3:uid="{85C66A85-D883-4A7B-833B-01AB66135E10}" name="2029" dataDxfId="167"/>
    <tableColumn id="9" xr3:uid="{6ED61C78-0213-4981-A41C-17AA756D3560}" name="2030" dataDxfId="166"/>
    <tableColumn id="10" xr3:uid="{ADB03C71-158C-4340-AC00-2ED7020E5CC9}" name="2031" dataDxfId="165"/>
    <tableColumn id="11" xr3:uid="{57A6E2BA-03F3-4760-BD04-09C727C6A35E}" name="2032" dataDxfId="164"/>
    <tableColumn id="12" xr3:uid="{697B6923-17F4-4805-8135-4EB09473010E}" name="2033" dataDxfId="163"/>
    <tableColumn id="13" xr3:uid="{812D7173-CFC0-4632-AD7F-409BD745AC79}" name="2034" dataDxfId="162"/>
    <tableColumn id="14" xr3:uid="{EF170C48-1C4B-426B-874D-3673D185D951}" name="2035" dataDxfId="161"/>
    <tableColumn id="15" xr3:uid="{EC5B68EF-7F17-48B2-9104-A0E6A55826AC}" name="2036" dataDxfId="160"/>
    <tableColumn id="16" xr3:uid="{20075EE9-A45A-4B7F-B96B-BCAC3514D1D7}" name="2037" dataDxfId="159"/>
    <tableColumn id="17" xr3:uid="{0C3EC97E-8690-475E-A883-F3C67066F990}" name="2038" dataDxfId="158"/>
    <tableColumn id="18" xr3:uid="{D851F07A-C3E1-4337-ACA7-E9CC8364B9DD}" name="2039" dataDxfId="157"/>
    <tableColumn id="19" xr3:uid="{17BBF017-661B-4A58-B40E-D0A7F5688C53}" name="2040" dataDxfId="156"/>
    <tableColumn id="20" xr3:uid="{CF8E582E-C3BB-40C6-A48D-CCD7E5038146}" name="2041" dataDxfId="155"/>
    <tableColumn id="21" xr3:uid="{FDBA1405-9CB0-4AA0-AA0B-C59B4E079721}" name="2042" dataDxfId="154"/>
    <tableColumn id="22" xr3:uid="{46FFE341-3E16-4DD2-8CB1-8CD541A49614}" name="2043" dataDxfId="153"/>
    <tableColumn id="23" xr3:uid="{7D1A29E5-8B16-4D9F-82DF-6FF91949A0DB}" name="2044" dataDxfId="152"/>
    <tableColumn id="24" xr3:uid="{66FD4AB1-78EC-42C7-A1F7-3E302B9D9343}" name="2045" dataDxfId="151"/>
    <tableColumn id="25" xr3:uid="{D3D39340-CFEC-4E03-B80F-7A97B3EF1FA8}" name="2046" dataDxfId="150"/>
    <tableColumn id="26" xr3:uid="{7D30CCD3-B343-44C2-A679-F6BF7C578AA2}" name="2047" dataDxfId="149"/>
    <tableColumn id="27" xr3:uid="{1ABFEC83-5948-4C11-9510-3D3C19BEACC1}" name="2048" dataDxfId="148"/>
    <tableColumn id="28" xr3:uid="{5519C057-B697-4AC4-A824-18B8FE3D7D7D}" name="2049" dataDxfId="147"/>
    <tableColumn id="29" xr3:uid="{7FD18631-3E20-4406-90AC-84C845E9C329}" name="2050" dataDxfId="146"/>
    <tableColumn id="30" xr3:uid="{B38B10B8-FEC0-43DF-B7D6-E8980B02995E}" name="2051" dataDxfId="145"/>
    <tableColumn id="31" xr3:uid="{CDD6D30D-DFE8-412A-80EF-D873FF1F7D0F}" name="2052" dataDxfId="144"/>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7830C7-D37B-4062-9C59-7705BB3775F3}" name="Table4" displayName="Table4" ref="B39:AF63" totalsRowShown="0" headerRowDxfId="143" dataDxfId="142">
  <autoFilter ref="B39:AF63" xr:uid="{E57830C7-D37B-4062-9C59-7705BB3775F3}"/>
  <tableColumns count="31">
    <tableColumn id="1" xr3:uid="{41467AE6-B3D6-4606-B0CB-A2FFDD97EC58}" name="REZ" dataDxfId="141"/>
    <tableColumn id="2" xr3:uid="{4C96FA4E-C19E-4CD2-822A-321560DA0F64}" name="REZ Name" dataDxfId="140"/>
    <tableColumn id="3" xr3:uid="{696439AD-9DCD-4CFC-9369-FE4B61443096}" name="Technology" dataDxfId="139"/>
    <tableColumn id="4" xr3:uid="{8F2C3EA2-9303-4281-B9F9-521D8F001521}" name="2025" dataDxfId="138"/>
    <tableColumn id="5" xr3:uid="{5D00282F-E825-4DD0-9F68-CAAD3B56590B}" name="2026" dataDxfId="137"/>
    <tableColumn id="6" xr3:uid="{A6DE05CC-273F-424B-9199-7606DFA3A915}" name="2027" dataDxfId="136"/>
    <tableColumn id="7" xr3:uid="{99222AC7-8BBE-4DE1-A831-8C6E17C535D8}" name="2028" dataDxfId="135"/>
    <tableColumn id="8" xr3:uid="{44F4BD8E-37EA-4591-9217-52C404C50438}" name="2029" dataDxfId="134"/>
    <tableColumn id="9" xr3:uid="{001CD80D-ED07-491E-8CFA-10ABF6EE8718}" name="2030" dataDxfId="133"/>
    <tableColumn id="10" xr3:uid="{42293E86-FA1C-4CC4-82D6-BC8B3A24C810}" name="2031" dataDxfId="132"/>
    <tableColumn id="11" xr3:uid="{7577CEEE-3033-45CD-AD54-E41954FCD036}" name="2032" dataDxfId="131"/>
    <tableColumn id="12" xr3:uid="{D5F3693D-1903-495F-A32E-F17331F17888}" name="2033" dataDxfId="130"/>
    <tableColumn id="13" xr3:uid="{77E171BB-1551-4F38-B072-EBF8249E24C2}" name="2034" dataDxfId="129"/>
    <tableColumn id="14" xr3:uid="{0D2FBC63-8C77-4D70-B78A-4B539F63AD1B}" name="2035" dataDxfId="128"/>
    <tableColumn id="15" xr3:uid="{8B636ED1-C7E8-4D59-B299-6CF369303275}" name="2036" dataDxfId="127"/>
    <tableColumn id="16" xr3:uid="{CE34AEE5-A13E-4CAF-8705-887B156D1D64}" name="2037" dataDxfId="126"/>
    <tableColumn id="17" xr3:uid="{1AC0798E-416F-41BB-BB95-536471DAACED}" name="2038" dataDxfId="125"/>
    <tableColumn id="18" xr3:uid="{1A644F42-EF93-48B6-A57A-7B8038F41A9F}" name="2039" dataDxfId="124"/>
    <tableColumn id="19" xr3:uid="{0093024A-7917-449E-BDAB-949719628BFC}" name="2040" dataDxfId="123"/>
    <tableColumn id="20" xr3:uid="{165B83A0-2B9D-4D4F-9F15-5D1350A2B785}" name="2041" dataDxfId="122"/>
    <tableColumn id="21" xr3:uid="{FB52EC31-44C9-4CC0-8243-9AD307082522}" name="2042" dataDxfId="121"/>
    <tableColumn id="22" xr3:uid="{915D0DF1-D059-43FF-92C3-7263DDC70328}" name="2043" dataDxfId="120"/>
    <tableColumn id="23" xr3:uid="{DE9CB64C-EB6E-46C8-B5C0-4E94EC2F9D82}" name="2044" dataDxfId="119"/>
    <tableColumn id="24" xr3:uid="{74E84796-0784-434D-A40B-9EFEDB64CF30}" name="2045" dataDxfId="118"/>
    <tableColumn id="25" xr3:uid="{C87C74F5-96F9-468C-AFF0-D996C8DF84E9}" name="2046" dataDxfId="117"/>
    <tableColumn id="26" xr3:uid="{6A30DB3B-9F77-4A59-8F46-F1FA88E5C235}" name="2047" dataDxfId="116"/>
    <tableColumn id="27" xr3:uid="{7BD28955-E7F7-4AE1-ADBB-2BAAA44CC0A8}" name="2048" dataDxfId="115"/>
    <tableColumn id="28" xr3:uid="{996B0F90-D317-4C2D-A49A-6FBDD52D1D1D}" name="2049" dataDxfId="114"/>
    <tableColumn id="29" xr3:uid="{80241FEE-C370-4F86-B1CF-2D17939F57D9}" name="2050" dataDxfId="113"/>
    <tableColumn id="30" xr3:uid="{0CBAB567-DF7A-44B5-B82F-2FADD34C9FA0}" name="2051" dataDxfId="112"/>
    <tableColumn id="31" xr3:uid="{A7EC4E88-3A8D-4C94-B3BF-59764ED29BD1}" name="2052" dataDxfId="111"/>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8AF5F1-9622-49A7-BCBF-5E6E3CF2E265}" name="Table186" displayName="Table186" ref="B69:AF93" totalsRowShown="0" headerRowDxfId="110" dataDxfId="108" headerRowBorderDxfId="109" tableBorderDxfId="107">
  <autoFilter ref="B69:AF93" xr:uid="{9A8AF5F1-9622-49A7-BCBF-5E6E3CF2E265}"/>
  <tableColumns count="31">
    <tableColumn id="1" xr3:uid="{6F2A0D44-788E-40C7-85CF-1C0FD457777A}" name="REZ" dataDxfId="106"/>
    <tableColumn id="2" xr3:uid="{AE3F5792-51D7-4B90-B22D-662E151AE6A1}" name="REZ Name" dataDxfId="105"/>
    <tableColumn id="3" xr3:uid="{36D2F6B2-16EE-451F-BEE9-54B79794D543}" name="Technology" dataDxfId="104"/>
    <tableColumn id="4" xr3:uid="{BB733424-BF79-42B5-8A64-690DB3AE2A96}" name="2025" dataDxfId="103">
      <calculatedColumnFormula array="1">INDEX(Table1[], MATCH(1, (Table186[[#This Row],[REZ Name]]=Table1[REZ Name]) * (Table186[[#This Row],[Technology]]=Table1[Technology]), 0),4)-INDEX(GenREZAmounts[],MATCH(1, (Table186[[#This Row],[REZ Name]]=GenREZAmounts[REZ Name]) * (Table186[[#This Row],[Technology]]=GenREZAmounts[Technology]), 0),3)</calculatedColumnFormula>
    </tableColumn>
    <tableColumn id="5" xr3:uid="{C3FDCAD8-957F-4DD7-8BD6-E92109AF5ECD}" name="2026" dataDxfId="102">
      <calculatedColumnFormula array="1">INDEX(Table1[], MATCH(1, (Table186[[#This Row],[REZ Name]]=Table1[REZ Name]) * (Table186[[#This Row],[Technology]]=Table1[Technology]), 0),5)-INDEX(GenREZAmounts[],MATCH(1, (Table186[[#This Row],[REZ Name]]=GenREZAmounts[REZ Name]) * (Table186[[#This Row],[Technology]]=GenREZAmounts[Technology]), 0),4)</calculatedColumnFormula>
    </tableColumn>
    <tableColumn id="6" xr3:uid="{15DFA839-FB27-4AC8-9369-744779B50E1F}" name="2027" dataDxfId="101">
      <calculatedColumnFormula array="1">INDEX(Table1[], MATCH(1, (Table186[[#This Row],[REZ Name]]=Table1[REZ Name]) * (Table186[[#This Row],[Technology]]=Table1[Technology]), 0),6)-INDEX(GenREZAmounts[],MATCH(1, (Table186[[#This Row],[REZ Name]]=GenREZAmounts[REZ Name]) * (Table186[[#This Row],[Technology]]=GenREZAmounts[Technology]), 0),5)</calculatedColumnFormula>
    </tableColumn>
    <tableColumn id="7" xr3:uid="{83D22319-0286-4A51-B900-37C5E17DB25D}" name="2028" dataDxfId="100">
      <calculatedColumnFormula array="1">INDEX(Table1[], MATCH(1, (Table186[[#This Row],[REZ Name]]=Table1[REZ Name]) * (Table186[[#This Row],[Technology]]=Table1[Technology]), 0),7)-INDEX(GenREZAmounts[],MATCH(1, (Table186[[#This Row],[REZ Name]]=GenREZAmounts[REZ Name]) * (Table186[[#This Row],[Technology]]=GenREZAmounts[Technology]), 0),6)</calculatedColumnFormula>
    </tableColumn>
    <tableColumn id="8" xr3:uid="{AF3D4272-FCFD-4C8D-B1F5-58700A9FB601}" name="2029" dataDxfId="99">
      <calculatedColumnFormula array="1">INDEX(Table1[], MATCH(1, (Table186[[#This Row],[REZ Name]]=Table1[REZ Name]) * (Table186[[#This Row],[Technology]]=Table1[Technology]), 0),8)-INDEX(GenREZAmounts[],MATCH(1, (Table186[[#This Row],[REZ Name]]=GenREZAmounts[REZ Name]) * (Table186[[#This Row],[Technology]]=GenREZAmounts[Technology]), 0),7)</calculatedColumnFormula>
    </tableColumn>
    <tableColumn id="9" xr3:uid="{4BBFAB5F-B8AA-4A15-B7DB-B2D23A1DF064}" name="2030" dataDxfId="98">
      <calculatedColumnFormula array="1">INDEX(Table1[], MATCH(1, (Table186[[#This Row],[REZ Name]]=Table1[REZ Name]) * (Table186[[#This Row],[Technology]]=Table1[Technology]), 0),9)-INDEX(GenREZAmounts[],MATCH(1, (Table186[[#This Row],[REZ Name]]=GenREZAmounts[REZ Name]) * (Table186[[#This Row],[Technology]]=GenREZAmounts[Technology]), 0),8)</calculatedColumnFormula>
    </tableColumn>
    <tableColumn id="10" xr3:uid="{535001A3-8328-484A-B0C1-F34B12ED6D7B}" name="2031" dataDxfId="97">
      <calculatedColumnFormula array="1">INDEX(Table1[], MATCH(1, (Table186[[#This Row],[REZ Name]]=Table1[REZ Name]) * (Table186[[#This Row],[Technology]]=Table1[Technology]), 0),10)-INDEX(GenREZAmounts[],MATCH(1, (Table186[[#This Row],[REZ Name]]=GenREZAmounts[REZ Name]) * (Table186[[#This Row],[Technology]]=GenREZAmounts[Technology]), 0),9)</calculatedColumnFormula>
    </tableColumn>
    <tableColumn id="11" xr3:uid="{CBB2E56B-97BA-4213-BA17-D7DF63E97429}" name="2032" dataDxfId="96">
      <calculatedColumnFormula array="1">INDEX(Table1[], MATCH(1, (Table186[[#This Row],[REZ Name]]=Table1[REZ Name]) * (Table186[[#This Row],[Technology]]=Table1[Technology]), 0),11)-INDEX(GenREZAmounts[],MATCH(1, (Table186[[#This Row],[REZ Name]]=GenREZAmounts[REZ Name]) * (Table186[[#This Row],[Technology]]=GenREZAmounts[Technology]), 0),10)</calculatedColumnFormula>
    </tableColumn>
    <tableColumn id="12" xr3:uid="{72D61A17-0EF6-4D7C-8D63-CBEB93E9A5BB}" name="2033" dataDxfId="95">
      <calculatedColumnFormula array="1">INDEX(Table1[], MATCH(1, (Table186[[#This Row],[REZ Name]]=Table1[REZ Name]) * (Table186[[#This Row],[Technology]]=Table1[Technology]), 0),12)-INDEX(GenREZAmounts[],MATCH(1, (Table186[[#This Row],[REZ Name]]=GenREZAmounts[REZ Name]) * (Table186[[#This Row],[Technology]]=GenREZAmounts[Technology]), 0),11)</calculatedColumnFormula>
    </tableColumn>
    <tableColumn id="13" xr3:uid="{483ABEBB-73C5-4AE0-9894-F82C700C1879}" name="2034" dataDxfId="94">
      <calculatedColumnFormula array="1">INDEX(Table1[], MATCH(1, (Table186[[#This Row],[REZ Name]]=Table1[REZ Name]) * (Table186[[#This Row],[Technology]]=Table1[Technology]), 0),13)-INDEX(GenREZAmounts[],MATCH(1, (Table186[[#This Row],[REZ Name]]=GenREZAmounts[REZ Name]) * (Table186[[#This Row],[Technology]]=GenREZAmounts[Technology]), 0),12)</calculatedColumnFormula>
    </tableColumn>
    <tableColumn id="14" xr3:uid="{DDCF25F8-DF6C-4EE5-9F86-73FADC81B0DA}" name="2035" dataDxfId="93">
      <calculatedColumnFormula array="1">INDEX(Table1[], MATCH(1, (Table186[[#This Row],[REZ Name]]=Table1[REZ Name]) * (Table186[[#This Row],[Technology]]=Table1[Technology]), 0),14)-INDEX(GenREZAmounts[],MATCH(1, (Table186[[#This Row],[REZ Name]]=GenREZAmounts[REZ Name]) * (Table186[[#This Row],[Technology]]=GenREZAmounts[Technology]), 0),13)</calculatedColumnFormula>
    </tableColumn>
    <tableColumn id="15" xr3:uid="{89CBAAAC-54E1-465D-80CF-608CF183B2B1}" name="2036" dataDxfId="92">
      <calculatedColumnFormula array="1">INDEX(Table1[], MATCH(1, (Table186[[#This Row],[REZ Name]]=Table1[REZ Name]) * (Table186[[#This Row],[Technology]]=Table1[Technology]), 0),15)-INDEX(GenREZAmounts[],MATCH(1, (Table186[[#This Row],[REZ Name]]=GenREZAmounts[REZ Name]) * (Table186[[#This Row],[Technology]]=GenREZAmounts[Technology]), 0),14)</calculatedColumnFormula>
    </tableColumn>
    <tableColumn id="16" xr3:uid="{E9D968F6-6076-419E-A27A-845571E657AA}" name="2037" dataDxfId="91">
      <calculatedColumnFormula array="1">INDEX(Table1[], MATCH(1, (Table186[[#This Row],[REZ Name]]=Table1[REZ Name]) * (Table186[[#This Row],[Technology]]=Table1[Technology]), 0),16)-INDEX(GenREZAmounts[],MATCH(1, (Table186[[#This Row],[REZ Name]]=GenREZAmounts[REZ Name]) * (Table186[[#This Row],[Technology]]=GenREZAmounts[Technology]), 0),15)</calculatedColumnFormula>
    </tableColumn>
    <tableColumn id="17" xr3:uid="{0993CD91-A874-4279-9695-3E3FEA165BD6}" name="2038" dataDxfId="90">
      <calculatedColumnFormula array="1">INDEX(Table1[], MATCH(1, (Table186[[#This Row],[REZ Name]]=Table1[REZ Name]) * (Table186[[#This Row],[Technology]]=Table1[Technology]), 0),17)-INDEX(GenREZAmounts[],MATCH(1, (Table186[[#This Row],[REZ Name]]=GenREZAmounts[REZ Name]) * (Table186[[#This Row],[Technology]]=GenREZAmounts[Technology]), 0),16)</calculatedColumnFormula>
    </tableColumn>
    <tableColumn id="18" xr3:uid="{83A15A0F-E4A5-487D-93CB-306BF08383AB}" name="2039" dataDxfId="89">
      <calculatedColumnFormula array="1">INDEX(Table1[], MATCH(1, (Table186[[#This Row],[REZ Name]]=Table1[REZ Name]) * (Table186[[#This Row],[Technology]]=Table1[Technology]), 0),18)-INDEX(GenREZAmounts[],MATCH(1, (Table186[[#This Row],[REZ Name]]=GenREZAmounts[REZ Name]) * (Table186[[#This Row],[Technology]]=GenREZAmounts[Technology]), 0),17)</calculatedColumnFormula>
    </tableColumn>
    <tableColumn id="19" xr3:uid="{9EBEF26F-197C-485A-8FFF-B00415F16B92}" name="2040" dataDxfId="88">
      <calculatedColumnFormula array="1">INDEX(Table1[], MATCH(1, (Table186[[#This Row],[REZ Name]]=Table1[REZ Name]) * (Table186[[#This Row],[Technology]]=Table1[Technology]), 0),19)-INDEX(GenREZAmounts[],MATCH(1, (Table186[[#This Row],[REZ Name]]=GenREZAmounts[REZ Name]) * (Table186[[#This Row],[Technology]]=GenREZAmounts[Technology]), 0),18)</calculatedColumnFormula>
    </tableColumn>
    <tableColumn id="20" xr3:uid="{1839FD1E-102D-42E3-89B9-A78E3366B0D9}" name="2041" dataDxfId="87">
      <calculatedColumnFormula array="1">INDEX(Table1[], MATCH(1, (Table186[[#This Row],[REZ Name]]=Table1[REZ Name]) * (Table186[[#This Row],[Technology]]=Table1[Technology]), 0),20)-INDEX(GenREZAmounts[],MATCH(1, (Table186[[#This Row],[REZ Name]]=GenREZAmounts[REZ Name]) * (Table186[[#This Row],[Technology]]=GenREZAmounts[Technology]), 0),19)</calculatedColumnFormula>
    </tableColumn>
    <tableColumn id="21" xr3:uid="{630758C7-0C67-44A7-A73A-D33D89B0CA5E}" name="2042" dataDxfId="86">
      <calculatedColumnFormula array="1">INDEX(Table1[], MATCH(1, (Table186[[#This Row],[REZ Name]]=Table1[REZ Name]) * (Table186[[#This Row],[Technology]]=Table1[Technology]), 0),21)-INDEX(GenREZAmounts[],MATCH(1, (Table186[[#This Row],[REZ Name]]=GenREZAmounts[REZ Name]) * (Table186[[#This Row],[Technology]]=GenREZAmounts[Technology]), 0),20)</calculatedColumnFormula>
    </tableColumn>
    <tableColumn id="22" xr3:uid="{9BD1D619-D9F8-49EA-81BB-7EDEC383897E}" name="2043" dataDxfId="85">
      <calculatedColumnFormula array="1">INDEX(Table1[], MATCH(1, (Table186[[#This Row],[REZ Name]]=Table1[REZ Name]) * (Table186[[#This Row],[Technology]]=Table1[Technology]), 0),22)-INDEX(GenREZAmounts[],MATCH(1, (Table186[[#This Row],[REZ Name]]=GenREZAmounts[REZ Name]) * (Table186[[#This Row],[Technology]]=GenREZAmounts[Technology]), 0),21)</calculatedColumnFormula>
    </tableColumn>
    <tableColumn id="23" xr3:uid="{64005FB1-D606-46C1-87AD-B07EF04DB25B}" name="2044" dataDxfId="84">
      <calculatedColumnFormula array="1">INDEX(Table1[], MATCH(1, (Table186[[#This Row],[REZ Name]]=Table1[REZ Name]) * (Table186[[#This Row],[Technology]]=Table1[Technology]), 0),23)-INDEX(GenREZAmounts[],MATCH(1, (Table186[[#This Row],[REZ Name]]=GenREZAmounts[REZ Name]) * (Table186[[#This Row],[Technology]]=GenREZAmounts[Technology]), 0),22)</calculatedColumnFormula>
    </tableColumn>
    <tableColumn id="24" xr3:uid="{60C13FB0-D3D7-4908-9690-4412B9837527}" name="2045" dataDxfId="83">
      <calculatedColumnFormula array="1">INDEX(Table1[], MATCH(1, (Table186[[#This Row],[REZ Name]]=Table1[REZ Name]) * (Table186[[#This Row],[Technology]]=Table1[Technology]), 0),24)-INDEX(GenREZAmounts[],MATCH(1, (Table186[[#This Row],[REZ Name]]=GenREZAmounts[REZ Name]) * (Table186[[#This Row],[Technology]]=GenREZAmounts[Technology]), 0),23)</calculatedColumnFormula>
    </tableColumn>
    <tableColumn id="25" xr3:uid="{7C0DC26F-8267-40F7-B782-4A32586307AF}" name="2046" dataDxfId="82">
      <calculatedColumnFormula array="1">INDEX(Table1[], MATCH(1, (Table186[[#This Row],[REZ Name]]=Table1[REZ Name]) * (Table186[[#This Row],[Technology]]=Table1[Technology]), 0),25)-INDEX(GenREZAmounts[],MATCH(1, (Table186[[#This Row],[REZ Name]]=GenREZAmounts[REZ Name]) * (Table186[[#This Row],[Technology]]=GenREZAmounts[Technology]), 0),24)</calculatedColumnFormula>
    </tableColumn>
    <tableColumn id="26" xr3:uid="{866133ED-8512-4B22-947D-574051710018}" name="2047" dataDxfId="81">
      <calculatedColumnFormula array="1">INDEX(Table1[], MATCH(1, (Table186[[#This Row],[REZ Name]]=Table1[REZ Name]) * (Table186[[#This Row],[Technology]]=Table1[Technology]), 0),26)-INDEX(GenREZAmounts[],MATCH(1, (Table186[[#This Row],[REZ Name]]=GenREZAmounts[REZ Name]) * (Table186[[#This Row],[Technology]]=GenREZAmounts[Technology]), 0),25)</calculatedColumnFormula>
    </tableColumn>
    <tableColumn id="27" xr3:uid="{2ED9C04D-D238-4B52-8CCE-3F0E2E0C5461}" name="2048" dataDxfId="80">
      <calculatedColumnFormula array="1">INDEX(Table1[], MATCH(1, (Table186[[#This Row],[REZ Name]]=Table1[REZ Name]) * (Table186[[#This Row],[Technology]]=Table1[Technology]), 0),27)-INDEX(GenREZAmounts[],MATCH(1, (Table186[[#This Row],[REZ Name]]=GenREZAmounts[REZ Name]) * (Table186[[#This Row],[Technology]]=GenREZAmounts[Technology]), 0),26)</calculatedColumnFormula>
    </tableColumn>
    <tableColumn id="28" xr3:uid="{57706586-64D1-4286-8022-E7DE73C13961}" name="2049" dataDxfId="79">
      <calculatedColumnFormula array="1">INDEX(Table1[], MATCH(1, (Table186[[#This Row],[REZ Name]]=Table1[REZ Name]) * (Table186[[#This Row],[Technology]]=Table1[Technology]), 0),28)-INDEX(GenREZAmounts[],MATCH(1, (Table186[[#This Row],[REZ Name]]=GenREZAmounts[REZ Name]) * (Table186[[#This Row],[Technology]]=GenREZAmounts[Technology]), 0),27)</calculatedColumnFormula>
    </tableColumn>
    <tableColumn id="29" xr3:uid="{9EACEA6B-F109-4052-9DFF-0F1DB799726E}" name="2050" dataDxfId="78">
      <calculatedColumnFormula array="1">INDEX(Table1[], MATCH(1, (Table186[[#This Row],[REZ Name]]=Table1[REZ Name]) * (Table186[[#This Row],[Technology]]=Table1[Technology]), 0),29)-INDEX(GenREZAmounts[],MATCH(1, (Table186[[#This Row],[REZ Name]]=GenREZAmounts[REZ Name]) * (Table186[[#This Row],[Technology]]=GenREZAmounts[Technology]), 0),28)</calculatedColumnFormula>
    </tableColumn>
    <tableColumn id="30" xr3:uid="{F90379EE-82E2-4317-9BBB-48B17482E326}" name="2051" dataDxfId="77">
      <calculatedColumnFormula array="1">INDEX(Table1[], MATCH(1, (Table186[[#This Row],[REZ Name]]=Table1[REZ Name]) * (Table186[[#This Row],[Technology]]=Table1[Technology]), 0),30)-INDEX(GenREZAmounts[],MATCH(1, (Table186[[#This Row],[REZ Name]]=GenREZAmounts[REZ Name]) * (Table186[[#This Row],[Technology]]=GenREZAmounts[Technology]), 0),29)</calculatedColumnFormula>
    </tableColumn>
    <tableColumn id="31" xr3:uid="{75B92453-92B6-4961-BA0F-1DF2AD0BE445}" name="2052" dataDxfId="76">
      <calculatedColumnFormula array="1">INDEX(Table1[], MATCH(1, (Table186[[#This Row],[REZ Name]]=Table1[REZ Name]) * (Table186[[#This Row],[Technology]]=Table1[Technology]), 0),31)-INDEX(GenREZAmounts[],MATCH(1, (Table186[[#This Row],[REZ Name]]=GenREZAmounts[REZ Name]) * (Table186[[#This Row],[Technology]]=GenREZAmounts[Technology]), 0),30)</calculatedColumnFormula>
    </tableColumn>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B28B39-3045-4784-BC81-3094FE5D17CA}" name="GenCapByYear" displayName="GenCapByYear" ref="B7:AK69" totalsRowShown="0">
  <autoFilter ref="B7:AK69" xr:uid="{2DB28B39-3045-4784-BC81-3094FE5D17CA}"/>
  <sortState xmlns:xlrd2="http://schemas.microsoft.com/office/spreadsheetml/2017/richdata2" ref="B8:AK69">
    <sortCondition ref="B7:B69"/>
  </sortState>
  <tableColumns count="36">
    <tableColumn id="1" xr3:uid="{5CE628C8-2BC9-41D1-9F72-240F81D3225F}" name="Generator Site"/>
    <tableColumn id="2" xr3:uid="{B973773C-0F59-4562-A0B1-95407634EE3E}" name="REZ Location"/>
    <tableColumn id="4" xr3:uid="{588D956F-8E60-41F5-A4C8-1B4573449E15}" name="Type"/>
    <tableColumn id="44" xr3:uid="{1247EBE3-68C4-42B7-8AF7-B6AA79F9C201}" name="Initial ISP Listed Capacity [MW]"/>
    <tableColumn id="41" xr3:uid="{109B390C-84F8-40C1-93A0-0E3D664419F1}" name="ISP Listed Capacity [MW]"/>
    <tableColumn id="45" xr3:uid="{A8C347B3-ED80-43CE-8E30-BAB801CD55E8}" name="FY Initial Capacity Release"/>
    <tableColumn id="42" xr3:uid="{83C3D672-ACE8-46DB-9AE2-1F6D82D6599B}" name="FY Expected Commencement"/>
    <tableColumn id="40" xr3:uid="{7EB73920-8EEB-47CB-BF12-7FB58022A203}" name="FY Expected Retirement"/>
    <tableColumn id="11" xr3:uid="{86DF09AC-11F6-46A1-82C9-AA34C93D3783}" name="2024-25" dataDxfId="75">
      <calculatedColumnFormula>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calculatedColumnFormula>
    </tableColumn>
    <tableColumn id="12" xr3:uid="{EF9667E0-FB7C-4FAF-8A50-4067DCD5D082}" name="2025-26" dataDxfId="74">
      <calculatedColumnFormula>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calculatedColumnFormula>
    </tableColumn>
    <tableColumn id="13" xr3:uid="{8C42257F-A6A2-467C-9878-D625A7515146}" name="2026-27" dataDxfId="73">
      <calculatedColumnFormula>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calculatedColumnFormula>
    </tableColumn>
    <tableColumn id="14" xr3:uid="{B5176CBC-4F86-4763-A850-00EF9D556949}" name="2027-28" dataDxfId="72">
      <calculatedColumnFormula>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calculatedColumnFormula>
    </tableColumn>
    <tableColumn id="15" xr3:uid="{C19D9FF6-89F4-4107-8C40-9336CB7E2B04}" name="2028-29" dataDxfId="71">
      <calculatedColumnFormula>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calculatedColumnFormula>
    </tableColumn>
    <tableColumn id="16" xr3:uid="{AD89681D-6000-4F3E-85A6-C98ECA38259B}" name="2029-30" dataDxfId="70">
      <calculatedColumnFormula>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calculatedColumnFormula>
    </tableColumn>
    <tableColumn id="17" xr3:uid="{E60D8843-31B6-4F25-825B-3E2BA375A6E8}" name="2030-31" dataDxfId="69">
      <calculatedColumnFormula>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calculatedColumnFormula>
    </tableColumn>
    <tableColumn id="18" xr3:uid="{485852DA-8678-4762-B50C-AD5241FDDFB5}" name="2031-32" dataDxfId="68">
      <calculatedColumnFormula>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calculatedColumnFormula>
    </tableColumn>
    <tableColumn id="19" xr3:uid="{89E35BBF-2A0C-44E7-A110-C4F76B163FD9}" name="2032-33" dataDxfId="67">
      <calculatedColumnFormula>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calculatedColumnFormula>
    </tableColumn>
    <tableColumn id="20" xr3:uid="{380B5B53-A817-49BE-8A15-492F6B3B6D5C}" name="2033-34" dataDxfId="66">
      <calculatedColumnFormula>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calculatedColumnFormula>
    </tableColumn>
    <tableColumn id="21" xr3:uid="{8554DE4F-8899-4004-9A3C-01B1633D1248}" name="2034-35" dataDxfId="65">
      <calculatedColumnFormula>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calculatedColumnFormula>
    </tableColumn>
    <tableColumn id="22" xr3:uid="{D81DF0BC-32A9-4F0F-A855-5839A182D684}" name="2035-36" dataDxfId="64">
      <calculatedColumnFormula>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calculatedColumnFormula>
    </tableColumn>
    <tableColumn id="23" xr3:uid="{988F7EF4-CC09-4BC8-A020-4A08FDF02B67}" name="2036-37" dataDxfId="63">
      <calculatedColumnFormula>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calculatedColumnFormula>
    </tableColumn>
    <tableColumn id="24" xr3:uid="{50EA6492-B878-4734-998A-49BAD14E85C0}" name="2037-38" dataDxfId="62">
      <calculatedColumnFormula>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calculatedColumnFormula>
    </tableColumn>
    <tableColumn id="25" xr3:uid="{BBE569F1-EC7E-4624-BD67-4B650A09BF68}" name="2038-39" dataDxfId="61">
      <calculatedColumnFormula>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calculatedColumnFormula>
    </tableColumn>
    <tableColumn id="26" xr3:uid="{ACE60175-E1EE-471A-A9E5-1A42BC250EA1}" name="2039-40" dataDxfId="60">
      <calculatedColumnFormula>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calculatedColumnFormula>
    </tableColumn>
    <tableColumn id="27" xr3:uid="{682E7257-1532-4229-96CA-CB990D9907E1}" name="2040-41" dataDxfId="59">
      <calculatedColumnFormula>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calculatedColumnFormula>
    </tableColumn>
    <tableColumn id="28" xr3:uid="{601930E1-3B0A-40E2-B469-7288144F27F1}" name="2041-42" dataDxfId="58">
      <calculatedColumnFormula>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calculatedColumnFormula>
    </tableColumn>
    <tableColumn id="29" xr3:uid="{D518DA67-F0E3-40DC-AAF1-748BFB266191}" name="2042-43" dataDxfId="57">
      <calculatedColumnFormula>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calculatedColumnFormula>
    </tableColumn>
    <tableColumn id="30" xr3:uid="{BB942C18-EEDE-4096-B226-14306D215AB4}" name="2043-44" dataDxfId="56">
      <calculatedColumnFormula>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calculatedColumnFormula>
    </tableColumn>
    <tableColumn id="31" xr3:uid="{EF3F08AD-35E8-4579-A99F-9FC928011275}" name="2044-45" dataDxfId="55">
      <calculatedColumnFormula>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calculatedColumnFormula>
    </tableColumn>
    <tableColumn id="32" xr3:uid="{4F9007C2-8FAC-49EF-8047-7F3C747A720C}" name="2045-46" dataDxfId="54">
      <calculatedColumnFormula>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calculatedColumnFormula>
    </tableColumn>
    <tableColumn id="33" xr3:uid="{C7224F61-519B-4683-A967-6A0A5CE00D7A}" name="2046-47" dataDxfId="53">
      <calculatedColumnFormula>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calculatedColumnFormula>
    </tableColumn>
    <tableColumn id="34" xr3:uid="{943F2659-4CA9-4EE3-B859-06235E9BC382}" name="2047-48" dataDxfId="52">
      <calculatedColumnFormula>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calculatedColumnFormula>
    </tableColumn>
    <tableColumn id="35" xr3:uid="{E8B5D76A-D41D-4091-92E9-38D9A17DC98D}" name="2048-49" dataDxfId="51">
      <calculatedColumnFormula>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calculatedColumnFormula>
    </tableColumn>
    <tableColumn id="36" xr3:uid="{C00B690C-85B0-4C8E-A29B-5BB37ED0D8D7}" name="2049-50" dataDxfId="50">
      <calculatedColumnFormula>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calculatedColumnFormula>
    </tableColumn>
    <tableColumn id="37" xr3:uid="{6538169E-6F81-44A8-BB7F-1B95B4540D78}" name="2050-51" dataDxfId="49">
      <calculatedColumnFormula>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calculatedColumnFormula>
    </tableColumn>
    <tableColumn id="38" xr3:uid="{9185D348-92DA-4B93-9DD7-15229D081082}" name="2051-52" dataDxfId="48">
      <calculatedColumnFormula>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calculatedColumnFormula>
    </tableColum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9982A-E676-4B6E-AA95-076135AE5255}" name="GenREZAmounts" displayName="GenREZAmounts" ref="B35:AE59" totalsRowShown="0" headerRowDxfId="33" dataDxfId="31" headerRowBorderDxfId="32" tableBorderDxfId="30">
  <autoFilter ref="B35:AE59" xr:uid="{2B09982A-E676-4B6E-AA95-076135AE5255}"/>
  <tableColumns count="30">
    <tableColumn id="1" xr3:uid="{272D7761-C9E8-4D6C-AFB2-4B82ECD2BF5A}" name="REZ Name" dataDxfId="29"/>
    <tableColumn id="2" xr3:uid="{506E60B5-19B6-40C2-8E19-518AAB2DFF90}" name="Technology" dataDxfId="28"/>
    <tableColumn id="3" xr3:uid="{55F2E8D8-ED31-4F3D-A35D-EC85067FC5DA}" name="2025" dataDxfId="27"/>
    <tableColumn id="4" xr3:uid="{6057787F-B07F-455D-9A89-B219A5BE24E0}" name="2026" dataDxfId="26"/>
    <tableColumn id="5" xr3:uid="{7012913D-0CBA-4C16-85EF-04AE45E8C89A}" name="2027" dataDxfId="25"/>
    <tableColumn id="6" xr3:uid="{258FD9CE-9753-45C3-A89C-84F7DABC0845}" name="2028" dataDxfId="24"/>
    <tableColumn id="7" xr3:uid="{4B065FB9-A7C2-4050-849E-6B7B4833B6E3}" name="2029" dataDxfId="23"/>
    <tableColumn id="8" xr3:uid="{2AEB794F-B214-4B0F-A21F-3834FD7DF9C4}" name="2030" dataDxfId="22"/>
    <tableColumn id="9" xr3:uid="{9A9F9721-5D4F-44F1-99A6-77A693820E2B}" name="2031" dataDxfId="21"/>
    <tableColumn id="10" xr3:uid="{995FA8A4-D930-4567-8733-4BED00CE4AB1}" name="2032" dataDxfId="20"/>
    <tableColumn id="11" xr3:uid="{7EA045AC-99AB-4347-80FC-11A767AFAEF2}" name="2033" dataDxfId="19"/>
    <tableColumn id="12" xr3:uid="{3CA7895D-5593-4F2B-8EEF-D38DF8891E9A}" name="2034" dataDxfId="18"/>
    <tableColumn id="13" xr3:uid="{A773B389-AED3-4E51-B545-2D95C36F7371}" name="2035" dataDxfId="17"/>
    <tableColumn id="14" xr3:uid="{EAC8A72A-43D3-49DD-B270-F42FCB16FCE7}" name="2036" dataDxfId="16"/>
    <tableColumn id="15" xr3:uid="{38E5203D-8A6F-4964-BB54-1D2ED532F1B8}" name="2037" dataDxfId="15"/>
    <tableColumn id="16" xr3:uid="{D312EBAD-F6FD-4596-82D6-6456628591E8}" name="2038" dataDxfId="14"/>
    <tableColumn id="17" xr3:uid="{2CEEBDC5-3925-4815-99C4-5321A303490E}" name="2039" dataDxfId="13"/>
    <tableColumn id="18" xr3:uid="{0D66AE3B-2255-4229-8962-E2E88131D561}" name="2040" dataDxfId="12"/>
    <tableColumn id="19" xr3:uid="{BB77F604-B36D-4B5F-94E5-6697A76400DB}" name="2041" dataDxfId="11"/>
    <tableColumn id="20" xr3:uid="{7B9A3608-A89D-4060-985E-55942E567486}" name="2042" dataDxfId="10"/>
    <tableColumn id="21" xr3:uid="{7064F991-8D3A-4B8E-856C-ADB5F7A3ED5A}" name="2043" dataDxfId="9"/>
    <tableColumn id="22" xr3:uid="{90A630B7-BC35-40EB-9233-9D5FCAA503B5}" name="2044" dataDxfId="8"/>
    <tableColumn id="23" xr3:uid="{2132F81C-1535-4DCF-A6F1-E837CCEB6FC3}" name="2045" dataDxfId="7"/>
    <tableColumn id="24" xr3:uid="{82EE9573-C113-451B-A8D8-2A9C6FABAB87}" name="2046" dataDxfId="6"/>
    <tableColumn id="25" xr3:uid="{146BC617-EE1F-4D38-BA5B-15116290EF22}" name="2047" dataDxfId="5"/>
    <tableColumn id="26" xr3:uid="{5850066C-2E69-40A8-81CD-D6D00946E6FA}" name="2048" dataDxfId="4"/>
    <tableColumn id="27" xr3:uid="{BDE38780-033A-40B1-AD27-E3D97F31FDEE}" name="2049" dataDxfId="3"/>
    <tableColumn id="28" xr3:uid="{EBFD6B83-6A14-4793-9683-27104E62C19B}" name="2050" dataDxfId="2"/>
    <tableColumn id="29" xr3:uid="{C785A84A-8826-446A-B5F3-05DABEA302B0}" name="2051" dataDxfId="1"/>
    <tableColumn id="30" xr3:uid="{3826A570-639B-4C4D-8412-5472706955D2}" name="2052"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8EE1-FDCE-4766-A95E-33828492A4AC}">
  <dimension ref="B2:AF121"/>
  <sheetViews>
    <sheetView tabSelected="1" zoomScale="91" workbookViewId="0">
      <selection activeCell="B5" sqref="B5"/>
    </sheetView>
  </sheetViews>
  <sheetFormatPr defaultColWidth="9.15234375" defaultRowHeight="14.15" x14ac:dyDescent="0.35"/>
  <cols>
    <col min="1" max="1" width="3.53515625" style="4" customWidth="1"/>
    <col min="2" max="2" width="9.15234375" style="4"/>
    <col min="3" max="3" width="24" style="4" bestFit="1" customWidth="1"/>
    <col min="4" max="4" width="15.15234375" style="4" customWidth="1"/>
    <col min="5" max="6" width="9.15234375" style="4"/>
    <col min="7" max="7" width="11.84375" style="4" bestFit="1" customWidth="1"/>
    <col min="8" max="11" width="9.15234375" style="4"/>
    <col min="12" max="12" width="10" style="4" bestFit="1" customWidth="1"/>
    <col min="13" max="16384" width="9.15234375" style="4"/>
  </cols>
  <sheetData>
    <row r="2" spans="2:32" x14ac:dyDescent="0.35">
      <c r="B2" s="3" t="s">
        <v>47</v>
      </c>
      <c r="E2" s="4">
        <v>1121.32</v>
      </c>
      <c r="F2" s="4">
        <v>1121.32</v>
      </c>
      <c r="G2" s="4">
        <v>1121.32</v>
      </c>
      <c r="H2" s="4">
        <v>1787.9751951200001</v>
      </c>
      <c r="I2" s="4">
        <v>1787.9751951200001</v>
      </c>
      <c r="J2" s="4">
        <v>2257.6525335699998</v>
      </c>
      <c r="K2" s="4">
        <v>2256.7525347699998</v>
      </c>
      <c r="L2" s="4">
        <v>2256.7525347699998</v>
      </c>
      <c r="M2" s="4">
        <v>2256.7525347699998</v>
      </c>
      <c r="N2" s="4">
        <v>2256.7525347699998</v>
      </c>
      <c r="O2" s="4">
        <v>2256.7525347699998</v>
      </c>
      <c r="P2" s="4">
        <v>2256.7525347699998</v>
      </c>
      <c r="Q2" s="4">
        <v>2256.7525362899996</v>
      </c>
      <c r="R2" s="4">
        <v>2256.7525362899996</v>
      </c>
      <c r="S2" s="4">
        <v>2106.7225362899999</v>
      </c>
      <c r="T2" s="4">
        <v>2106.72253856</v>
      </c>
      <c r="U2" s="4">
        <v>2106.72254342</v>
      </c>
      <c r="V2" s="4">
        <v>2106.72254342</v>
      </c>
      <c r="W2" s="4">
        <v>3142.2899900699999</v>
      </c>
      <c r="X2" s="4">
        <v>3142.2899925900001</v>
      </c>
      <c r="Y2" s="4">
        <v>3216.0713222499999</v>
      </c>
      <c r="Z2" s="4">
        <v>3216.0713222499999</v>
      </c>
      <c r="AA2" s="4">
        <v>3142.2899999900001</v>
      </c>
      <c r="AB2" s="4">
        <v>3142.2899999900001</v>
      </c>
      <c r="AC2" s="4">
        <v>3142.2899999900001</v>
      </c>
      <c r="AD2" s="4">
        <v>2809.9499999899999</v>
      </c>
      <c r="AE2" s="4">
        <v>2560.9599999900001</v>
      </c>
      <c r="AF2" s="4">
        <v>2530.9599999900001</v>
      </c>
    </row>
    <row r="3" spans="2:32" x14ac:dyDescent="0.35">
      <c r="E3" s="4">
        <f>E2-642.65</f>
        <v>478.66999999999996</v>
      </c>
      <c r="F3" s="4">
        <f t="shared" ref="F3:AF3" si="0">F2-642.65</f>
        <v>478.66999999999996</v>
      </c>
      <c r="G3" s="4">
        <f t="shared" si="0"/>
        <v>478.66999999999996</v>
      </c>
      <c r="H3" s="4">
        <f t="shared" si="0"/>
        <v>1145.32519512</v>
      </c>
      <c r="I3" s="4">
        <f t="shared" si="0"/>
        <v>1145.32519512</v>
      </c>
      <c r="J3" s="4">
        <f t="shared" si="0"/>
        <v>1615.0025335699997</v>
      </c>
      <c r="K3" s="4">
        <f t="shared" si="0"/>
        <v>1614.1025347699997</v>
      </c>
      <c r="L3" s="4">
        <f t="shared" si="0"/>
        <v>1614.1025347699997</v>
      </c>
      <c r="M3" s="4">
        <f t="shared" si="0"/>
        <v>1614.1025347699997</v>
      </c>
      <c r="N3" s="4">
        <f t="shared" si="0"/>
        <v>1614.1025347699997</v>
      </c>
      <c r="O3" s="4">
        <f t="shared" si="0"/>
        <v>1614.1025347699997</v>
      </c>
      <c r="P3" s="4">
        <f t="shared" si="0"/>
        <v>1614.1025347699997</v>
      </c>
      <c r="Q3" s="4">
        <f t="shared" si="0"/>
        <v>1614.1025362899995</v>
      </c>
      <c r="R3" s="4">
        <f t="shared" si="0"/>
        <v>1614.1025362899995</v>
      </c>
      <c r="S3" s="4">
        <f t="shared" si="0"/>
        <v>1464.0725362899998</v>
      </c>
      <c r="T3" s="4">
        <f t="shared" si="0"/>
        <v>1464.0725385599999</v>
      </c>
      <c r="U3" s="4">
        <f t="shared" si="0"/>
        <v>1464.0725434199999</v>
      </c>
      <c r="V3" s="4">
        <f t="shared" si="0"/>
        <v>1464.0725434199999</v>
      </c>
      <c r="W3" s="4">
        <f t="shared" si="0"/>
        <v>2499.6399900699998</v>
      </c>
      <c r="X3" s="4">
        <f t="shared" si="0"/>
        <v>2499.63999259</v>
      </c>
      <c r="Y3" s="4">
        <f t="shared" si="0"/>
        <v>2573.4213222499998</v>
      </c>
      <c r="Z3" s="4">
        <f t="shared" si="0"/>
        <v>2573.4213222499998</v>
      </c>
      <c r="AA3" s="4">
        <f t="shared" si="0"/>
        <v>2499.63999999</v>
      </c>
      <c r="AB3" s="4">
        <f t="shared" si="0"/>
        <v>2499.63999999</v>
      </c>
      <c r="AC3" s="4">
        <f t="shared" si="0"/>
        <v>2499.63999999</v>
      </c>
      <c r="AD3" s="4">
        <f t="shared" si="0"/>
        <v>2167.2999999899998</v>
      </c>
      <c r="AE3" s="4">
        <f t="shared" si="0"/>
        <v>1918.3099999900001</v>
      </c>
      <c r="AF3" s="4">
        <f t="shared" si="0"/>
        <v>1888.3099999900001</v>
      </c>
    </row>
    <row r="4" spans="2:32" x14ac:dyDescent="0.35">
      <c r="B4" s="4" t="s">
        <v>201</v>
      </c>
    </row>
    <row r="9" spans="2:32" x14ac:dyDescent="0.35">
      <c r="B9" s="3" t="s">
        <v>107</v>
      </c>
      <c r="F9" s="4" t="s">
        <v>109</v>
      </c>
    </row>
    <row r="10" spans="2:32" ht="14.6" thickBot="1" x14ac:dyDescent="0.4">
      <c r="B10" s="5" t="s">
        <v>3</v>
      </c>
      <c r="C10" s="5" t="s">
        <v>4</v>
      </c>
      <c r="D10" s="5" t="s">
        <v>0</v>
      </c>
      <c r="E10" s="5" t="s">
        <v>6</v>
      </c>
      <c r="F10" s="5" t="s">
        <v>7</v>
      </c>
      <c r="G10" s="5" t="s">
        <v>8</v>
      </c>
      <c r="H10" s="5" t="s">
        <v>9</v>
      </c>
      <c r="I10" s="5" t="s">
        <v>10</v>
      </c>
      <c r="J10" s="5" t="s">
        <v>11</v>
      </c>
      <c r="K10" s="5" t="s">
        <v>12</v>
      </c>
      <c r="L10" s="5" t="s">
        <v>13</v>
      </c>
      <c r="M10" s="5" t="s">
        <v>14</v>
      </c>
      <c r="N10" s="5" t="s">
        <v>15</v>
      </c>
      <c r="O10" s="5" t="s">
        <v>16</v>
      </c>
      <c r="P10" s="5" t="s">
        <v>17</v>
      </c>
      <c r="Q10" s="5" t="s">
        <v>18</v>
      </c>
      <c r="R10" s="5" t="s">
        <v>19</v>
      </c>
      <c r="S10" s="5" t="s">
        <v>20</v>
      </c>
      <c r="T10" s="5" t="s">
        <v>21</v>
      </c>
      <c r="U10" s="5" t="s">
        <v>22</v>
      </c>
      <c r="V10" s="5" t="s">
        <v>23</v>
      </c>
      <c r="W10" s="5" t="s">
        <v>24</v>
      </c>
      <c r="X10" s="5" t="s">
        <v>25</v>
      </c>
      <c r="Y10" s="5" t="s">
        <v>26</v>
      </c>
      <c r="Z10" s="5" t="s">
        <v>27</v>
      </c>
      <c r="AA10" s="5" t="s">
        <v>28</v>
      </c>
      <c r="AB10" s="5" t="s">
        <v>29</v>
      </c>
      <c r="AC10" s="5" t="s">
        <v>30</v>
      </c>
      <c r="AD10" s="5" t="s">
        <v>31</v>
      </c>
      <c r="AE10" s="5" t="s">
        <v>32</v>
      </c>
      <c r="AF10" s="5" t="s">
        <v>33</v>
      </c>
    </row>
    <row r="11" spans="2:32" x14ac:dyDescent="0.35">
      <c r="B11" s="4" t="s">
        <v>113</v>
      </c>
      <c r="C11" s="4" t="s">
        <v>114</v>
      </c>
      <c r="D11" s="4" t="s">
        <v>5</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row>
    <row r="12" spans="2:32" x14ac:dyDescent="0.35">
      <c r="B12" s="4" t="s">
        <v>115</v>
      </c>
      <c r="C12" s="4" t="s">
        <v>116</v>
      </c>
      <c r="D12" s="4" t="s">
        <v>5</v>
      </c>
      <c r="E12" s="4">
        <v>166</v>
      </c>
      <c r="F12" s="4">
        <v>166</v>
      </c>
      <c r="G12" s="4">
        <v>182.60047600000001</v>
      </c>
      <c r="H12" s="4">
        <v>182.60047600000001</v>
      </c>
      <c r="I12" s="4">
        <v>182.60047600000001</v>
      </c>
      <c r="J12" s="4">
        <v>182.60047600000001</v>
      </c>
      <c r="K12" s="4">
        <v>182.60047600000001</v>
      </c>
      <c r="L12" s="4">
        <v>182.60047600000001</v>
      </c>
      <c r="M12" s="4">
        <v>182.60047600000001</v>
      </c>
      <c r="N12" s="4">
        <v>182.60047600000001</v>
      </c>
      <c r="O12" s="4">
        <v>182.60047600000001</v>
      </c>
      <c r="P12" s="4">
        <v>182.60047600000001</v>
      </c>
      <c r="Q12" s="4">
        <v>199.18066171999999</v>
      </c>
      <c r="R12" s="4">
        <v>199.18066171999999</v>
      </c>
      <c r="S12" s="4">
        <v>199.18066171999999</v>
      </c>
      <c r="T12" s="4">
        <v>199.18066171999999</v>
      </c>
      <c r="U12" s="4">
        <v>202.97067181</v>
      </c>
      <c r="V12" s="4">
        <v>202.97067181</v>
      </c>
      <c r="W12" s="4">
        <v>202.97067181</v>
      </c>
      <c r="X12" s="4">
        <v>218.35309039000001</v>
      </c>
      <c r="Y12" s="4">
        <v>218.35309039000001</v>
      </c>
      <c r="Z12" s="4">
        <v>218.63033870999999</v>
      </c>
      <c r="AA12" s="4">
        <v>228.50029701</v>
      </c>
      <c r="AB12" s="4">
        <v>231.26353225</v>
      </c>
      <c r="AC12" s="4">
        <v>231.26353225</v>
      </c>
      <c r="AD12" s="4">
        <v>231.26353225</v>
      </c>
      <c r="AE12" s="4">
        <v>232.46377694</v>
      </c>
      <c r="AF12" s="4">
        <v>232.46377694</v>
      </c>
    </row>
    <row r="13" spans="2:32" x14ac:dyDescent="0.35">
      <c r="B13" s="4" t="s">
        <v>117</v>
      </c>
      <c r="C13" s="4" t="s">
        <v>118</v>
      </c>
      <c r="D13" s="4" t="s">
        <v>5</v>
      </c>
      <c r="E13" s="4">
        <v>535.02</v>
      </c>
      <c r="F13" s="4">
        <v>855.02</v>
      </c>
      <c r="G13" s="4">
        <v>1120.6600014599999</v>
      </c>
      <c r="H13" s="4">
        <v>1120.6600041299998</v>
      </c>
      <c r="I13" s="4">
        <v>1120.6600041299998</v>
      </c>
      <c r="J13" s="4">
        <v>1120.66001325</v>
      </c>
      <c r="K13" s="4">
        <v>3247.8992825099999</v>
      </c>
      <c r="L13" s="4">
        <v>3247.8992825099999</v>
      </c>
      <c r="M13" s="4">
        <v>3247.8992825099999</v>
      </c>
      <c r="N13" s="4">
        <v>3247.8992825099999</v>
      </c>
      <c r="O13" s="4">
        <v>3247.8992825099999</v>
      </c>
      <c r="P13" s="4">
        <v>3463.7962167999999</v>
      </c>
      <c r="Q13" s="4">
        <v>3520.0199970999997</v>
      </c>
      <c r="R13" s="4">
        <v>3520.0199970999997</v>
      </c>
      <c r="S13" s="4">
        <v>3520.0199970999997</v>
      </c>
      <c r="T13" s="4">
        <v>3520.0199970999997</v>
      </c>
      <c r="U13" s="4">
        <v>3520.0200027299998</v>
      </c>
      <c r="V13" s="4">
        <v>3520.0200039199999</v>
      </c>
      <c r="W13" s="4">
        <v>3520.0200051799998</v>
      </c>
      <c r="X13" s="4">
        <v>4018.30837019</v>
      </c>
      <c r="Y13" s="4">
        <v>4018.30837019</v>
      </c>
      <c r="Z13" s="4">
        <v>5643.1389566100006</v>
      </c>
      <c r="AA13" s="4">
        <v>5643.1389566100006</v>
      </c>
      <c r="AB13" s="4">
        <v>6510.453718400001</v>
      </c>
      <c r="AC13" s="4">
        <v>6510.453718400001</v>
      </c>
      <c r="AD13" s="4">
        <v>6510.453718400001</v>
      </c>
      <c r="AE13" s="4">
        <v>6510.453718400001</v>
      </c>
      <c r="AF13" s="4">
        <v>6510.453718400001</v>
      </c>
    </row>
    <row r="14" spans="2:32" x14ac:dyDescent="0.35">
      <c r="B14" s="4" t="s">
        <v>119</v>
      </c>
      <c r="C14" s="4" t="s">
        <v>120</v>
      </c>
      <c r="D14" s="4" t="s">
        <v>5</v>
      </c>
      <c r="E14" s="4">
        <v>1495.99</v>
      </c>
      <c r="F14" s="4">
        <v>1495.99</v>
      </c>
      <c r="G14" s="4">
        <v>1495.99</v>
      </c>
      <c r="H14" s="4">
        <v>1495.99</v>
      </c>
      <c r="I14" s="4">
        <v>1495.99</v>
      </c>
      <c r="J14" s="4">
        <v>2949.1668907200001</v>
      </c>
      <c r="K14" s="4">
        <v>4279.14234321</v>
      </c>
      <c r="L14" s="4">
        <v>4279.14234321</v>
      </c>
      <c r="M14" s="4">
        <v>4279.14234321</v>
      </c>
      <c r="N14" s="4">
        <v>4279.14234321</v>
      </c>
      <c r="O14" s="4">
        <v>4279.14234321</v>
      </c>
      <c r="P14" s="4">
        <v>4279.14234321</v>
      </c>
      <c r="Q14" s="4">
        <v>5888.6344758100004</v>
      </c>
      <c r="R14" s="4">
        <v>5888.6344758100004</v>
      </c>
      <c r="S14" s="4">
        <v>5888.6344758100004</v>
      </c>
      <c r="T14" s="4">
        <v>5888.6344771400009</v>
      </c>
      <c r="U14" s="4">
        <v>6574.2333559900007</v>
      </c>
      <c r="V14" s="4">
        <v>6574.2333559900007</v>
      </c>
      <c r="W14" s="4">
        <v>6759.95822279</v>
      </c>
      <c r="X14" s="4">
        <v>7513.9799702300006</v>
      </c>
      <c r="Y14" s="4">
        <v>7513.9799714300007</v>
      </c>
      <c r="Z14" s="4">
        <v>7811.0011849499997</v>
      </c>
      <c r="AA14" s="4">
        <v>8087.0135193899996</v>
      </c>
      <c r="AB14" s="4">
        <v>8087.0135193899996</v>
      </c>
      <c r="AC14" s="4">
        <v>8040.3135193899998</v>
      </c>
      <c r="AD14" s="4">
        <v>7981.5799816299996</v>
      </c>
      <c r="AE14" s="4">
        <v>7911.8299816299996</v>
      </c>
      <c r="AF14" s="4">
        <v>7741.9499816299995</v>
      </c>
    </row>
    <row r="15" spans="2:32" x14ac:dyDescent="0.35">
      <c r="B15" s="4" t="s">
        <v>121</v>
      </c>
      <c r="C15" s="4" t="s">
        <v>122</v>
      </c>
      <c r="D15" s="4" t="s">
        <v>5</v>
      </c>
      <c r="E15" s="4">
        <v>53</v>
      </c>
      <c r="F15" s="4">
        <v>53</v>
      </c>
      <c r="G15" s="4">
        <v>205.74376043999999</v>
      </c>
      <c r="H15" s="4">
        <v>205.74376043999999</v>
      </c>
      <c r="I15" s="4">
        <v>205.74376043999999</v>
      </c>
      <c r="J15" s="4">
        <v>205.74376043999999</v>
      </c>
      <c r="K15" s="4">
        <v>205.74376043999999</v>
      </c>
      <c r="L15" s="4">
        <v>205.74376043999999</v>
      </c>
      <c r="M15" s="4">
        <v>205.74376043999999</v>
      </c>
      <c r="N15" s="4">
        <v>205.74376043999999</v>
      </c>
      <c r="O15" s="4">
        <v>205.74376043999999</v>
      </c>
      <c r="P15" s="4">
        <v>205.74376043999999</v>
      </c>
      <c r="Q15" s="4">
        <v>205.74376169999999</v>
      </c>
      <c r="R15" s="4">
        <v>205.74376169999999</v>
      </c>
      <c r="S15" s="4">
        <v>205.74376169999999</v>
      </c>
      <c r="T15" s="4">
        <v>205.74376391000001</v>
      </c>
      <c r="U15" s="4">
        <v>205.74376874999999</v>
      </c>
      <c r="V15" s="4">
        <v>205.74376874999999</v>
      </c>
      <c r="W15" s="4">
        <v>205.74377161999999</v>
      </c>
      <c r="X15" s="4">
        <v>306.35673131999999</v>
      </c>
      <c r="Y15" s="4">
        <v>388.35819011000001</v>
      </c>
      <c r="Z15" s="4">
        <v>388.35819011000001</v>
      </c>
      <c r="AA15" s="4">
        <v>388.35819011000001</v>
      </c>
      <c r="AB15" s="4">
        <v>388.35819011000001</v>
      </c>
      <c r="AC15" s="4">
        <v>388.35819011000001</v>
      </c>
      <c r="AD15" s="4">
        <v>388.35819011000001</v>
      </c>
      <c r="AE15" s="4">
        <v>388.35819011000001</v>
      </c>
      <c r="AF15" s="4">
        <v>388.35819011000001</v>
      </c>
    </row>
    <row r="16" spans="2:32" x14ac:dyDescent="0.35">
      <c r="B16" s="4" t="s">
        <v>123</v>
      </c>
      <c r="C16" s="4" t="s">
        <v>124</v>
      </c>
      <c r="D16" s="4" t="s">
        <v>5</v>
      </c>
      <c r="E16" s="4">
        <v>478.66999999999996</v>
      </c>
      <c r="F16" s="4">
        <v>478.66999999999996</v>
      </c>
      <c r="G16" s="4">
        <v>478.66999999999996</v>
      </c>
      <c r="H16" s="4">
        <v>1145.32519512</v>
      </c>
      <c r="I16" s="4">
        <v>1145.32519512</v>
      </c>
      <c r="J16" s="4">
        <v>1615.0025335699997</v>
      </c>
      <c r="K16" s="4">
        <v>1614.1025347699997</v>
      </c>
      <c r="L16" s="4">
        <v>1614.1025347699997</v>
      </c>
      <c r="M16" s="4">
        <v>1614.1025347699997</v>
      </c>
      <c r="N16" s="4">
        <v>1614.1025347699997</v>
      </c>
      <c r="O16" s="4">
        <v>1614.1025347699997</v>
      </c>
      <c r="P16" s="4">
        <v>1614.1025347699997</v>
      </c>
      <c r="Q16" s="4">
        <v>1614.1025362899995</v>
      </c>
      <c r="R16" s="4">
        <v>1614.1025362899995</v>
      </c>
      <c r="S16" s="4">
        <v>1464.0725362899998</v>
      </c>
      <c r="T16" s="4">
        <v>1464.0725385599999</v>
      </c>
      <c r="U16" s="4">
        <v>1464.0725434199999</v>
      </c>
      <c r="V16" s="4">
        <v>1464.0725434199999</v>
      </c>
      <c r="W16" s="4">
        <v>2499.6399900699998</v>
      </c>
      <c r="X16" s="4">
        <v>2499.63999259</v>
      </c>
      <c r="Y16" s="4">
        <v>2573.4213222499998</v>
      </c>
      <c r="Z16" s="4">
        <v>2573.4213222499998</v>
      </c>
      <c r="AA16" s="4">
        <v>2499.63999999</v>
      </c>
      <c r="AB16" s="4">
        <v>2499.63999999</v>
      </c>
      <c r="AC16" s="4">
        <v>2499.63999999</v>
      </c>
      <c r="AD16" s="4">
        <v>2167.2999999899998</v>
      </c>
      <c r="AE16" s="4">
        <v>1918.3099999900001</v>
      </c>
      <c r="AF16" s="4">
        <v>1888.3099999900001</v>
      </c>
    </row>
    <row r="17" spans="2:32" x14ac:dyDescent="0.35">
      <c r="B17" s="4" t="s">
        <v>125</v>
      </c>
      <c r="C17" s="4" t="s">
        <v>126</v>
      </c>
      <c r="D17" s="4" t="s">
        <v>5</v>
      </c>
      <c r="E17" s="4">
        <v>456.22</v>
      </c>
      <c r="F17" s="4">
        <v>816.1</v>
      </c>
      <c r="G17" s="4">
        <v>934.59185309999998</v>
      </c>
      <c r="H17" s="4">
        <v>934.59185309999998</v>
      </c>
      <c r="I17" s="4">
        <v>934.59185309999998</v>
      </c>
      <c r="J17" s="4">
        <v>934.59185309999998</v>
      </c>
      <c r="K17" s="4">
        <v>934.59185309999998</v>
      </c>
      <c r="L17" s="4">
        <v>934.59185309999998</v>
      </c>
      <c r="M17" s="4">
        <v>934.59185309999998</v>
      </c>
      <c r="N17" s="4">
        <v>934.59185309999998</v>
      </c>
      <c r="O17" s="4">
        <v>934.59185309999998</v>
      </c>
      <c r="P17" s="4">
        <v>934.59185309999998</v>
      </c>
      <c r="Q17" s="4">
        <v>934.59185309999998</v>
      </c>
      <c r="R17" s="4">
        <v>934.59185309999998</v>
      </c>
      <c r="S17" s="4">
        <v>934.59185309999998</v>
      </c>
      <c r="T17" s="4">
        <v>934.59185309999998</v>
      </c>
      <c r="U17" s="4">
        <v>934.59185523000008</v>
      </c>
      <c r="V17" s="4">
        <v>934.59185798999999</v>
      </c>
      <c r="W17" s="4">
        <v>934.59186044</v>
      </c>
      <c r="X17" s="4">
        <v>1294.2400032099999</v>
      </c>
      <c r="Y17" s="4">
        <v>1294.24000439</v>
      </c>
      <c r="Z17" s="4">
        <v>1294.24000439</v>
      </c>
      <c r="AA17" s="4">
        <v>1294.24000439</v>
      </c>
      <c r="AB17" s="4">
        <v>1294.24000439</v>
      </c>
      <c r="AC17" s="4">
        <v>1294.24000439</v>
      </c>
      <c r="AD17" s="4">
        <v>1294.24000439</v>
      </c>
      <c r="AE17" s="4">
        <v>1117.99999966</v>
      </c>
      <c r="AF17" s="4">
        <v>1117.99999966</v>
      </c>
    </row>
    <row r="18" spans="2:32" x14ac:dyDescent="0.35">
      <c r="B18" s="4" t="s">
        <v>127</v>
      </c>
      <c r="C18" s="4" t="s">
        <v>128</v>
      </c>
      <c r="D18" s="4" t="s">
        <v>5</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row>
    <row r="19" spans="2:32" x14ac:dyDescent="0.35">
      <c r="B19" s="4" t="s">
        <v>129</v>
      </c>
      <c r="C19" s="4" t="s">
        <v>130</v>
      </c>
      <c r="D19" s="4" t="s">
        <v>5</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row>
    <row r="20" spans="2:32" x14ac:dyDescent="0.35">
      <c r="B20" s="4" t="s">
        <v>131</v>
      </c>
      <c r="C20" s="4" t="s">
        <v>132</v>
      </c>
      <c r="D20" s="4" t="s">
        <v>5</v>
      </c>
      <c r="E20" s="4">
        <v>0</v>
      </c>
      <c r="F20" s="4">
        <v>0</v>
      </c>
      <c r="G20" s="4">
        <v>504.76164319999998</v>
      </c>
      <c r="H20" s="4">
        <v>515.99999939999998</v>
      </c>
      <c r="I20" s="4">
        <v>515.99999939999998</v>
      </c>
      <c r="J20" s="4">
        <v>515.99999939999998</v>
      </c>
      <c r="K20" s="4">
        <v>515.99999939999998</v>
      </c>
      <c r="L20" s="4">
        <v>515.99999939999998</v>
      </c>
      <c r="M20" s="4">
        <v>515.99999939999998</v>
      </c>
      <c r="N20" s="4">
        <v>516.00000055999999</v>
      </c>
      <c r="O20" s="4">
        <v>516.00000055999999</v>
      </c>
      <c r="P20" s="4">
        <v>516.00000055999999</v>
      </c>
      <c r="Q20" s="4">
        <v>516.00000203000002</v>
      </c>
      <c r="R20" s="4">
        <v>516.00000203000002</v>
      </c>
      <c r="S20" s="4">
        <v>516.00000203000002</v>
      </c>
      <c r="T20" s="4">
        <v>516.00000203000002</v>
      </c>
      <c r="U20" s="4">
        <v>516.00000448000003</v>
      </c>
      <c r="V20" s="4">
        <v>516.00000691000002</v>
      </c>
      <c r="W20" s="4">
        <v>516.00000936000004</v>
      </c>
      <c r="X20" s="4">
        <v>516.00001442999996</v>
      </c>
      <c r="Y20" s="4">
        <v>516.00001442999996</v>
      </c>
      <c r="Z20" s="4">
        <v>516.00001442999996</v>
      </c>
      <c r="AA20" s="4">
        <v>516.00001442999996</v>
      </c>
      <c r="AB20" s="4">
        <v>660.93401147999998</v>
      </c>
      <c r="AC20" s="4">
        <v>937.07573480999997</v>
      </c>
      <c r="AD20" s="4">
        <v>991.38574101999995</v>
      </c>
      <c r="AE20" s="4">
        <v>991.38574101999995</v>
      </c>
      <c r="AF20" s="4">
        <v>991.38574101999995</v>
      </c>
    </row>
    <row r="21" spans="2:32" x14ac:dyDescent="0.35">
      <c r="B21" s="4" t="s">
        <v>133</v>
      </c>
      <c r="C21" s="4" t="s">
        <v>134</v>
      </c>
      <c r="D21" s="4" t="s">
        <v>5</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row>
    <row r="22" spans="2:32" x14ac:dyDescent="0.35">
      <c r="B22" s="4" t="s">
        <v>113</v>
      </c>
      <c r="C22" s="4" t="s">
        <v>114</v>
      </c>
      <c r="D22" s="4" t="s">
        <v>2</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row>
    <row r="23" spans="2:32" x14ac:dyDescent="0.35">
      <c r="B23" s="4" t="s">
        <v>115</v>
      </c>
      <c r="C23" s="4" t="s">
        <v>116</v>
      </c>
      <c r="D23" s="4" t="s">
        <v>2</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row>
    <row r="24" spans="2:32" x14ac:dyDescent="0.35">
      <c r="B24" s="4" t="s">
        <v>117</v>
      </c>
      <c r="C24" s="4" t="s">
        <v>118</v>
      </c>
      <c r="D24" s="4" t="s">
        <v>2</v>
      </c>
      <c r="E24" s="4">
        <v>442.48</v>
      </c>
      <c r="F24" s="4">
        <v>442.48</v>
      </c>
      <c r="G24" s="4">
        <v>781.97254416999999</v>
      </c>
      <c r="H24" s="4">
        <v>1106.2574685</v>
      </c>
      <c r="I24" s="4">
        <v>2954.0687998999997</v>
      </c>
      <c r="J24" s="4">
        <v>3388.6214123899999</v>
      </c>
      <c r="K24" s="4">
        <v>4436.7467311799992</v>
      </c>
      <c r="L24" s="4">
        <v>4436.7467311799992</v>
      </c>
      <c r="M24" s="4">
        <v>4436.7467311799992</v>
      </c>
      <c r="N24" s="4">
        <v>4436.7467311799992</v>
      </c>
      <c r="O24" s="4">
        <v>7579.7128831099999</v>
      </c>
      <c r="P24" s="4">
        <v>7842.47995919</v>
      </c>
      <c r="Q24" s="4">
        <v>7842.47995919</v>
      </c>
      <c r="R24" s="4">
        <v>7842.47995919</v>
      </c>
      <c r="S24" s="4">
        <v>7669.9999591900005</v>
      </c>
      <c r="T24" s="4">
        <v>7669.9999591900005</v>
      </c>
      <c r="U24" s="4">
        <v>7669.9999591900005</v>
      </c>
      <c r="V24" s="4">
        <v>7669.9999591900005</v>
      </c>
      <c r="W24" s="4">
        <v>7670.0000002100005</v>
      </c>
      <c r="X24" s="4">
        <v>7400.0000002100005</v>
      </c>
      <c r="Y24" s="4">
        <v>7400.0000002100005</v>
      </c>
      <c r="Z24" s="4">
        <v>7400.0000002100005</v>
      </c>
      <c r="AA24" s="4">
        <v>7400.0000002100005</v>
      </c>
      <c r="AB24" s="4">
        <v>7400.0000002100005</v>
      </c>
      <c r="AC24" s="4">
        <v>7400.0000002100005</v>
      </c>
      <c r="AD24" s="4">
        <v>7400.0000002100005</v>
      </c>
      <c r="AE24" s="4">
        <v>7400.0000002100005</v>
      </c>
      <c r="AF24" s="4">
        <v>7400.0000002100005</v>
      </c>
    </row>
    <row r="25" spans="2:32" x14ac:dyDescent="0.35">
      <c r="B25" s="4" t="s">
        <v>119</v>
      </c>
      <c r="C25" s="4" t="s">
        <v>120</v>
      </c>
      <c r="D25" s="4" t="s">
        <v>2</v>
      </c>
      <c r="E25" s="4">
        <v>258.73</v>
      </c>
      <c r="F25" s="4">
        <v>396.73</v>
      </c>
      <c r="G25" s="4">
        <v>1058.6862570999999</v>
      </c>
      <c r="H25" s="4">
        <v>1472.7300378</v>
      </c>
      <c r="I25" s="4">
        <v>4133.8812852800002</v>
      </c>
      <c r="J25" s="4">
        <v>6118.6707918100001</v>
      </c>
      <c r="K25" s="4">
        <v>6118.6707918100001</v>
      </c>
      <c r="L25" s="4">
        <v>6118.6707918100001</v>
      </c>
      <c r="M25" s="4">
        <v>6118.6707932999998</v>
      </c>
      <c r="N25" s="4">
        <v>6118.6707932999998</v>
      </c>
      <c r="O25" s="4">
        <v>6118.6707932999998</v>
      </c>
      <c r="P25" s="4">
        <v>6118.6707932999998</v>
      </c>
      <c r="Q25" s="4">
        <v>6118.6707932999998</v>
      </c>
      <c r="R25" s="4">
        <v>6118.6707932999998</v>
      </c>
      <c r="S25" s="4">
        <v>6118.6707932999998</v>
      </c>
      <c r="T25" s="4">
        <v>6118.6707932999998</v>
      </c>
      <c r="U25" s="4">
        <v>6118.6707932999989</v>
      </c>
      <c r="V25" s="4">
        <v>6118.6707932999989</v>
      </c>
      <c r="W25" s="4">
        <v>6118.6707932999989</v>
      </c>
      <c r="X25" s="4">
        <v>6118.6707932999989</v>
      </c>
      <c r="Y25" s="4">
        <v>6118.6707932999989</v>
      </c>
      <c r="Z25" s="4">
        <v>6118.6707932999989</v>
      </c>
      <c r="AA25" s="4">
        <v>6118.6707932999989</v>
      </c>
      <c r="AB25" s="4">
        <v>6118.6707932999989</v>
      </c>
      <c r="AC25" s="4">
        <v>8477.2625188700003</v>
      </c>
      <c r="AD25" s="4">
        <v>8364.0725188699998</v>
      </c>
      <c r="AE25" s="4">
        <v>8364.0725188699998</v>
      </c>
      <c r="AF25" s="4">
        <v>8364.0725188699998</v>
      </c>
    </row>
    <row r="26" spans="2:32" x14ac:dyDescent="0.35">
      <c r="B26" s="4" t="s">
        <v>121</v>
      </c>
      <c r="C26" s="4" t="s">
        <v>122</v>
      </c>
      <c r="D26" s="4" t="s">
        <v>2</v>
      </c>
      <c r="E26" s="4">
        <v>198.01</v>
      </c>
      <c r="F26" s="4">
        <v>198.01</v>
      </c>
      <c r="G26" s="4">
        <v>274.75230884999996</v>
      </c>
      <c r="H26" s="4">
        <v>290.48522499000001</v>
      </c>
      <c r="I26" s="4">
        <v>290.48522499000001</v>
      </c>
      <c r="J26" s="4">
        <v>290.48522499000001</v>
      </c>
      <c r="K26" s="4">
        <v>290.48522499000001</v>
      </c>
      <c r="L26" s="4">
        <v>290.48522499000001</v>
      </c>
      <c r="M26" s="4">
        <v>290.48522499000001</v>
      </c>
      <c r="N26" s="4">
        <v>290.48522499000001</v>
      </c>
      <c r="O26" s="4">
        <v>290.48522499000001</v>
      </c>
      <c r="P26" s="4">
        <v>290.48522499000001</v>
      </c>
      <c r="Q26" s="4">
        <v>290.48522499000001</v>
      </c>
      <c r="R26" s="4">
        <v>290.48522499000001</v>
      </c>
      <c r="S26" s="4">
        <v>290.48522499000001</v>
      </c>
      <c r="T26" s="4">
        <v>290.48522499000001</v>
      </c>
      <c r="U26" s="4">
        <v>290.48522499000001</v>
      </c>
      <c r="V26" s="4">
        <v>290.48522499000001</v>
      </c>
      <c r="W26" s="4">
        <v>290.48522499000001</v>
      </c>
      <c r="X26" s="4">
        <v>92.475224990000001</v>
      </c>
      <c r="Y26" s="4">
        <v>92.475224990000001</v>
      </c>
      <c r="Z26" s="4">
        <v>92.475224990000001</v>
      </c>
      <c r="AA26" s="4">
        <v>92.475224990000001</v>
      </c>
      <c r="AB26" s="4">
        <v>92.475224990000001</v>
      </c>
      <c r="AC26" s="4">
        <v>132.32036740000001</v>
      </c>
      <c r="AD26" s="4">
        <v>132.32036740000001</v>
      </c>
      <c r="AE26" s="4">
        <v>132.32036740000001</v>
      </c>
      <c r="AF26" s="4">
        <v>132.32036740000001</v>
      </c>
    </row>
    <row r="27" spans="2:32" x14ac:dyDescent="0.35">
      <c r="B27" s="4" t="s">
        <v>123</v>
      </c>
      <c r="C27" s="4" t="s">
        <v>124</v>
      </c>
      <c r="D27" s="4" t="s">
        <v>2</v>
      </c>
      <c r="E27" s="4">
        <v>0</v>
      </c>
      <c r="F27" s="4">
        <v>0</v>
      </c>
      <c r="G27" s="4">
        <v>108.11534057999999</v>
      </c>
      <c r="H27" s="4">
        <v>601.02746085000001</v>
      </c>
      <c r="I27" s="4">
        <v>601.02746085000001</v>
      </c>
      <c r="J27" s="4">
        <v>601.02746085000001</v>
      </c>
      <c r="K27" s="4">
        <v>601.02746085000001</v>
      </c>
      <c r="L27" s="4">
        <v>601.02746085000001</v>
      </c>
      <c r="M27" s="4">
        <v>601.02746213</v>
      </c>
      <c r="N27" s="4">
        <v>601.02746317999993</v>
      </c>
      <c r="O27" s="4">
        <v>601.02746317999993</v>
      </c>
      <c r="P27" s="4">
        <v>601.02749276999998</v>
      </c>
      <c r="Q27" s="4">
        <v>601.02749276999998</v>
      </c>
      <c r="R27" s="4">
        <v>601.02749276999998</v>
      </c>
      <c r="S27" s="4">
        <v>601.02749276999998</v>
      </c>
      <c r="T27" s="4">
        <v>601.02749276999998</v>
      </c>
      <c r="U27" s="4">
        <v>601.02749276999998</v>
      </c>
      <c r="V27" s="4">
        <v>601.02749276999998</v>
      </c>
      <c r="W27" s="4">
        <v>601.02749533999997</v>
      </c>
      <c r="X27" s="4">
        <v>601.02749533999997</v>
      </c>
      <c r="Y27" s="4">
        <v>601.02749533999997</v>
      </c>
      <c r="Z27" s="4">
        <v>601.02750072999993</v>
      </c>
      <c r="AA27" s="4">
        <v>601.02750072999993</v>
      </c>
      <c r="AB27" s="4">
        <v>601.02750072999993</v>
      </c>
      <c r="AC27" s="4">
        <v>601.02751003999992</v>
      </c>
      <c r="AD27" s="4">
        <v>983.37301840999999</v>
      </c>
      <c r="AE27" s="4">
        <v>983.37301840999999</v>
      </c>
      <c r="AF27" s="4">
        <v>983.37301840999999</v>
      </c>
    </row>
    <row r="28" spans="2:32" x14ac:dyDescent="0.35">
      <c r="B28" s="4" t="s">
        <v>125</v>
      </c>
      <c r="C28" s="4" t="s">
        <v>126</v>
      </c>
      <c r="D28" s="4" t="s">
        <v>2</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row>
    <row r="29" spans="2:32" x14ac:dyDescent="0.35">
      <c r="B29" s="4" t="s">
        <v>127</v>
      </c>
      <c r="C29" s="4" t="s">
        <v>128</v>
      </c>
      <c r="D29" s="4" t="s">
        <v>2</v>
      </c>
      <c r="E29" s="4">
        <v>0</v>
      </c>
      <c r="F29" s="4">
        <v>40.020000000000003</v>
      </c>
      <c r="G29" s="4">
        <v>270.48</v>
      </c>
      <c r="H29" s="4">
        <v>270.48</v>
      </c>
      <c r="I29" s="4">
        <v>270.48</v>
      </c>
      <c r="J29" s="4">
        <v>270.48</v>
      </c>
      <c r="K29" s="4">
        <v>270.48</v>
      </c>
      <c r="L29" s="4">
        <v>270.48</v>
      </c>
      <c r="M29" s="4">
        <v>270.48</v>
      </c>
      <c r="N29" s="4">
        <v>270.48</v>
      </c>
      <c r="O29" s="4">
        <v>270.48</v>
      </c>
      <c r="P29" s="4">
        <v>270.48</v>
      </c>
      <c r="Q29" s="4">
        <v>270.48</v>
      </c>
      <c r="R29" s="4">
        <v>270.48</v>
      </c>
      <c r="S29" s="4">
        <v>270.48</v>
      </c>
      <c r="T29" s="4">
        <v>270.48</v>
      </c>
      <c r="U29" s="4">
        <v>270.48</v>
      </c>
      <c r="V29" s="4">
        <v>270.48</v>
      </c>
      <c r="W29" s="4">
        <v>270.48</v>
      </c>
      <c r="X29" s="4">
        <v>270.48</v>
      </c>
      <c r="Y29" s="4">
        <v>270.48</v>
      </c>
      <c r="Z29" s="4">
        <v>270.48</v>
      </c>
      <c r="AA29" s="4">
        <v>270.48</v>
      </c>
      <c r="AB29" s="4">
        <v>270.48</v>
      </c>
      <c r="AC29" s="4">
        <v>270.48</v>
      </c>
      <c r="AD29" s="4">
        <v>270.48</v>
      </c>
      <c r="AE29" s="4">
        <v>270.48</v>
      </c>
      <c r="AF29" s="4">
        <v>270.48</v>
      </c>
    </row>
    <row r="30" spans="2:32" x14ac:dyDescent="0.35">
      <c r="B30" s="4" t="s">
        <v>129</v>
      </c>
      <c r="C30" s="4" t="s">
        <v>130</v>
      </c>
      <c r="D30" s="4" t="s">
        <v>2</v>
      </c>
      <c r="E30" s="4">
        <v>113.18</v>
      </c>
      <c r="F30" s="4">
        <v>113.18</v>
      </c>
      <c r="G30" s="4">
        <v>446.5972577</v>
      </c>
      <c r="H30" s="4">
        <v>453.27563258999999</v>
      </c>
      <c r="I30" s="4">
        <v>453.27563258999999</v>
      </c>
      <c r="J30" s="4">
        <v>453.27563258999999</v>
      </c>
      <c r="K30" s="4">
        <v>453.27563258999999</v>
      </c>
      <c r="L30" s="4">
        <v>453.27563258999999</v>
      </c>
      <c r="M30" s="4">
        <v>453.27563258999999</v>
      </c>
      <c r="N30" s="4">
        <v>453.27563258999999</v>
      </c>
      <c r="O30" s="4">
        <v>453.27563258999999</v>
      </c>
      <c r="P30" s="4">
        <v>453.27563258999999</v>
      </c>
      <c r="Q30" s="4">
        <v>453.27563258999999</v>
      </c>
      <c r="R30" s="4">
        <v>453.27563258999999</v>
      </c>
      <c r="S30" s="4">
        <v>453.27563258999999</v>
      </c>
      <c r="T30" s="4">
        <v>453.27563258999999</v>
      </c>
      <c r="U30" s="4">
        <v>400.39212538999999</v>
      </c>
      <c r="V30" s="4">
        <v>400.39212538999999</v>
      </c>
      <c r="W30" s="4">
        <v>404.91627091999999</v>
      </c>
      <c r="X30" s="4">
        <v>404.91627091999999</v>
      </c>
      <c r="Y30" s="4">
        <v>404.91627091999999</v>
      </c>
      <c r="Z30" s="4">
        <v>427.83306599000002</v>
      </c>
      <c r="AA30" s="4">
        <v>809.59781065000004</v>
      </c>
      <c r="AB30" s="4">
        <v>809.59781065000004</v>
      </c>
      <c r="AC30" s="4">
        <v>818.74177319</v>
      </c>
      <c r="AD30" s="4">
        <v>818.74177319</v>
      </c>
      <c r="AE30" s="4">
        <v>818.74177319</v>
      </c>
      <c r="AF30" s="4">
        <v>818.74177319</v>
      </c>
    </row>
    <row r="31" spans="2:32" x14ac:dyDescent="0.35">
      <c r="B31" s="4" t="s">
        <v>131</v>
      </c>
      <c r="C31" s="4" t="s">
        <v>132</v>
      </c>
      <c r="D31" s="4" t="s">
        <v>2</v>
      </c>
      <c r="E31" s="4">
        <v>0</v>
      </c>
      <c r="F31" s="4">
        <v>0</v>
      </c>
      <c r="G31" s="4">
        <v>456.09619435000002</v>
      </c>
      <c r="H31" s="4">
        <v>456.09619435000002</v>
      </c>
      <c r="I31" s="4">
        <v>456.09619435000002</v>
      </c>
      <c r="J31" s="4">
        <v>456.09619435000002</v>
      </c>
      <c r="K31" s="4">
        <v>977.65731702999994</v>
      </c>
      <c r="L31" s="4">
        <v>977.65731702999994</v>
      </c>
      <c r="M31" s="4">
        <v>977.65731702999994</v>
      </c>
      <c r="N31" s="4">
        <v>977.65731702999994</v>
      </c>
      <c r="O31" s="4">
        <v>977.65731702999994</v>
      </c>
      <c r="P31" s="4">
        <v>977.65731702999994</v>
      </c>
      <c r="Q31" s="4">
        <v>977.65731702999994</v>
      </c>
      <c r="R31" s="4">
        <v>977.65731702999994</v>
      </c>
      <c r="S31" s="4">
        <v>977.65731702999994</v>
      </c>
      <c r="T31" s="4">
        <v>977.65731702999994</v>
      </c>
      <c r="U31" s="4">
        <v>977.65731702999994</v>
      </c>
      <c r="V31" s="4">
        <v>977.65731702999994</v>
      </c>
      <c r="W31" s="4">
        <v>977.65731702999994</v>
      </c>
      <c r="X31" s="4">
        <v>977.65731702999994</v>
      </c>
      <c r="Y31" s="4">
        <v>1399.99999187</v>
      </c>
      <c r="Z31" s="4">
        <v>1399.99999187</v>
      </c>
      <c r="AA31" s="4">
        <v>1399.99999187</v>
      </c>
      <c r="AB31" s="4">
        <v>1399.99999187</v>
      </c>
      <c r="AC31" s="4">
        <v>1506.7237264299999</v>
      </c>
      <c r="AD31" s="4">
        <v>1506.7237309899999</v>
      </c>
      <c r="AE31" s="4">
        <v>1506.7237309899999</v>
      </c>
      <c r="AF31" s="4">
        <v>1506.7237309899999</v>
      </c>
    </row>
    <row r="32" spans="2:32" x14ac:dyDescent="0.35">
      <c r="B32" s="4" t="s">
        <v>133</v>
      </c>
      <c r="C32" s="4" t="s">
        <v>134</v>
      </c>
      <c r="D32" s="4" t="s">
        <v>2</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row>
    <row r="33" spans="2:32" x14ac:dyDescent="0.35">
      <c r="B33" s="4" t="s">
        <v>135</v>
      </c>
      <c r="C33" s="4" t="s">
        <v>136</v>
      </c>
      <c r="D33" s="4" t="s">
        <v>1</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row>
    <row r="34" spans="2:32" x14ac:dyDescent="0.35">
      <c r="B34" s="4" t="s">
        <v>137</v>
      </c>
      <c r="C34" s="4" t="s">
        <v>138</v>
      </c>
      <c r="D34" s="4" t="s">
        <v>1</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row>
    <row r="38" spans="2:32" x14ac:dyDescent="0.35">
      <c r="B38" s="3" t="s">
        <v>108</v>
      </c>
    </row>
    <row r="39" spans="2:32" x14ac:dyDescent="0.35">
      <c r="B39" s="4" t="s">
        <v>3</v>
      </c>
      <c r="C39" s="4" t="s">
        <v>4</v>
      </c>
      <c r="D39" s="4" t="s">
        <v>0</v>
      </c>
      <c r="E39" s="4" t="s">
        <v>6</v>
      </c>
      <c r="F39" s="4" t="s">
        <v>7</v>
      </c>
      <c r="G39" s="4" t="s">
        <v>8</v>
      </c>
      <c r="H39" s="4" t="s">
        <v>9</v>
      </c>
      <c r="I39" s="4" t="s">
        <v>10</v>
      </c>
      <c r="J39" s="4" t="s">
        <v>11</v>
      </c>
      <c r="K39" s="4" t="s">
        <v>12</v>
      </c>
      <c r="L39" s="4" t="s">
        <v>13</v>
      </c>
      <c r="M39" s="4" t="s">
        <v>14</v>
      </c>
      <c r="N39" s="4" t="s">
        <v>15</v>
      </c>
      <c r="O39" s="4" t="s">
        <v>16</v>
      </c>
      <c r="P39" s="4" t="s">
        <v>17</v>
      </c>
      <c r="Q39" s="4" t="s">
        <v>18</v>
      </c>
      <c r="R39" s="4" t="s">
        <v>19</v>
      </c>
      <c r="S39" s="4" t="s">
        <v>20</v>
      </c>
      <c r="T39" s="4" t="s">
        <v>21</v>
      </c>
      <c r="U39" s="4" t="s">
        <v>22</v>
      </c>
      <c r="V39" s="4" t="s">
        <v>23</v>
      </c>
      <c r="W39" s="4" t="s">
        <v>24</v>
      </c>
      <c r="X39" s="4" t="s">
        <v>25</v>
      </c>
      <c r="Y39" s="4" t="s">
        <v>26</v>
      </c>
      <c r="Z39" s="4" t="s">
        <v>27</v>
      </c>
      <c r="AA39" s="4" t="s">
        <v>28</v>
      </c>
      <c r="AB39" s="4" t="s">
        <v>29</v>
      </c>
      <c r="AC39" s="4" t="s">
        <v>30</v>
      </c>
      <c r="AD39" s="4" t="s">
        <v>31</v>
      </c>
      <c r="AE39" s="4" t="s">
        <v>32</v>
      </c>
      <c r="AF39" s="4" t="s">
        <v>33</v>
      </c>
    </row>
    <row r="40" spans="2:32" x14ac:dyDescent="0.35">
      <c r="B40" s="4" t="s">
        <v>113</v>
      </c>
      <c r="C40" s="4" t="s">
        <v>114</v>
      </c>
      <c r="D40" s="4" t="s">
        <v>5</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c r="AD40" s="4">
        <v>0</v>
      </c>
      <c r="AE40" s="4">
        <v>0</v>
      </c>
      <c r="AF40" s="4">
        <v>0</v>
      </c>
    </row>
    <row r="41" spans="2:32" x14ac:dyDescent="0.35">
      <c r="B41" s="4" t="s">
        <v>115</v>
      </c>
      <c r="C41" s="4" t="s">
        <v>116</v>
      </c>
      <c r="D41" s="4" t="s">
        <v>5</v>
      </c>
      <c r="E41" s="4">
        <v>450.1532019250397</v>
      </c>
      <c r="F41" s="4">
        <v>448.04683569898998</v>
      </c>
      <c r="G41" s="4">
        <v>439.61266910839487</v>
      </c>
      <c r="H41" s="4">
        <v>428.2433646735152</v>
      </c>
      <c r="I41" s="4">
        <v>408.53597707175516</v>
      </c>
      <c r="J41" s="4">
        <v>439.25144167022512</v>
      </c>
      <c r="K41" s="4">
        <v>340.82602172111012</v>
      </c>
      <c r="L41" s="4">
        <v>370.96888041035999</v>
      </c>
      <c r="M41" s="4">
        <v>393.48992154244496</v>
      </c>
      <c r="N41" s="4">
        <v>393.62698652641478</v>
      </c>
      <c r="O41" s="4">
        <v>367.44265365077018</v>
      </c>
      <c r="P41" s="4">
        <v>376.53834942228997</v>
      </c>
      <c r="Q41" s="4">
        <v>356.91424310045494</v>
      </c>
      <c r="R41" s="4">
        <v>392.86979078125989</v>
      </c>
      <c r="S41" s="4">
        <v>396.15214739614504</v>
      </c>
      <c r="T41" s="4">
        <v>388.48851342416515</v>
      </c>
      <c r="U41" s="4">
        <v>362.45416347296509</v>
      </c>
      <c r="V41" s="4">
        <v>382.77321925450019</v>
      </c>
      <c r="W41" s="4">
        <v>371.66837104142996</v>
      </c>
      <c r="X41" s="4">
        <v>402.09258029319011</v>
      </c>
      <c r="Y41" s="4">
        <v>394.13862906480006</v>
      </c>
      <c r="Z41" s="4">
        <v>373.84208439938016</v>
      </c>
      <c r="AA41" s="4">
        <v>375.98353528969477</v>
      </c>
      <c r="AB41" s="4">
        <v>377.10943106505493</v>
      </c>
      <c r="AC41" s="4">
        <v>368.33535811554509</v>
      </c>
      <c r="AD41" s="4">
        <v>368.61414846876994</v>
      </c>
      <c r="AE41" s="4">
        <v>353.88957035544496</v>
      </c>
      <c r="AF41" s="4">
        <v>352.66189354537499</v>
      </c>
    </row>
    <row r="42" spans="2:32" x14ac:dyDescent="0.35">
      <c r="B42" s="4" t="s">
        <v>117</v>
      </c>
      <c r="C42" s="4" t="s">
        <v>118</v>
      </c>
      <c r="D42" s="4" t="s">
        <v>5</v>
      </c>
      <c r="E42" s="4">
        <v>1234.6437704895302</v>
      </c>
      <c r="F42" s="4">
        <v>1685.7536515760246</v>
      </c>
      <c r="G42" s="4">
        <v>1752.6629593626149</v>
      </c>
      <c r="H42" s="4">
        <v>1711.7116706277054</v>
      </c>
      <c r="I42" s="4">
        <v>2507.6472983508015</v>
      </c>
      <c r="J42" s="4">
        <v>2380.4255801727995</v>
      </c>
      <c r="K42" s="4">
        <v>5695.2376156214996</v>
      </c>
      <c r="L42" s="4">
        <v>6184.0645218957106</v>
      </c>
      <c r="M42" s="4">
        <v>6756.7378549458854</v>
      </c>
      <c r="N42" s="4">
        <v>7041.9674250753314</v>
      </c>
      <c r="O42" s="4">
        <v>6767.8045915400589</v>
      </c>
      <c r="P42" s="4">
        <v>7663.8652779352906</v>
      </c>
      <c r="Q42" s="4">
        <v>7012.0159019765224</v>
      </c>
      <c r="R42" s="4">
        <v>7815.1503010892729</v>
      </c>
      <c r="S42" s="4">
        <v>7748.7034873460025</v>
      </c>
      <c r="T42" s="4">
        <v>7408.9824120098492</v>
      </c>
      <c r="U42" s="4">
        <v>7050.3887867813255</v>
      </c>
      <c r="V42" s="4">
        <v>6837.8447181083502</v>
      </c>
      <c r="W42" s="4">
        <v>7200.9549111653068</v>
      </c>
      <c r="X42" s="4">
        <v>8238.3378705350224</v>
      </c>
      <c r="Y42" s="4">
        <v>7243.1969594879065</v>
      </c>
      <c r="Z42" s="4">
        <v>10615.363497625312</v>
      </c>
      <c r="AA42" s="4">
        <v>11207.247661575791</v>
      </c>
      <c r="AB42" s="4">
        <v>12931.22749664223</v>
      </c>
      <c r="AC42" s="4">
        <v>12430.939416390882</v>
      </c>
      <c r="AD42" s="4">
        <v>13283.513322743573</v>
      </c>
      <c r="AE42" s="4">
        <v>12352.29162454268</v>
      </c>
      <c r="AF42" s="4">
        <v>13217.030482116057</v>
      </c>
    </row>
    <row r="43" spans="2:32" x14ac:dyDescent="0.35">
      <c r="B43" s="4" t="s">
        <v>119</v>
      </c>
      <c r="C43" s="4" t="s">
        <v>120</v>
      </c>
      <c r="D43" s="4" t="s">
        <v>5</v>
      </c>
      <c r="E43" s="4">
        <v>2669.615868017604</v>
      </c>
      <c r="F43" s="4">
        <v>2855.8619016315051</v>
      </c>
      <c r="G43" s="4">
        <v>2880.8313611061453</v>
      </c>
      <c r="H43" s="4">
        <v>2804.364688375555</v>
      </c>
      <c r="I43" s="4">
        <v>3322.9501121227659</v>
      </c>
      <c r="J43" s="4">
        <v>6489.5099808112118</v>
      </c>
      <c r="K43" s="4">
        <v>8163.067925940325</v>
      </c>
      <c r="L43" s="4">
        <v>8671.1498316455436</v>
      </c>
      <c r="M43" s="4">
        <v>9758.1807684236082</v>
      </c>
      <c r="N43" s="4">
        <v>9745.6460744221604</v>
      </c>
      <c r="O43" s="4">
        <v>9436.452955011453</v>
      </c>
      <c r="P43" s="4">
        <v>9574.078050932394</v>
      </c>
      <c r="Q43" s="4">
        <v>12303.36258880829</v>
      </c>
      <c r="R43" s="4">
        <v>13442.865891043217</v>
      </c>
      <c r="S43" s="4">
        <v>13352.591333888171</v>
      </c>
      <c r="T43" s="4">
        <v>12944.24549561737</v>
      </c>
      <c r="U43" s="4">
        <v>13835.450254620098</v>
      </c>
      <c r="V43" s="4">
        <v>13277.780939138185</v>
      </c>
      <c r="W43" s="4">
        <v>14274.692353693303</v>
      </c>
      <c r="X43" s="4">
        <v>16397.303780730272</v>
      </c>
      <c r="Y43" s="4">
        <v>14578.485455951772</v>
      </c>
      <c r="Z43" s="4">
        <v>15360.928387770758</v>
      </c>
      <c r="AA43" s="4">
        <v>17138.20631061291</v>
      </c>
      <c r="AB43" s="4">
        <v>16534.051033283544</v>
      </c>
      <c r="AC43" s="4">
        <v>16296.226235118669</v>
      </c>
      <c r="AD43" s="4">
        <v>16665.660837891395</v>
      </c>
      <c r="AE43" s="4">
        <v>15800.023741520044</v>
      </c>
      <c r="AF43" s="4">
        <v>16692.86400566786</v>
      </c>
    </row>
    <row r="44" spans="2:32" x14ac:dyDescent="0.35">
      <c r="B44" s="4" t="s">
        <v>121</v>
      </c>
      <c r="C44" s="4" t="s">
        <v>122</v>
      </c>
      <c r="D44" s="4" t="s">
        <v>5</v>
      </c>
      <c r="E44" s="4">
        <v>119.12136112666492</v>
      </c>
      <c r="F44" s="4">
        <v>133.18290489502002</v>
      </c>
      <c r="G44" s="4">
        <v>484.80100511673993</v>
      </c>
      <c r="H44" s="4">
        <v>448.72721798972981</v>
      </c>
      <c r="I44" s="4">
        <v>438.37152294209523</v>
      </c>
      <c r="J44" s="4">
        <v>474.03653667613048</v>
      </c>
      <c r="K44" s="4">
        <v>373.63334646490028</v>
      </c>
      <c r="L44" s="4">
        <v>410.91131718354012</v>
      </c>
      <c r="M44" s="4">
        <v>417.61259589096983</v>
      </c>
      <c r="N44" s="4">
        <v>406.75198149673508</v>
      </c>
      <c r="O44" s="4">
        <v>395.48340053642994</v>
      </c>
      <c r="P44" s="4">
        <v>378.10092270525018</v>
      </c>
      <c r="Q44" s="4">
        <v>363.68941936031001</v>
      </c>
      <c r="R44" s="4">
        <v>382.34053506411493</v>
      </c>
      <c r="S44" s="4">
        <v>400.51334274992035</v>
      </c>
      <c r="T44" s="4">
        <v>430.87479159812483</v>
      </c>
      <c r="U44" s="4">
        <v>371.13039576754022</v>
      </c>
      <c r="V44" s="4">
        <v>404.09155091451504</v>
      </c>
      <c r="W44" s="4">
        <v>378.67935099367514</v>
      </c>
      <c r="X44" s="4">
        <v>561.03490700950988</v>
      </c>
      <c r="Y44" s="4">
        <v>641.37829733373974</v>
      </c>
      <c r="Z44" s="4">
        <v>619.37281307914998</v>
      </c>
      <c r="AA44" s="4">
        <v>585.93637170661952</v>
      </c>
      <c r="AB44" s="4">
        <v>556.90363326510499</v>
      </c>
      <c r="AC44" s="4">
        <v>556.54815965106945</v>
      </c>
      <c r="AD44" s="4">
        <v>555.37869771875489</v>
      </c>
      <c r="AE44" s="4">
        <v>568.34464250784526</v>
      </c>
      <c r="AF44" s="4">
        <v>547.9409198540651</v>
      </c>
    </row>
    <row r="45" spans="2:32" x14ac:dyDescent="0.35">
      <c r="B45" s="4" t="s">
        <v>123</v>
      </c>
      <c r="C45" s="4" t="s">
        <v>124</v>
      </c>
      <c r="D45" s="4" t="s">
        <v>5</v>
      </c>
      <c r="E45" s="4">
        <v>2297.9199703731297</v>
      </c>
      <c r="F45" s="4">
        <v>2474.0099994446946</v>
      </c>
      <c r="G45" s="4">
        <v>2364.5305279408744</v>
      </c>
      <c r="H45" s="4">
        <v>3858.2823266920545</v>
      </c>
      <c r="I45" s="4">
        <v>3816.7714428755453</v>
      </c>
      <c r="J45" s="4">
        <v>5159.871714692049</v>
      </c>
      <c r="K45" s="4">
        <v>4517.1439890808797</v>
      </c>
      <c r="L45" s="4">
        <v>4889.9156329653133</v>
      </c>
      <c r="M45" s="4">
        <v>5076.5299516433206</v>
      </c>
      <c r="N45" s="4">
        <v>4783.3267426434822</v>
      </c>
      <c r="O45" s="4">
        <v>4919.6748629987214</v>
      </c>
      <c r="P45" s="4">
        <v>4832.2105372891947</v>
      </c>
      <c r="Q45" s="4">
        <v>4440.4487200150706</v>
      </c>
      <c r="R45" s="4">
        <v>4873.7019606194499</v>
      </c>
      <c r="S45" s="4">
        <v>4708.9836702763514</v>
      </c>
      <c r="T45" s="4">
        <v>4632.2862943417613</v>
      </c>
      <c r="U45" s="4">
        <v>4457.2775394112314</v>
      </c>
      <c r="V45" s="4">
        <v>4422.9655472253708</v>
      </c>
      <c r="W45" s="4">
        <v>6334.0689577787944</v>
      </c>
      <c r="X45" s="4">
        <v>6830.3770253973817</v>
      </c>
      <c r="Y45" s="4">
        <v>6640.2980322579988</v>
      </c>
      <c r="Z45" s="4">
        <v>6723.644833823234</v>
      </c>
      <c r="AA45" s="4">
        <v>6593.2747168771284</v>
      </c>
      <c r="AB45" s="4">
        <v>5944.8815404380521</v>
      </c>
      <c r="AC45" s="4">
        <v>6396.9646242946665</v>
      </c>
      <c r="AD45" s="4">
        <v>5891.3572967250457</v>
      </c>
      <c r="AE45" s="4">
        <v>5183.9476945663582</v>
      </c>
      <c r="AF45" s="4">
        <v>5375.6445361590904</v>
      </c>
    </row>
    <row r="46" spans="2:32" x14ac:dyDescent="0.35">
      <c r="B46" s="4" t="s">
        <v>125</v>
      </c>
      <c r="C46" s="4" t="s">
        <v>126</v>
      </c>
      <c r="D46" s="4" t="s">
        <v>5</v>
      </c>
      <c r="E46" s="4">
        <v>1120.8092705218701</v>
      </c>
      <c r="F46" s="4">
        <v>1683.7252150731056</v>
      </c>
      <c r="G46" s="4">
        <v>2097.698576662101</v>
      </c>
      <c r="H46" s="4">
        <v>1910.4046355366606</v>
      </c>
      <c r="I46" s="4">
        <v>1930.8130844472255</v>
      </c>
      <c r="J46" s="4">
        <v>2092.2551298746694</v>
      </c>
      <c r="K46" s="4">
        <v>1782.5849676478351</v>
      </c>
      <c r="L46" s="4">
        <v>1945.8850972874857</v>
      </c>
      <c r="M46" s="4">
        <v>2081.0796394885997</v>
      </c>
      <c r="N46" s="4">
        <v>1915.9054349770902</v>
      </c>
      <c r="O46" s="4">
        <v>2023.2084195746497</v>
      </c>
      <c r="P46" s="4">
        <v>2026.9727638053755</v>
      </c>
      <c r="Q46" s="4">
        <v>1945.020172641445</v>
      </c>
      <c r="R46" s="4">
        <v>2100.5322496774102</v>
      </c>
      <c r="S46" s="4">
        <v>2030.4809572430661</v>
      </c>
      <c r="T46" s="4">
        <v>1935.4396018249711</v>
      </c>
      <c r="U46" s="4">
        <v>1917.4045849173808</v>
      </c>
      <c r="V46" s="4">
        <v>1824.4786915398611</v>
      </c>
      <c r="W46" s="4">
        <v>1758.5193467385868</v>
      </c>
      <c r="X46" s="4">
        <v>2580.5093072036402</v>
      </c>
      <c r="Y46" s="4">
        <v>2507.2176611981204</v>
      </c>
      <c r="Z46" s="4">
        <v>2559.9322051214854</v>
      </c>
      <c r="AA46" s="4">
        <v>2637.2599157297655</v>
      </c>
      <c r="AB46" s="4">
        <v>2355.5160990148111</v>
      </c>
      <c r="AC46" s="4">
        <v>2523.9483470683194</v>
      </c>
      <c r="AD46" s="4">
        <v>2589.3372728812997</v>
      </c>
      <c r="AE46" s="4">
        <v>1855.1353673469653</v>
      </c>
      <c r="AF46" s="4">
        <v>1880.5865303079488</v>
      </c>
    </row>
    <row r="47" spans="2:32" x14ac:dyDescent="0.35">
      <c r="B47" s="4" t="s">
        <v>127</v>
      </c>
      <c r="C47" s="4" t="s">
        <v>128</v>
      </c>
      <c r="D47" s="4" t="s">
        <v>5</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row>
    <row r="48" spans="2:32" x14ac:dyDescent="0.35">
      <c r="B48" s="4" t="s">
        <v>129</v>
      </c>
      <c r="C48" s="4" t="s">
        <v>130</v>
      </c>
      <c r="D48" s="4" t="s">
        <v>5</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row>
    <row r="49" spans="2:32" x14ac:dyDescent="0.35">
      <c r="B49" s="4" t="s">
        <v>131</v>
      </c>
      <c r="C49" s="4" t="s">
        <v>132</v>
      </c>
      <c r="D49" s="4" t="s">
        <v>5</v>
      </c>
      <c r="E49" s="4">
        <v>0</v>
      </c>
      <c r="F49" s="4">
        <v>0</v>
      </c>
      <c r="G49" s="4">
        <v>1031.2202096167453</v>
      </c>
      <c r="H49" s="4">
        <v>1006.2942230457145</v>
      </c>
      <c r="I49" s="4">
        <v>1046.943435250125</v>
      </c>
      <c r="J49" s="4">
        <v>1021.3343428756152</v>
      </c>
      <c r="K49" s="4">
        <v>857.97927308384487</v>
      </c>
      <c r="L49" s="4">
        <v>907.28607695977553</v>
      </c>
      <c r="M49" s="4">
        <v>1022.6458908896151</v>
      </c>
      <c r="N49" s="4">
        <v>1049.7424672320601</v>
      </c>
      <c r="O49" s="4">
        <v>963.34154660643469</v>
      </c>
      <c r="P49" s="4">
        <v>1003.9745659653453</v>
      </c>
      <c r="Q49" s="4">
        <v>903.2444046062609</v>
      </c>
      <c r="R49" s="4">
        <v>1017.0528088841805</v>
      </c>
      <c r="S49" s="4">
        <v>1001.4587360480842</v>
      </c>
      <c r="T49" s="4">
        <v>948.60078365968002</v>
      </c>
      <c r="U49" s="4">
        <v>881.40905220576951</v>
      </c>
      <c r="V49" s="4">
        <v>890.95095222734017</v>
      </c>
      <c r="W49" s="4">
        <v>929.89505582494508</v>
      </c>
      <c r="X49" s="4">
        <v>935.19277390828029</v>
      </c>
      <c r="Y49" s="4">
        <v>876.76059376064018</v>
      </c>
      <c r="Z49" s="4">
        <v>831.49041765465086</v>
      </c>
      <c r="AA49" s="4">
        <v>886.64778106985523</v>
      </c>
      <c r="AB49" s="4">
        <v>1115.5238033821299</v>
      </c>
      <c r="AC49" s="4">
        <v>1538.268912366801</v>
      </c>
      <c r="AD49" s="4">
        <v>1729.7126789584497</v>
      </c>
      <c r="AE49" s="4">
        <v>1634.1218549975458</v>
      </c>
      <c r="AF49" s="4">
        <v>1734.333132719755</v>
      </c>
    </row>
    <row r="50" spans="2:32" x14ac:dyDescent="0.35">
      <c r="B50" s="4" t="s">
        <v>133</v>
      </c>
      <c r="C50" s="4" t="s">
        <v>134</v>
      </c>
      <c r="D50" s="4" t="s">
        <v>5</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row>
    <row r="51" spans="2:32" x14ac:dyDescent="0.35">
      <c r="B51" s="4" t="s">
        <v>113</v>
      </c>
      <c r="C51" s="4" t="s">
        <v>114</v>
      </c>
      <c r="D51" s="4" t="s">
        <v>2</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row>
    <row r="52" spans="2:32" x14ac:dyDescent="0.35">
      <c r="B52" s="4" t="s">
        <v>115</v>
      </c>
      <c r="C52" s="4" t="s">
        <v>116</v>
      </c>
      <c r="D52" s="4" t="s">
        <v>2</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row>
    <row r="53" spans="2:32" x14ac:dyDescent="0.35">
      <c r="B53" s="4" t="s">
        <v>117</v>
      </c>
      <c r="C53" s="4" t="s">
        <v>118</v>
      </c>
      <c r="D53" s="4" t="s">
        <v>2</v>
      </c>
      <c r="E53" s="4">
        <v>1303.30080706125</v>
      </c>
      <c r="F53" s="4">
        <v>1106.0131430625802</v>
      </c>
      <c r="G53" s="4">
        <v>1975.7173334187096</v>
      </c>
      <c r="H53" s="4">
        <v>2374.9812895647756</v>
      </c>
      <c r="I53" s="4">
        <v>9350.0362196271526</v>
      </c>
      <c r="J53" s="4">
        <v>10533.70262623407</v>
      </c>
      <c r="K53" s="4">
        <v>13713.553911789288</v>
      </c>
      <c r="L53" s="4">
        <v>12739.791428609113</v>
      </c>
      <c r="M53" s="4">
        <v>13213.60952592102</v>
      </c>
      <c r="N53" s="4">
        <v>12292.377640893803</v>
      </c>
      <c r="O53" s="4">
        <v>22803.797932149046</v>
      </c>
      <c r="P53" s="4">
        <v>23215.330941963675</v>
      </c>
      <c r="Q53" s="4">
        <v>22822.448990442954</v>
      </c>
      <c r="R53" s="4">
        <v>23658.474950618984</v>
      </c>
      <c r="S53" s="4">
        <v>24169.836961303597</v>
      </c>
      <c r="T53" s="4">
        <v>23343.765090484008</v>
      </c>
      <c r="U53" s="4">
        <v>24607.762778910979</v>
      </c>
      <c r="V53" s="4">
        <v>25602.274663565582</v>
      </c>
      <c r="W53" s="4">
        <v>24171.532605816676</v>
      </c>
      <c r="X53" s="4">
        <v>22122.374728606905</v>
      </c>
      <c r="Y53" s="4">
        <v>24086.468126137399</v>
      </c>
      <c r="Z53" s="4">
        <v>21404.412387950837</v>
      </c>
      <c r="AA53" s="4">
        <v>21906.68816743455</v>
      </c>
      <c r="AB53" s="4">
        <v>20538.061095403024</v>
      </c>
      <c r="AC53" s="4">
        <v>21207.711932613005</v>
      </c>
      <c r="AD53" s="4">
        <v>20968.823276949457</v>
      </c>
      <c r="AE53" s="4">
        <v>20423.007853190935</v>
      </c>
      <c r="AF53" s="4">
        <v>21390.296619241333</v>
      </c>
    </row>
    <row r="54" spans="2:32" x14ac:dyDescent="0.35">
      <c r="B54" s="4" t="s">
        <v>119</v>
      </c>
      <c r="C54" s="4" t="s">
        <v>120</v>
      </c>
      <c r="D54" s="4" t="s">
        <v>2</v>
      </c>
      <c r="E54" s="4">
        <v>660.14260337695964</v>
      </c>
      <c r="F54" s="4">
        <v>1217.3482227935997</v>
      </c>
      <c r="G54" s="4">
        <v>2684.71537250246</v>
      </c>
      <c r="H54" s="4">
        <v>3550.229421634659</v>
      </c>
      <c r="I54" s="4">
        <v>12358.735704669572</v>
      </c>
      <c r="J54" s="4">
        <v>17885.439902737064</v>
      </c>
      <c r="K54" s="4">
        <v>17824.786640322342</v>
      </c>
      <c r="L54" s="4">
        <v>16799.137597253037</v>
      </c>
      <c r="M54" s="4">
        <v>16973.459970151845</v>
      </c>
      <c r="N54" s="4">
        <v>16004.407376304671</v>
      </c>
      <c r="O54" s="4">
        <v>16942.6819497875</v>
      </c>
      <c r="P54" s="4">
        <v>16244.898852045793</v>
      </c>
      <c r="Q54" s="4">
        <v>15918.01540582549</v>
      </c>
      <c r="R54" s="4">
        <v>17084.488111559112</v>
      </c>
      <c r="S54" s="4">
        <v>17064.764626907181</v>
      </c>
      <c r="T54" s="4">
        <v>17279.837760957056</v>
      </c>
      <c r="U54" s="4">
        <v>17055.183152549991</v>
      </c>
      <c r="V54" s="4">
        <v>18093.543436180877</v>
      </c>
      <c r="W54" s="4">
        <v>17628.186969679358</v>
      </c>
      <c r="X54" s="4">
        <v>16693.515159505372</v>
      </c>
      <c r="Y54" s="4">
        <v>17488.988125033644</v>
      </c>
      <c r="Z54" s="4">
        <v>16181.004302700856</v>
      </c>
      <c r="AA54" s="4">
        <v>16165.073463426532</v>
      </c>
      <c r="AB54" s="4">
        <v>15623.452043455811</v>
      </c>
      <c r="AC54" s="4">
        <v>22356.415545568216</v>
      </c>
      <c r="AD54" s="4">
        <v>21515.800608797435</v>
      </c>
      <c r="AE54" s="4">
        <v>21095.267025887515</v>
      </c>
      <c r="AF54" s="4">
        <v>22726.619786438074</v>
      </c>
    </row>
    <row r="55" spans="2:32" x14ac:dyDescent="0.35">
      <c r="B55" s="4" t="s">
        <v>121</v>
      </c>
      <c r="C55" s="4" t="s">
        <v>122</v>
      </c>
      <c r="D55" s="4" t="s">
        <v>2</v>
      </c>
      <c r="E55" s="4">
        <v>783.6632710196302</v>
      </c>
      <c r="F55" s="4">
        <v>609.86250055236462</v>
      </c>
      <c r="G55" s="4">
        <v>913.07682831387513</v>
      </c>
      <c r="H55" s="4">
        <v>876.17282523262531</v>
      </c>
      <c r="I55" s="4">
        <v>865.86442122907476</v>
      </c>
      <c r="J55" s="4">
        <v>964.94965190684479</v>
      </c>
      <c r="K55" s="4">
        <v>823.36473524131486</v>
      </c>
      <c r="L55" s="4">
        <v>890.21566537384047</v>
      </c>
      <c r="M55" s="4">
        <v>861.60638971068465</v>
      </c>
      <c r="N55" s="4">
        <v>872.91423635336514</v>
      </c>
      <c r="O55" s="4">
        <v>837.18422879673051</v>
      </c>
      <c r="P55" s="4">
        <v>827.3817546235</v>
      </c>
      <c r="Q55" s="4">
        <v>760.41321250606529</v>
      </c>
      <c r="R55" s="4">
        <v>863.86027321027063</v>
      </c>
      <c r="S55" s="4">
        <v>904.55860122049523</v>
      </c>
      <c r="T55" s="4">
        <v>782.64826294180955</v>
      </c>
      <c r="U55" s="4">
        <v>876.91171212273025</v>
      </c>
      <c r="V55" s="4">
        <v>843.3097401249106</v>
      </c>
      <c r="W55" s="4">
        <v>811.76300900825026</v>
      </c>
      <c r="X55" s="4">
        <v>214.84271173274513</v>
      </c>
      <c r="Y55" s="4">
        <v>205.01132342270009</v>
      </c>
      <c r="Z55" s="4">
        <v>204.80024202334999</v>
      </c>
      <c r="AA55" s="4">
        <v>199.96288798517995</v>
      </c>
      <c r="AB55" s="4">
        <v>206.62386565639503</v>
      </c>
      <c r="AC55" s="4">
        <v>278.67908102873503</v>
      </c>
      <c r="AD55" s="4">
        <v>284.52027413601002</v>
      </c>
      <c r="AE55" s="4">
        <v>262.11436645843492</v>
      </c>
      <c r="AF55" s="4">
        <v>284.10645978261488</v>
      </c>
    </row>
    <row r="56" spans="2:32" x14ac:dyDescent="0.35">
      <c r="B56" s="4" t="s">
        <v>123</v>
      </c>
      <c r="C56" s="4" t="s">
        <v>124</v>
      </c>
      <c r="D56" s="4" t="s">
        <v>2</v>
      </c>
      <c r="E56" s="4">
        <v>0</v>
      </c>
      <c r="F56" s="4">
        <v>0</v>
      </c>
      <c r="G56" s="4">
        <v>233.60678513634991</v>
      </c>
      <c r="H56" s="4">
        <v>1481.4643523072971</v>
      </c>
      <c r="I56" s="4">
        <v>1400.9444574324182</v>
      </c>
      <c r="J56" s="4">
        <v>1463.8134204553946</v>
      </c>
      <c r="K56" s="4">
        <v>1297.9732708927841</v>
      </c>
      <c r="L56" s="4">
        <v>1452.0761062202998</v>
      </c>
      <c r="M56" s="4">
        <v>1439.8220956020846</v>
      </c>
      <c r="N56" s="4">
        <v>1528.256087773985</v>
      </c>
      <c r="O56" s="4">
        <v>1350.9352251078851</v>
      </c>
      <c r="P56" s="4">
        <v>1354.4002412745299</v>
      </c>
      <c r="Q56" s="4">
        <v>1377.8378429059348</v>
      </c>
      <c r="R56" s="4">
        <v>1472.1060763437347</v>
      </c>
      <c r="S56" s="4">
        <v>1486.9509552259042</v>
      </c>
      <c r="T56" s="4">
        <v>1477.8624007464448</v>
      </c>
      <c r="U56" s="4">
        <v>1455.6742143594806</v>
      </c>
      <c r="V56" s="4">
        <v>1468.4586034124607</v>
      </c>
      <c r="W56" s="4">
        <v>1397.2318969856944</v>
      </c>
      <c r="X56" s="4">
        <v>1342.9014686284499</v>
      </c>
      <c r="Y56" s="4">
        <v>1308.6373453023591</v>
      </c>
      <c r="Z56" s="4">
        <v>1389.9191083273506</v>
      </c>
      <c r="AA56" s="4">
        <v>1358.4265469056554</v>
      </c>
      <c r="AB56" s="4">
        <v>1441.2065236180142</v>
      </c>
      <c r="AC56" s="4">
        <v>1285.5576605186816</v>
      </c>
      <c r="AD56" s="4">
        <v>2210.6601760569588</v>
      </c>
      <c r="AE56" s="4">
        <v>2238.1172479347852</v>
      </c>
      <c r="AF56" s="4">
        <v>2377.5638879296562</v>
      </c>
    </row>
    <row r="57" spans="2:32" x14ac:dyDescent="0.35">
      <c r="B57" s="4" t="s">
        <v>125</v>
      </c>
      <c r="C57" s="4" t="s">
        <v>126</v>
      </c>
      <c r="D57" s="4" t="s">
        <v>2</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row>
    <row r="58" spans="2:32" x14ac:dyDescent="0.35">
      <c r="B58" s="4" t="s">
        <v>127</v>
      </c>
      <c r="C58" s="4" t="s">
        <v>128</v>
      </c>
      <c r="D58" s="4" t="s">
        <v>2</v>
      </c>
      <c r="E58" s="4">
        <v>0</v>
      </c>
      <c r="F58" s="4">
        <v>201.18939092000991</v>
      </c>
      <c r="G58" s="4">
        <v>763.31140707615441</v>
      </c>
      <c r="H58" s="4">
        <v>905.47366731840953</v>
      </c>
      <c r="I58" s="4">
        <v>904.41790903333492</v>
      </c>
      <c r="J58" s="4">
        <v>820.02492448513988</v>
      </c>
      <c r="K58" s="4">
        <v>891.35498691551982</v>
      </c>
      <c r="L58" s="4">
        <v>783.14972010955989</v>
      </c>
      <c r="M58" s="4">
        <v>781.1278925868254</v>
      </c>
      <c r="N58" s="4">
        <v>797.85830366861933</v>
      </c>
      <c r="O58" s="4">
        <v>802.33321384960959</v>
      </c>
      <c r="P58" s="4">
        <v>798.39379078069032</v>
      </c>
      <c r="Q58" s="4">
        <v>687.22691276228545</v>
      </c>
      <c r="R58" s="4">
        <v>760.6698904120243</v>
      </c>
      <c r="S58" s="4">
        <v>819.49225547983031</v>
      </c>
      <c r="T58" s="4">
        <v>864.47513578043049</v>
      </c>
      <c r="U58" s="4">
        <v>821.22807650921084</v>
      </c>
      <c r="V58" s="4">
        <v>891.73359996245426</v>
      </c>
      <c r="W58" s="4">
        <v>899.46889215285967</v>
      </c>
      <c r="X58" s="4">
        <v>800.86138549087002</v>
      </c>
      <c r="Y58" s="4">
        <v>865.86247273394031</v>
      </c>
      <c r="Z58" s="4">
        <v>767.54674543880992</v>
      </c>
      <c r="AA58" s="4">
        <v>779.00165161013012</v>
      </c>
      <c r="AB58" s="4">
        <v>802.58799818091995</v>
      </c>
      <c r="AC58" s="4">
        <v>779.28166335368019</v>
      </c>
      <c r="AD58" s="4">
        <v>793.66246344526553</v>
      </c>
      <c r="AE58" s="4">
        <v>699.85618454650466</v>
      </c>
      <c r="AF58" s="4">
        <v>726.02992255510469</v>
      </c>
    </row>
    <row r="59" spans="2:32" x14ac:dyDescent="0.35">
      <c r="B59" s="4" t="s">
        <v>129</v>
      </c>
      <c r="C59" s="4" t="s">
        <v>130</v>
      </c>
      <c r="D59" s="4" t="s">
        <v>2</v>
      </c>
      <c r="E59" s="4">
        <v>368.140264143205</v>
      </c>
      <c r="F59" s="4">
        <v>378.94703131770501</v>
      </c>
      <c r="G59" s="4">
        <v>1399.2376609040302</v>
      </c>
      <c r="H59" s="4">
        <v>1356.6302356602409</v>
      </c>
      <c r="I59" s="4">
        <v>1360.1682094912308</v>
      </c>
      <c r="J59" s="4">
        <v>1357.8535741203411</v>
      </c>
      <c r="K59" s="4">
        <v>1260.6130129457651</v>
      </c>
      <c r="L59" s="4">
        <v>1273.3587194679644</v>
      </c>
      <c r="M59" s="4">
        <v>1332.59209473449</v>
      </c>
      <c r="N59" s="4">
        <v>1385.4689911072701</v>
      </c>
      <c r="O59" s="4">
        <v>1216.00979159894</v>
      </c>
      <c r="P59" s="4">
        <v>1305.9721814052455</v>
      </c>
      <c r="Q59" s="4">
        <v>1209.5542685631449</v>
      </c>
      <c r="R59" s="4">
        <v>1350.6984631603905</v>
      </c>
      <c r="S59" s="4">
        <v>1330.5820347940698</v>
      </c>
      <c r="T59" s="4">
        <v>1271.5975436693395</v>
      </c>
      <c r="U59" s="4">
        <v>1223.2753792768392</v>
      </c>
      <c r="V59" s="4">
        <v>1206.8207050439403</v>
      </c>
      <c r="W59" s="4">
        <v>1248.6597953724854</v>
      </c>
      <c r="X59" s="4">
        <v>1156.8118728710947</v>
      </c>
      <c r="Y59" s="4">
        <v>1228.9573869621997</v>
      </c>
      <c r="Z59" s="4">
        <v>1195.1571672168648</v>
      </c>
      <c r="AA59" s="4">
        <v>2408.8106405718308</v>
      </c>
      <c r="AB59" s="4">
        <v>2482.3081570232657</v>
      </c>
      <c r="AC59" s="4">
        <v>2282.5230653231588</v>
      </c>
      <c r="AD59" s="4">
        <v>2478.7060017984813</v>
      </c>
      <c r="AE59" s="4">
        <v>2336.907247536732</v>
      </c>
      <c r="AF59" s="4">
        <v>2507.0192312734252</v>
      </c>
    </row>
    <row r="60" spans="2:32" x14ac:dyDescent="0.35">
      <c r="B60" s="4" t="s">
        <v>131</v>
      </c>
      <c r="C60" s="4" t="s">
        <v>132</v>
      </c>
      <c r="D60" s="4" t="s">
        <v>2</v>
      </c>
      <c r="E60" s="4">
        <v>0</v>
      </c>
      <c r="F60" s="4">
        <v>0</v>
      </c>
      <c r="G60" s="4">
        <v>1297.8077901135007</v>
      </c>
      <c r="H60" s="4">
        <v>1284.3893386096543</v>
      </c>
      <c r="I60" s="4">
        <v>1163.2970599600499</v>
      </c>
      <c r="J60" s="4">
        <v>1260.1914092089651</v>
      </c>
      <c r="K60" s="4">
        <v>2704.833463020605</v>
      </c>
      <c r="L60" s="4">
        <v>2448.1566088706841</v>
      </c>
      <c r="M60" s="4">
        <v>2581.4475106492027</v>
      </c>
      <c r="N60" s="4">
        <v>2412.4352917416795</v>
      </c>
      <c r="O60" s="4">
        <v>2384.5811489901707</v>
      </c>
      <c r="P60" s="4">
        <v>2540.8893126547327</v>
      </c>
      <c r="Q60" s="4">
        <v>2381.7273248025804</v>
      </c>
      <c r="R60" s="4">
        <v>2572.5308783904466</v>
      </c>
      <c r="S60" s="4">
        <v>2335.3572069494439</v>
      </c>
      <c r="T60" s="4">
        <v>2545.9064598292862</v>
      </c>
      <c r="U60" s="4">
        <v>2602.6834445359355</v>
      </c>
      <c r="V60" s="4">
        <v>2592.416701362165</v>
      </c>
      <c r="W60" s="4">
        <v>2454.510448588765</v>
      </c>
      <c r="X60" s="4">
        <v>2381.2476854108954</v>
      </c>
      <c r="Y60" s="4">
        <v>3904.6252448600308</v>
      </c>
      <c r="Z60" s="4">
        <v>3283.5048512318708</v>
      </c>
      <c r="AA60" s="4">
        <v>3437.1425759876756</v>
      </c>
      <c r="AB60" s="4">
        <v>3216.7947635846194</v>
      </c>
      <c r="AC60" s="4">
        <v>3439.475869714659</v>
      </c>
      <c r="AD60" s="4">
        <v>3683.9265523619824</v>
      </c>
      <c r="AE60" s="4">
        <v>3453.3111761323244</v>
      </c>
      <c r="AF60" s="4">
        <v>3727.2725643661697</v>
      </c>
    </row>
    <row r="61" spans="2:32" x14ac:dyDescent="0.35">
      <c r="B61" s="4" t="s">
        <v>133</v>
      </c>
      <c r="C61" s="4" t="s">
        <v>134</v>
      </c>
      <c r="D61" s="4" t="s">
        <v>2</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row>
    <row r="62" spans="2:32" x14ac:dyDescent="0.35">
      <c r="B62" s="4" t="s">
        <v>135</v>
      </c>
      <c r="C62" s="4" t="s">
        <v>136</v>
      </c>
      <c r="D62" s="4" t="s">
        <v>1</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row>
    <row r="63" spans="2:32" x14ac:dyDescent="0.35">
      <c r="B63" s="4" t="s">
        <v>137</v>
      </c>
      <c r="C63" s="4" t="s">
        <v>138</v>
      </c>
      <c r="D63" s="4" t="s">
        <v>1</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row>
    <row r="67" spans="2:32" x14ac:dyDescent="0.35">
      <c r="B67" s="3" t="s">
        <v>110</v>
      </c>
    </row>
    <row r="68" spans="2:32" x14ac:dyDescent="0.35">
      <c r="B68" s="4" t="s">
        <v>76</v>
      </c>
    </row>
    <row r="69" spans="2:32" ht="14.6" thickBot="1" x14ac:dyDescent="0.4">
      <c r="B69" s="5" t="s">
        <v>3</v>
      </c>
      <c r="C69" s="5" t="s">
        <v>4</v>
      </c>
      <c r="D69" s="5" t="s">
        <v>0</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5" t="s">
        <v>20</v>
      </c>
      <c r="T69" s="5" t="s">
        <v>21</v>
      </c>
      <c r="U69" s="5" t="s">
        <v>22</v>
      </c>
      <c r="V69" s="5" t="s">
        <v>23</v>
      </c>
      <c r="W69" s="5" t="s">
        <v>24</v>
      </c>
      <c r="X69" s="5" t="s">
        <v>25</v>
      </c>
      <c r="Y69" s="5" t="s">
        <v>26</v>
      </c>
      <c r="Z69" s="5" t="s">
        <v>27</v>
      </c>
      <c r="AA69" s="5" t="s">
        <v>28</v>
      </c>
      <c r="AB69" s="5" t="s">
        <v>29</v>
      </c>
      <c r="AC69" s="5" t="s">
        <v>30</v>
      </c>
      <c r="AD69" s="5" t="s">
        <v>31</v>
      </c>
      <c r="AE69" s="5" t="s">
        <v>32</v>
      </c>
      <c r="AF69" s="5" t="s">
        <v>33</v>
      </c>
    </row>
    <row r="70" spans="2:32" x14ac:dyDescent="0.35">
      <c r="B70" s="4" t="s">
        <v>113</v>
      </c>
      <c r="C70" s="4" t="s">
        <v>114</v>
      </c>
      <c r="D70" s="4" t="s">
        <v>5</v>
      </c>
      <c r="E70" s="6" cm="1">
        <f t="array" ref="E70">INDEX(Table1[], MATCH(1, (Table186[[#This Row],[REZ Name]]=Table1[REZ Name]) * (Table186[[#This Row],[Technology]]=Table1[Technology]), 0),4)-INDEX(GenREZAmounts[],MATCH(1, (Table186[[#This Row],[REZ Name]]=GenREZAmounts[REZ Name]) * (Table186[[#This Row],[Technology]]=GenREZAmounts[Technology]), 0),3)</f>
        <v>0</v>
      </c>
      <c r="F70" s="6" cm="1">
        <f t="array" ref="F70">INDEX(Table1[], MATCH(1, (Table186[[#This Row],[REZ Name]]=Table1[REZ Name]) * (Table186[[#This Row],[Technology]]=Table1[Technology]), 0),5)-INDEX(GenREZAmounts[],MATCH(1, (Table186[[#This Row],[REZ Name]]=GenREZAmounts[REZ Name]) * (Table186[[#This Row],[Technology]]=GenREZAmounts[Technology]), 0),4)</f>
        <v>0</v>
      </c>
      <c r="G70" s="4" cm="1">
        <f t="array" ref="G70">INDEX(Table1[], MATCH(1, (Table186[[#This Row],[REZ Name]]=Table1[REZ Name]) * (Table186[[#This Row],[Technology]]=Table1[Technology]), 0),6)-INDEX(GenREZAmounts[],MATCH(1, (Table186[[#This Row],[REZ Name]]=GenREZAmounts[REZ Name]) * (Table186[[#This Row],[Technology]]=GenREZAmounts[Technology]), 0),5)</f>
        <v>0</v>
      </c>
      <c r="H70" s="4" cm="1">
        <f t="array" ref="H70">INDEX(Table1[], MATCH(1, (Table186[[#This Row],[REZ Name]]=Table1[REZ Name]) * (Table186[[#This Row],[Technology]]=Table1[Technology]), 0),7)-INDEX(GenREZAmounts[],MATCH(1, (Table186[[#This Row],[REZ Name]]=GenREZAmounts[REZ Name]) * (Table186[[#This Row],[Technology]]=GenREZAmounts[Technology]), 0),6)</f>
        <v>0</v>
      </c>
      <c r="I70" s="4" cm="1">
        <f t="array" ref="I70">INDEX(Table1[], MATCH(1, (Table186[[#This Row],[REZ Name]]=Table1[REZ Name]) * (Table186[[#This Row],[Technology]]=Table1[Technology]), 0),8)-INDEX(GenREZAmounts[],MATCH(1, (Table186[[#This Row],[REZ Name]]=GenREZAmounts[REZ Name]) * (Table186[[#This Row],[Technology]]=GenREZAmounts[Technology]), 0),7)</f>
        <v>0</v>
      </c>
      <c r="J70" s="4" cm="1">
        <f t="array" ref="J70">INDEX(Table1[], MATCH(1, (Table186[[#This Row],[REZ Name]]=Table1[REZ Name]) * (Table186[[#This Row],[Technology]]=Table1[Technology]), 0),9)-INDEX(GenREZAmounts[],MATCH(1, (Table186[[#This Row],[REZ Name]]=GenREZAmounts[REZ Name]) * (Table186[[#This Row],[Technology]]=GenREZAmounts[Technology]), 0),8)</f>
        <v>0</v>
      </c>
      <c r="K70" s="4" cm="1">
        <f t="array" ref="K70">INDEX(Table1[], MATCH(1, (Table186[[#This Row],[REZ Name]]=Table1[REZ Name]) * (Table186[[#This Row],[Technology]]=Table1[Technology]), 0),10)-INDEX(GenREZAmounts[],MATCH(1, (Table186[[#This Row],[REZ Name]]=GenREZAmounts[REZ Name]) * (Table186[[#This Row],[Technology]]=GenREZAmounts[Technology]), 0),9)</f>
        <v>0</v>
      </c>
      <c r="L70" s="4" cm="1">
        <f t="array" ref="L70">INDEX(Table1[], MATCH(1, (Table186[[#This Row],[REZ Name]]=Table1[REZ Name]) * (Table186[[#This Row],[Technology]]=Table1[Technology]), 0),11)-INDEX(GenREZAmounts[],MATCH(1, (Table186[[#This Row],[REZ Name]]=GenREZAmounts[REZ Name]) * (Table186[[#This Row],[Technology]]=GenREZAmounts[Technology]), 0),10)</f>
        <v>0</v>
      </c>
      <c r="M70" s="4" cm="1">
        <f t="array" ref="M70">INDEX(Table1[], MATCH(1, (Table186[[#This Row],[REZ Name]]=Table1[REZ Name]) * (Table186[[#This Row],[Technology]]=Table1[Technology]), 0),12)-INDEX(GenREZAmounts[],MATCH(1, (Table186[[#This Row],[REZ Name]]=GenREZAmounts[REZ Name]) * (Table186[[#This Row],[Technology]]=GenREZAmounts[Technology]), 0),11)</f>
        <v>0</v>
      </c>
      <c r="N70" s="4" cm="1">
        <f t="array" ref="N70">INDEX(Table1[], MATCH(1, (Table186[[#This Row],[REZ Name]]=Table1[REZ Name]) * (Table186[[#This Row],[Technology]]=Table1[Technology]), 0),13)-INDEX(GenREZAmounts[],MATCH(1, (Table186[[#This Row],[REZ Name]]=GenREZAmounts[REZ Name]) * (Table186[[#This Row],[Technology]]=GenREZAmounts[Technology]), 0),12)</f>
        <v>0</v>
      </c>
      <c r="O70" s="4" cm="1">
        <f t="array" ref="O70">INDEX(Table1[], MATCH(1, (Table186[[#This Row],[REZ Name]]=Table1[REZ Name]) * (Table186[[#This Row],[Technology]]=Table1[Technology]), 0),14)-INDEX(GenREZAmounts[],MATCH(1, (Table186[[#This Row],[REZ Name]]=GenREZAmounts[REZ Name]) * (Table186[[#This Row],[Technology]]=GenREZAmounts[Technology]), 0),13)</f>
        <v>0</v>
      </c>
      <c r="P70" s="4" cm="1">
        <f t="array" ref="P70">INDEX(Table1[], MATCH(1, (Table186[[#This Row],[REZ Name]]=Table1[REZ Name]) * (Table186[[#This Row],[Technology]]=Table1[Technology]), 0),15)-INDEX(GenREZAmounts[],MATCH(1, (Table186[[#This Row],[REZ Name]]=GenREZAmounts[REZ Name]) * (Table186[[#This Row],[Technology]]=GenREZAmounts[Technology]), 0),14)</f>
        <v>0</v>
      </c>
      <c r="Q70" s="4" cm="1">
        <f t="array" ref="Q70">INDEX(Table1[], MATCH(1, (Table186[[#This Row],[REZ Name]]=Table1[REZ Name]) * (Table186[[#This Row],[Technology]]=Table1[Technology]), 0),16)-INDEX(GenREZAmounts[],MATCH(1, (Table186[[#This Row],[REZ Name]]=GenREZAmounts[REZ Name]) * (Table186[[#This Row],[Technology]]=GenREZAmounts[Technology]), 0),15)</f>
        <v>0</v>
      </c>
      <c r="R70" s="4" cm="1">
        <f t="array" ref="R70">INDEX(Table1[], MATCH(1, (Table186[[#This Row],[REZ Name]]=Table1[REZ Name]) * (Table186[[#This Row],[Technology]]=Table1[Technology]), 0),17)-INDEX(GenREZAmounts[],MATCH(1, (Table186[[#This Row],[REZ Name]]=GenREZAmounts[REZ Name]) * (Table186[[#This Row],[Technology]]=GenREZAmounts[Technology]), 0),16)</f>
        <v>0</v>
      </c>
      <c r="S70" s="4" cm="1">
        <f t="array" ref="S70">INDEX(Table1[], MATCH(1, (Table186[[#This Row],[REZ Name]]=Table1[REZ Name]) * (Table186[[#This Row],[Technology]]=Table1[Technology]), 0),18)-INDEX(GenREZAmounts[],MATCH(1, (Table186[[#This Row],[REZ Name]]=GenREZAmounts[REZ Name]) * (Table186[[#This Row],[Technology]]=GenREZAmounts[Technology]), 0),17)</f>
        <v>0</v>
      </c>
      <c r="T70" s="4" cm="1">
        <f t="array" ref="T70">INDEX(Table1[], MATCH(1, (Table186[[#This Row],[REZ Name]]=Table1[REZ Name]) * (Table186[[#This Row],[Technology]]=Table1[Technology]), 0),19)-INDEX(GenREZAmounts[],MATCH(1, (Table186[[#This Row],[REZ Name]]=GenREZAmounts[REZ Name]) * (Table186[[#This Row],[Technology]]=GenREZAmounts[Technology]), 0),18)</f>
        <v>0</v>
      </c>
      <c r="U70" s="4" cm="1">
        <f t="array" ref="U70">INDEX(Table1[], MATCH(1, (Table186[[#This Row],[REZ Name]]=Table1[REZ Name]) * (Table186[[#This Row],[Technology]]=Table1[Technology]), 0),20)-INDEX(GenREZAmounts[],MATCH(1, (Table186[[#This Row],[REZ Name]]=GenREZAmounts[REZ Name]) * (Table186[[#This Row],[Technology]]=GenREZAmounts[Technology]), 0),19)</f>
        <v>0</v>
      </c>
      <c r="V70" s="4" cm="1">
        <f t="array" ref="V70">INDEX(Table1[], MATCH(1, (Table186[[#This Row],[REZ Name]]=Table1[REZ Name]) * (Table186[[#This Row],[Technology]]=Table1[Technology]), 0),21)-INDEX(GenREZAmounts[],MATCH(1, (Table186[[#This Row],[REZ Name]]=GenREZAmounts[REZ Name]) * (Table186[[#This Row],[Technology]]=GenREZAmounts[Technology]), 0),20)</f>
        <v>0</v>
      </c>
      <c r="W70" s="4" cm="1">
        <f t="array" ref="W70">INDEX(Table1[], MATCH(1, (Table186[[#This Row],[REZ Name]]=Table1[REZ Name]) * (Table186[[#This Row],[Technology]]=Table1[Technology]), 0),22)-INDEX(GenREZAmounts[],MATCH(1, (Table186[[#This Row],[REZ Name]]=GenREZAmounts[REZ Name]) * (Table186[[#This Row],[Technology]]=GenREZAmounts[Technology]), 0),21)</f>
        <v>0</v>
      </c>
      <c r="X70" s="4" cm="1">
        <f t="array" ref="X70">INDEX(Table1[], MATCH(1, (Table186[[#This Row],[REZ Name]]=Table1[REZ Name]) * (Table186[[#This Row],[Technology]]=Table1[Technology]), 0),23)-INDEX(GenREZAmounts[],MATCH(1, (Table186[[#This Row],[REZ Name]]=GenREZAmounts[REZ Name]) * (Table186[[#This Row],[Technology]]=GenREZAmounts[Technology]), 0),22)</f>
        <v>0</v>
      </c>
      <c r="Y70" s="4" cm="1">
        <f t="array" ref="Y70">INDEX(Table1[], MATCH(1, (Table186[[#This Row],[REZ Name]]=Table1[REZ Name]) * (Table186[[#This Row],[Technology]]=Table1[Technology]), 0),24)-INDEX(GenREZAmounts[],MATCH(1, (Table186[[#This Row],[REZ Name]]=GenREZAmounts[REZ Name]) * (Table186[[#This Row],[Technology]]=GenREZAmounts[Technology]), 0),23)</f>
        <v>0</v>
      </c>
      <c r="Z70" s="4" cm="1">
        <f t="array" ref="Z70">INDEX(Table1[], MATCH(1, (Table186[[#This Row],[REZ Name]]=Table1[REZ Name]) * (Table186[[#This Row],[Technology]]=Table1[Technology]), 0),25)-INDEX(GenREZAmounts[],MATCH(1, (Table186[[#This Row],[REZ Name]]=GenREZAmounts[REZ Name]) * (Table186[[#This Row],[Technology]]=GenREZAmounts[Technology]), 0),24)</f>
        <v>0</v>
      </c>
      <c r="AA70" s="4" cm="1">
        <f t="array" ref="AA70">INDEX(Table1[], MATCH(1, (Table186[[#This Row],[REZ Name]]=Table1[REZ Name]) * (Table186[[#This Row],[Technology]]=Table1[Technology]), 0),26)-INDEX(GenREZAmounts[],MATCH(1, (Table186[[#This Row],[REZ Name]]=GenREZAmounts[REZ Name]) * (Table186[[#This Row],[Technology]]=GenREZAmounts[Technology]), 0),25)</f>
        <v>0</v>
      </c>
      <c r="AB70" s="4" cm="1">
        <f t="array" ref="AB70">INDEX(Table1[], MATCH(1, (Table186[[#This Row],[REZ Name]]=Table1[REZ Name]) * (Table186[[#This Row],[Technology]]=Table1[Technology]), 0),27)-INDEX(GenREZAmounts[],MATCH(1, (Table186[[#This Row],[REZ Name]]=GenREZAmounts[REZ Name]) * (Table186[[#This Row],[Technology]]=GenREZAmounts[Technology]), 0),26)</f>
        <v>0</v>
      </c>
      <c r="AC70" s="4" cm="1">
        <f t="array" ref="AC70">INDEX(Table1[], MATCH(1, (Table186[[#This Row],[REZ Name]]=Table1[REZ Name]) * (Table186[[#This Row],[Technology]]=Table1[Technology]), 0),28)-INDEX(GenREZAmounts[],MATCH(1, (Table186[[#This Row],[REZ Name]]=GenREZAmounts[REZ Name]) * (Table186[[#This Row],[Technology]]=GenREZAmounts[Technology]), 0),27)</f>
        <v>0</v>
      </c>
      <c r="AD70" s="4" cm="1">
        <f t="array" ref="AD70">INDEX(Table1[], MATCH(1, (Table186[[#This Row],[REZ Name]]=Table1[REZ Name]) * (Table186[[#This Row],[Technology]]=Table1[Technology]), 0),29)-INDEX(GenREZAmounts[],MATCH(1, (Table186[[#This Row],[REZ Name]]=GenREZAmounts[REZ Name]) * (Table186[[#This Row],[Technology]]=GenREZAmounts[Technology]), 0),28)</f>
        <v>0</v>
      </c>
      <c r="AE70" s="4" cm="1">
        <f t="array" ref="AE70">INDEX(Table1[], MATCH(1, (Table186[[#This Row],[REZ Name]]=Table1[REZ Name]) * (Table186[[#This Row],[Technology]]=Table1[Technology]), 0),30)-INDEX(GenREZAmounts[],MATCH(1, (Table186[[#This Row],[REZ Name]]=GenREZAmounts[REZ Name]) * (Table186[[#This Row],[Technology]]=GenREZAmounts[Technology]), 0),29)</f>
        <v>0</v>
      </c>
      <c r="AF70" s="4" cm="1">
        <f t="array" ref="AF70">INDEX(Table1[], MATCH(1, (Table186[[#This Row],[REZ Name]]=Table1[REZ Name]) * (Table186[[#This Row],[Technology]]=Table1[Technology]), 0),31)-INDEX(GenREZAmounts[],MATCH(1, (Table186[[#This Row],[REZ Name]]=GenREZAmounts[REZ Name]) * (Table186[[#This Row],[Technology]]=GenREZAmounts[Technology]), 0),30)</f>
        <v>0</v>
      </c>
    </row>
    <row r="71" spans="2:32" x14ac:dyDescent="0.35">
      <c r="B71" s="4" t="s">
        <v>115</v>
      </c>
      <c r="C71" s="4" t="s">
        <v>116</v>
      </c>
      <c r="D71" s="4" t="s">
        <v>5</v>
      </c>
      <c r="E71" s="4" cm="1">
        <f t="array" ref="E71">INDEX(Table1[], MATCH(1, (Table186[[#This Row],[REZ Name]]=Table1[REZ Name]) * (Table186[[#This Row],[Technology]]=Table1[Technology]), 0),4)-INDEX(GenREZAmounts[],MATCH(1, (Table186[[#This Row],[REZ Name]]=GenREZAmounts[REZ Name]) * (Table186[[#This Row],[Technology]]=GenREZAmounts[Technology]), 0),3)</f>
        <v>0</v>
      </c>
      <c r="F71" s="4" cm="1">
        <f t="array" ref="F71">INDEX(Table1[], MATCH(1, (Table186[[#This Row],[REZ Name]]=Table1[REZ Name]) * (Table186[[#This Row],[Technology]]=Table1[Technology]), 0),5)-INDEX(GenREZAmounts[],MATCH(1, (Table186[[#This Row],[REZ Name]]=GenREZAmounts[REZ Name]) * (Table186[[#This Row],[Technology]]=GenREZAmounts[Technology]), 0),4)</f>
        <v>0</v>
      </c>
      <c r="G71" s="4" cm="1">
        <f t="array" ref="G71">INDEX(Table1[], MATCH(1, (Table186[[#This Row],[REZ Name]]=Table1[REZ Name]) * (Table186[[#This Row],[Technology]]=Table1[Technology]), 0),6)-INDEX(GenREZAmounts[],MATCH(1, (Table186[[#This Row],[REZ Name]]=GenREZAmounts[REZ Name]) * (Table186[[#This Row],[Technology]]=GenREZAmounts[Technology]), 0),5)</f>
        <v>16.600476000000015</v>
      </c>
      <c r="H71" s="4" cm="1">
        <f t="array" ref="H71">INDEX(Table1[], MATCH(1, (Table186[[#This Row],[REZ Name]]=Table1[REZ Name]) * (Table186[[#This Row],[Technology]]=Table1[Technology]), 0),7)-INDEX(GenREZAmounts[],MATCH(1, (Table186[[#This Row],[REZ Name]]=GenREZAmounts[REZ Name]) * (Table186[[#This Row],[Technology]]=GenREZAmounts[Technology]), 0),6)</f>
        <v>16.600476000000015</v>
      </c>
      <c r="I71" s="4" cm="1">
        <f t="array" ref="I71">INDEX(Table1[], MATCH(1, (Table186[[#This Row],[REZ Name]]=Table1[REZ Name]) * (Table186[[#This Row],[Technology]]=Table1[Technology]), 0),8)-INDEX(GenREZAmounts[],MATCH(1, (Table186[[#This Row],[REZ Name]]=GenREZAmounts[REZ Name]) * (Table186[[#This Row],[Technology]]=GenREZAmounts[Technology]), 0),7)</f>
        <v>16.600476000000015</v>
      </c>
      <c r="J71" s="4" cm="1">
        <f t="array" ref="J71">INDEX(Table1[], MATCH(1, (Table186[[#This Row],[REZ Name]]=Table1[REZ Name]) * (Table186[[#This Row],[Technology]]=Table1[Technology]), 0),9)-INDEX(GenREZAmounts[],MATCH(1, (Table186[[#This Row],[REZ Name]]=GenREZAmounts[REZ Name]) * (Table186[[#This Row],[Technology]]=GenREZAmounts[Technology]), 0),8)</f>
        <v>16.600476000000015</v>
      </c>
      <c r="K71" s="4" cm="1">
        <f t="array" ref="K71">INDEX(Table1[], MATCH(1, (Table186[[#This Row],[REZ Name]]=Table1[REZ Name]) * (Table186[[#This Row],[Technology]]=Table1[Technology]), 0),10)-INDEX(GenREZAmounts[],MATCH(1, (Table186[[#This Row],[REZ Name]]=GenREZAmounts[REZ Name]) * (Table186[[#This Row],[Technology]]=GenREZAmounts[Technology]), 0),9)</f>
        <v>16.600476000000015</v>
      </c>
      <c r="L71" s="4" cm="1">
        <f t="array" ref="L71">INDEX(Table1[], MATCH(1, (Table186[[#This Row],[REZ Name]]=Table1[REZ Name]) * (Table186[[#This Row],[Technology]]=Table1[Technology]), 0),11)-INDEX(GenREZAmounts[],MATCH(1, (Table186[[#This Row],[REZ Name]]=GenREZAmounts[REZ Name]) * (Table186[[#This Row],[Technology]]=GenREZAmounts[Technology]), 0),10)</f>
        <v>16.600476000000015</v>
      </c>
      <c r="M71" s="4" cm="1">
        <f t="array" ref="M71">INDEX(Table1[], MATCH(1, (Table186[[#This Row],[REZ Name]]=Table1[REZ Name]) * (Table186[[#This Row],[Technology]]=Table1[Technology]), 0),12)-INDEX(GenREZAmounts[],MATCH(1, (Table186[[#This Row],[REZ Name]]=GenREZAmounts[REZ Name]) * (Table186[[#This Row],[Technology]]=GenREZAmounts[Technology]), 0),11)</f>
        <v>16.600476000000015</v>
      </c>
      <c r="N71" s="4" cm="1">
        <f t="array" ref="N71">INDEX(Table1[], MATCH(1, (Table186[[#This Row],[REZ Name]]=Table1[REZ Name]) * (Table186[[#This Row],[Technology]]=Table1[Technology]), 0),13)-INDEX(GenREZAmounts[],MATCH(1, (Table186[[#This Row],[REZ Name]]=GenREZAmounts[REZ Name]) * (Table186[[#This Row],[Technology]]=GenREZAmounts[Technology]), 0),12)</f>
        <v>16.600476000000015</v>
      </c>
      <c r="O71" s="4" cm="1">
        <f t="array" ref="O71">INDEX(Table1[], MATCH(1, (Table186[[#This Row],[REZ Name]]=Table1[REZ Name]) * (Table186[[#This Row],[Technology]]=Table1[Technology]), 0),14)-INDEX(GenREZAmounts[],MATCH(1, (Table186[[#This Row],[REZ Name]]=GenREZAmounts[REZ Name]) * (Table186[[#This Row],[Technology]]=GenREZAmounts[Technology]), 0),13)</f>
        <v>16.600476000000015</v>
      </c>
      <c r="P71" s="4" cm="1">
        <f t="array" ref="P71">INDEX(Table1[], MATCH(1, (Table186[[#This Row],[REZ Name]]=Table1[REZ Name]) * (Table186[[#This Row],[Technology]]=Table1[Technology]), 0),15)-INDEX(GenREZAmounts[],MATCH(1, (Table186[[#This Row],[REZ Name]]=GenREZAmounts[REZ Name]) * (Table186[[#This Row],[Technology]]=GenREZAmounts[Technology]), 0),14)</f>
        <v>16.600476000000015</v>
      </c>
      <c r="Q71" s="4" cm="1">
        <f t="array" ref="Q71">INDEX(Table1[], MATCH(1, (Table186[[#This Row],[REZ Name]]=Table1[REZ Name]) * (Table186[[#This Row],[Technology]]=Table1[Technology]), 0),16)-INDEX(GenREZAmounts[],MATCH(1, (Table186[[#This Row],[REZ Name]]=GenREZAmounts[REZ Name]) * (Table186[[#This Row],[Technology]]=GenREZAmounts[Technology]), 0),15)</f>
        <v>33.180661719999989</v>
      </c>
      <c r="R71" s="4" cm="1">
        <f t="array" ref="R71">INDEX(Table1[], MATCH(1, (Table186[[#This Row],[REZ Name]]=Table1[REZ Name]) * (Table186[[#This Row],[Technology]]=Table1[Technology]), 0),17)-INDEX(GenREZAmounts[],MATCH(1, (Table186[[#This Row],[REZ Name]]=GenREZAmounts[REZ Name]) * (Table186[[#This Row],[Technology]]=GenREZAmounts[Technology]), 0),16)</f>
        <v>33.180661719999989</v>
      </c>
      <c r="S71" s="4" cm="1">
        <f t="array" ref="S71">INDEX(Table1[], MATCH(1, (Table186[[#This Row],[REZ Name]]=Table1[REZ Name]) * (Table186[[#This Row],[Technology]]=Table1[Technology]), 0),18)-INDEX(GenREZAmounts[],MATCH(1, (Table186[[#This Row],[REZ Name]]=GenREZAmounts[REZ Name]) * (Table186[[#This Row],[Technology]]=GenREZAmounts[Technology]), 0),17)</f>
        <v>33.180661719999989</v>
      </c>
      <c r="T71" s="4" cm="1">
        <f t="array" ref="T71">INDEX(Table1[], MATCH(1, (Table186[[#This Row],[REZ Name]]=Table1[REZ Name]) * (Table186[[#This Row],[Technology]]=Table1[Technology]), 0),19)-INDEX(GenREZAmounts[],MATCH(1, (Table186[[#This Row],[REZ Name]]=GenREZAmounts[REZ Name]) * (Table186[[#This Row],[Technology]]=GenREZAmounts[Technology]), 0),18)</f>
        <v>33.180661719999989</v>
      </c>
      <c r="U71" s="4" cm="1">
        <f t="array" ref="U71">INDEX(Table1[], MATCH(1, (Table186[[#This Row],[REZ Name]]=Table1[REZ Name]) * (Table186[[#This Row],[Technology]]=Table1[Technology]), 0),20)-INDEX(GenREZAmounts[],MATCH(1, (Table186[[#This Row],[REZ Name]]=GenREZAmounts[REZ Name]) * (Table186[[#This Row],[Technology]]=GenREZAmounts[Technology]), 0),19)</f>
        <v>36.970671809999999</v>
      </c>
      <c r="V71" s="4" cm="1">
        <f t="array" ref="V71">INDEX(Table1[], MATCH(1, (Table186[[#This Row],[REZ Name]]=Table1[REZ Name]) * (Table186[[#This Row],[Technology]]=Table1[Technology]), 0),21)-INDEX(GenREZAmounts[],MATCH(1, (Table186[[#This Row],[REZ Name]]=GenREZAmounts[REZ Name]) * (Table186[[#This Row],[Technology]]=GenREZAmounts[Technology]), 0),20)</f>
        <v>36.970671809999999</v>
      </c>
      <c r="W71" s="4" cm="1">
        <f t="array" ref="W71">INDEX(Table1[], MATCH(1, (Table186[[#This Row],[REZ Name]]=Table1[REZ Name]) * (Table186[[#This Row],[Technology]]=Table1[Technology]), 0),22)-INDEX(GenREZAmounts[],MATCH(1, (Table186[[#This Row],[REZ Name]]=GenREZAmounts[REZ Name]) * (Table186[[#This Row],[Technology]]=GenREZAmounts[Technology]), 0),21)</f>
        <v>36.970671809999999</v>
      </c>
      <c r="X71" s="4" cm="1">
        <f t="array" ref="X71">INDEX(Table1[], MATCH(1, (Table186[[#This Row],[REZ Name]]=Table1[REZ Name]) * (Table186[[#This Row],[Technology]]=Table1[Technology]), 0),23)-INDEX(GenREZAmounts[],MATCH(1, (Table186[[#This Row],[REZ Name]]=GenREZAmounts[REZ Name]) * (Table186[[#This Row],[Technology]]=GenREZAmounts[Technology]), 0),22)</f>
        <v>52.353090390000006</v>
      </c>
      <c r="Y71" s="4" cm="1">
        <f t="array" ref="Y71">INDEX(Table1[], MATCH(1, (Table186[[#This Row],[REZ Name]]=Table1[REZ Name]) * (Table186[[#This Row],[Technology]]=Table1[Technology]), 0),24)-INDEX(GenREZAmounts[],MATCH(1, (Table186[[#This Row],[REZ Name]]=GenREZAmounts[REZ Name]) * (Table186[[#This Row],[Technology]]=GenREZAmounts[Technology]), 0),23)</f>
        <v>52.353090390000006</v>
      </c>
      <c r="Z71" s="4" cm="1">
        <f t="array" ref="Z71">INDEX(Table1[], MATCH(1, (Table186[[#This Row],[REZ Name]]=Table1[REZ Name]) * (Table186[[#This Row],[Technology]]=Table1[Technology]), 0),25)-INDEX(GenREZAmounts[],MATCH(1, (Table186[[#This Row],[REZ Name]]=GenREZAmounts[REZ Name]) * (Table186[[#This Row],[Technology]]=GenREZAmounts[Technology]), 0),24)</f>
        <v>52.63033870999999</v>
      </c>
      <c r="AA71" s="4" cm="1">
        <f t="array" ref="AA71">INDEX(Table1[], MATCH(1, (Table186[[#This Row],[REZ Name]]=Table1[REZ Name]) * (Table186[[#This Row],[Technology]]=Table1[Technology]), 0),26)-INDEX(GenREZAmounts[],MATCH(1, (Table186[[#This Row],[REZ Name]]=GenREZAmounts[REZ Name]) * (Table186[[#This Row],[Technology]]=GenREZAmounts[Technology]), 0),25)</f>
        <v>118.50029701</v>
      </c>
      <c r="AB71" s="4" cm="1">
        <f t="array" ref="AB71">INDEX(Table1[], MATCH(1, (Table186[[#This Row],[REZ Name]]=Table1[REZ Name]) * (Table186[[#This Row],[Technology]]=Table1[Technology]), 0),27)-INDEX(GenREZAmounts[],MATCH(1, (Table186[[#This Row],[REZ Name]]=GenREZAmounts[REZ Name]) * (Table186[[#This Row],[Technology]]=GenREZAmounts[Technology]), 0),26)</f>
        <v>121.26353225</v>
      </c>
      <c r="AC71" s="4" cm="1">
        <f t="array" ref="AC71">INDEX(Table1[], MATCH(1, (Table186[[#This Row],[REZ Name]]=Table1[REZ Name]) * (Table186[[#This Row],[Technology]]=Table1[Technology]), 0),28)-INDEX(GenREZAmounts[],MATCH(1, (Table186[[#This Row],[REZ Name]]=GenREZAmounts[REZ Name]) * (Table186[[#This Row],[Technology]]=GenREZAmounts[Technology]), 0),27)</f>
        <v>121.26353225</v>
      </c>
      <c r="AD71" s="4" cm="1">
        <f t="array" ref="AD71">INDEX(Table1[], MATCH(1, (Table186[[#This Row],[REZ Name]]=Table1[REZ Name]) * (Table186[[#This Row],[Technology]]=Table1[Technology]), 0),29)-INDEX(GenREZAmounts[],MATCH(1, (Table186[[#This Row],[REZ Name]]=GenREZAmounts[REZ Name]) * (Table186[[#This Row],[Technology]]=GenREZAmounts[Technology]), 0),28)</f>
        <v>121.26353225</v>
      </c>
      <c r="AE71" s="4" cm="1">
        <f t="array" ref="AE71">INDEX(Table1[], MATCH(1, (Table186[[#This Row],[REZ Name]]=Table1[REZ Name]) * (Table186[[#This Row],[Technology]]=Table1[Technology]), 0),30)-INDEX(GenREZAmounts[],MATCH(1, (Table186[[#This Row],[REZ Name]]=GenREZAmounts[REZ Name]) * (Table186[[#This Row],[Technology]]=GenREZAmounts[Technology]), 0),29)</f>
        <v>122.46377694</v>
      </c>
      <c r="AF71" s="4" cm="1">
        <f t="array" ref="AF71">INDEX(Table1[], MATCH(1, (Table186[[#This Row],[REZ Name]]=Table1[REZ Name]) * (Table186[[#This Row],[Technology]]=Table1[Technology]), 0),31)-INDEX(GenREZAmounts[],MATCH(1, (Table186[[#This Row],[REZ Name]]=GenREZAmounts[REZ Name]) * (Table186[[#This Row],[Technology]]=GenREZAmounts[Technology]), 0),30)</f>
        <v>122.46377694</v>
      </c>
    </row>
    <row r="72" spans="2:32" x14ac:dyDescent="0.35">
      <c r="B72" s="4" t="s">
        <v>117</v>
      </c>
      <c r="C72" s="4" t="s">
        <v>118</v>
      </c>
      <c r="D72" s="4" t="s">
        <v>5</v>
      </c>
      <c r="E72" s="4" cm="1">
        <f t="array" ref="E72">INDEX(Table1[], MATCH(1, (Table186[[#This Row],[REZ Name]]=Table1[REZ Name]) * (Table186[[#This Row],[Technology]]=Table1[Technology]), 0),4)-INDEX(GenREZAmounts[],MATCH(1, (Table186[[#This Row],[REZ Name]]=GenREZAmounts[REZ Name]) * (Table186[[#This Row],[Technology]]=GenREZAmounts[Technology]), 0),3)</f>
        <v>0</v>
      </c>
      <c r="F72" s="4" cm="1">
        <f t="array" ref="F72">INDEX(Table1[], MATCH(1, (Table186[[#This Row],[REZ Name]]=Table1[REZ Name]) * (Table186[[#This Row],[Technology]]=Table1[Technology]), 0),5)-INDEX(GenREZAmounts[],MATCH(1, (Table186[[#This Row],[REZ Name]]=GenREZAmounts[REZ Name]) * (Table186[[#This Row],[Technology]]=GenREZAmounts[Technology]), 0),4)</f>
        <v>54.360000000000014</v>
      </c>
      <c r="G72" s="4" cm="1">
        <f t="array" ref="G72">INDEX(Table1[], MATCH(1, (Table186[[#This Row],[REZ Name]]=Table1[REZ Name]) * (Table186[[#This Row],[Technology]]=Table1[Technology]), 0),6)-INDEX(GenREZAmounts[],MATCH(1, (Table186[[#This Row],[REZ Name]]=GenREZAmounts[REZ Name]) * (Table186[[#This Row],[Technology]]=GenREZAmounts[Technology]), 0),5)</f>
        <v>320.00000145999991</v>
      </c>
      <c r="H72" s="4" cm="1">
        <f t="array" ref="H72">INDEX(Table1[], MATCH(1, (Table186[[#This Row],[REZ Name]]=Table1[REZ Name]) * (Table186[[#This Row],[Technology]]=Table1[Technology]), 0),7)-INDEX(GenREZAmounts[],MATCH(1, (Table186[[#This Row],[REZ Name]]=GenREZAmounts[REZ Name]) * (Table186[[#This Row],[Technology]]=GenREZAmounts[Technology]), 0),6)</f>
        <v>320.00000412999987</v>
      </c>
      <c r="I72" s="4" cm="1">
        <f t="array" ref="I72">INDEX(Table1[], MATCH(1, (Table186[[#This Row],[REZ Name]]=Table1[REZ Name]) * (Table186[[#This Row],[Technology]]=Table1[Technology]), 0),8)-INDEX(GenREZAmounts[],MATCH(1, (Table186[[#This Row],[REZ Name]]=GenREZAmounts[REZ Name]) * (Table186[[#This Row],[Technology]]=GenREZAmounts[Technology]), 0),7)</f>
        <v>320.00000412999987</v>
      </c>
      <c r="J72" s="4" cm="1">
        <f t="array" ref="J72">INDEX(Table1[], MATCH(1, (Table186[[#This Row],[REZ Name]]=Table1[REZ Name]) * (Table186[[#This Row],[Technology]]=Table1[Technology]), 0),9)-INDEX(GenREZAmounts[],MATCH(1, (Table186[[#This Row],[REZ Name]]=GenREZAmounts[REZ Name]) * (Table186[[#This Row],[Technology]]=GenREZAmounts[Technology]), 0),8)</f>
        <v>320.00001325000005</v>
      </c>
      <c r="K72" s="4" cm="1">
        <f t="array" ref="K72">INDEX(Table1[], MATCH(1, (Table186[[#This Row],[REZ Name]]=Table1[REZ Name]) * (Table186[[#This Row],[Technology]]=Table1[Technology]), 0),10)-INDEX(GenREZAmounts[],MATCH(1, (Table186[[#This Row],[REZ Name]]=GenREZAmounts[REZ Name]) * (Table186[[#This Row],[Technology]]=GenREZAmounts[Technology]), 0),9)</f>
        <v>2447.2392825100001</v>
      </c>
      <c r="L72" s="4" cm="1">
        <f t="array" ref="L72">INDEX(Table1[], MATCH(1, (Table186[[#This Row],[REZ Name]]=Table1[REZ Name]) * (Table186[[#This Row],[Technology]]=Table1[Technology]), 0),11)-INDEX(GenREZAmounts[],MATCH(1, (Table186[[#This Row],[REZ Name]]=GenREZAmounts[REZ Name]) * (Table186[[#This Row],[Technology]]=GenREZAmounts[Technology]), 0),10)</f>
        <v>2447.2392825100001</v>
      </c>
      <c r="M72" s="4" cm="1">
        <f t="array" ref="M72">INDEX(Table1[], MATCH(1, (Table186[[#This Row],[REZ Name]]=Table1[REZ Name]) * (Table186[[#This Row],[Technology]]=Table1[Technology]), 0),12)-INDEX(GenREZAmounts[],MATCH(1, (Table186[[#This Row],[REZ Name]]=GenREZAmounts[REZ Name]) * (Table186[[#This Row],[Technology]]=GenREZAmounts[Technology]), 0),11)</f>
        <v>2447.2392825100001</v>
      </c>
      <c r="N72" s="4" cm="1">
        <f t="array" ref="N72">INDEX(Table1[], MATCH(1, (Table186[[#This Row],[REZ Name]]=Table1[REZ Name]) * (Table186[[#This Row],[Technology]]=Table1[Technology]), 0),13)-INDEX(GenREZAmounts[],MATCH(1, (Table186[[#This Row],[REZ Name]]=GenREZAmounts[REZ Name]) * (Table186[[#This Row],[Technology]]=GenREZAmounts[Technology]), 0),12)</f>
        <v>2447.2392825100001</v>
      </c>
      <c r="O72" s="4" cm="1">
        <f t="array" ref="O72">INDEX(Table1[], MATCH(1, (Table186[[#This Row],[REZ Name]]=Table1[REZ Name]) * (Table186[[#This Row],[Technology]]=Table1[Technology]), 0),14)-INDEX(GenREZAmounts[],MATCH(1, (Table186[[#This Row],[REZ Name]]=GenREZAmounts[REZ Name]) * (Table186[[#This Row],[Technology]]=GenREZAmounts[Technology]), 0),13)</f>
        <v>2447.2392825100001</v>
      </c>
      <c r="P72" s="4" cm="1">
        <f t="array" ref="P72">INDEX(Table1[], MATCH(1, (Table186[[#This Row],[REZ Name]]=Table1[REZ Name]) * (Table186[[#This Row],[Technology]]=Table1[Technology]), 0),15)-INDEX(GenREZAmounts[],MATCH(1, (Table186[[#This Row],[REZ Name]]=GenREZAmounts[REZ Name]) * (Table186[[#This Row],[Technology]]=GenREZAmounts[Technology]), 0),14)</f>
        <v>2663.1362168000001</v>
      </c>
      <c r="Q72" s="4" cm="1">
        <f t="array" ref="Q72">INDEX(Table1[], MATCH(1, (Table186[[#This Row],[REZ Name]]=Table1[REZ Name]) * (Table186[[#This Row],[Technology]]=Table1[Technology]), 0),16)-INDEX(GenREZAmounts[],MATCH(1, (Table186[[#This Row],[REZ Name]]=GenREZAmounts[REZ Name]) * (Table186[[#This Row],[Technology]]=GenREZAmounts[Technology]), 0),15)</f>
        <v>2719.3599970999999</v>
      </c>
      <c r="R72" s="4" cm="1">
        <f t="array" ref="R72">INDEX(Table1[], MATCH(1, (Table186[[#This Row],[REZ Name]]=Table1[REZ Name]) * (Table186[[#This Row],[Technology]]=Table1[Technology]), 0),17)-INDEX(GenREZAmounts[],MATCH(1, (Table186[[#This Row],[REZ Name]]=GenREZAmounts[REZ Name]) * (Table186[[#This Row],[Technology]]=GenREZAmounts[Technology]), 0),16)</f>
        <v>2719.3599970999999</v>
      </c>
      <c r="S72" s="4" cm="1">
        <f t="array" ref="S72">INDEX(Table1[], MATCH(1, (Table186[[#This Row],[REZ Name]]=Table1[REZ Name]) * (Table186[[#This Row],[Technology]]=Table1[Technology]), 0),18)-INDEX(GenREZAmounts[],MATCH(1, (Table186[[#This Row],[REZ Name]]=GenREZAmounts[REZ Name]) * (Table186[[#This Row],[Technology]]=GenREZAmounts[Technology]), 0),17)</f>
        <v>2719.3599970999999</v>
      </c>
      <c r="T72" s="4" cm="1">
        <f t="array" ref="T72">INDEX(Table1[], MATCH(1, (Table186[[#This Row],[REZ Name]]=Table1[REZ Name]) * (Table186[[#This Row],[Technology]]=Table1[Technology]), 0),19)-INDEX(GenREZAmounts[],MATCH(1, (Table186[[#This Row],[REZ Name]]=GenREZAmounts[REZ Name]) * (Table186[[#This Row],[Technology]]=GenREZAmounts[Technology]), 0),18)</f>
        <v>2719.3599970999999</v>
      </c>
      <c r="U72" s="4" cm="1">
        <f t="array" ref="U72">INDEX(Table1[], MATCH(1, (Table186[[#This Row],[REZ Name]]=Table1[REZ Name]) * (Table186[[#This Row],[Technology]]=Table1[Technology]), 0),20)-INDEX(GenREZAmounts[],MATCH(1, (Table186[[#This Row],[REZ Name]]=GenREZAmounts[REZ Name]) * (Table186[[#This Row],[Technology]]=GenREZAmounts[Technology]), 0),19)</f>
        <v>2719.3600027299999</v>
      </c>
      <c r="V72" s="4" cm="1">
        <f t="array" ref="V72">INDEX(Table1[], MATCH(1, (Table186[[#This Row],[REZ Name]]=Table1[REZ Name]) * (Table186[[#This Row],[Technology]]=Table1[Technology]), 0),21)-INDEX(GenREZAmounts[],MATCH(1, (Table186[[#This Row],[REZ Name]]=GenREZAmounts[REZ Name]) * (Table186[[#This Row],[Technology]]=GenREZAmounts[Technology]), 0),20)</f>
        <v>2719.3600039200001</v>
      </c>
      <c r="W72" s="4" cm="1">
        <f t="array" ref="W72">INDEX(Table1[], MATCH(1, (Table186[[#This Row],[REZ Name]]=Table1[REZ Name]) * (Table186[[#This Row],[Technology]]=Table1[Technology]), 0),22)-INDEX(GenREZAmounts[],MATCH(1, (Table186[[#This Row],[REZ Name]]=GenREZAmounts[REZ Name]) * (Table186[[#This Row],[Technology]]=GenREZAmounts[Technology]), 0),21)</f>
        <v>2719.3600051799999</v>
      </c>
      <c r="X72" s="4" cm="1">
        <f t="array" ref="X72">INDEX(Table1[], MATCH(1, (Table186[[#This Row],[REZ Name]]=Table1[REZ Name]) * (Table186[[#This Row],[Technology]]=Table1[Technology]), 0),23)-INDEX(GenREZAmounts[],MATCH(1, (Table186[[#This Row],[REZ Name]]=GenREZAmounts[REZ Name]) * (Table186[[#This Row],[Technology]]=GenREZAmounts[Technology]), 0),22)</f>
        <v>3237.6483701900002</v>
      </c>
      <c r="Y72" s="4" cm="1">
        <f t="array" ref="Y72">INDEX(Table1[], MATCH(1, (Table186[[#This Row],[REZ Name]]=Table1[REZ Name]) * (Table186[[#This Row],[Technology]]=Table1[Technology]), 0),24)-INDEX(GenREZAmounts[],MATCH(1, (Table186[[#This Row],[REZ Name]]=GenREZAmounts[REZ Name]) * (Table186[[#This Row],[Technology]]=GenREZAmounts[Technology]), 0),23)</f>
        <v>3237.6483701900002</v>
      </c>
      <c r="Z72" s="4" cm="1">
        <f t="array" ref="Z72">INDEX(Table1[], MATCH(1, (Table186[[#This Row],[REZ Name]]=Table1[REZ Name]) * (Table186[[#This Row],[Technology]]=Table1[Technology]), 0),25)-INDEX(GenREZAmounts[],MATCH(1, (Table186[[#This Row],[REZ Name]]=GenREZAmounts[REZ Name]) * (Table186[[#This Row],[Technology]]=GenREZAmounts[Technology]), 0),24)</f>
        <v>4862.4789566100008</v>
      </c>
      <c r="AA72" s="4" cm="1">
        <f t="array" ref="AA72">INDEX(Table1[], MATCH(1, (Table186[[#This Row],[REZ Name]]=Table1[REZ Name]) * (Table186[[#This Row],[Technology]]=Table1[Technology]), 0),26)-INDEX(GenREZAmounts[],MATCH(1, (Table186[[#This Row],[REZ Name]]=GenREZAmounts[REZ Name]) * (Table186[[#This Row],[Technology]]=GenREZAmounts[Technology]), 0),25)</f>
        <v>4862.4789566100008</v>
      </c>
      <c r="AB72" s="4" cm="1">
        <f t="array" ref="AB72">INDEX(Table1[], MATCH(1, (Table186[[#This Row],[REZ Name]]=Table1[REZ Name]) * (Table186[[#This Row],[Technology]]=Table1[Technology]), 0),27)-INDEX(GenREZAmounts[],MATCH(1, (Table186[[#This Row],[REZ Name]]=GenREZAmounts[REZ Name]) * (Table186[[#This Row],[Technology]]=GenREZAmounts[Technology]), 0),26)</f>
        <v>5729.7937184000011</v>
      </c>
      <c r="AC72" s="4" cm="1">
        <f t="array" ref="AC72">INDEX(Table1[], MATCH(1, (Table186[[#This Row],[REZ Name]]=Table1[REZ Name]) * (Table186[[#This Row],[Technology]]=Table1[Technology]), 0),28)-INDEX(GenREZAmounts[],MATCH(1, (Table186[[#This Row],[REZ Name]]=GenREZAmounts[REZ Name]) * (Table186[[#This Row],[Technology]]=GenREZAmounts[Technology]), 0),27)</f>
        <v>5729.7937184000011</v>
      </c>
      <c r="AD72" s="4" cm="1">
        <f t="array" ref="AD72">INDEX(Table1[], MATCH(1, (Table186[[#This Row],[REZ Name]]=Table1[REZ Name]) * (Table186[[#This Row],[Technology]]=Table1[Technology]), 0),29)-INDEX(GenREZAmounts[],MATCH(1, (Table186[[#This Row],[REZ Name]]=GenREZAmounts[REZ Name]) * (Table186[[#This Row],[Technology]]=GenREZAmounts[Technology]), 0),28)</f>
        <v>5729.7937184000011</v>
      </c>
      <c r="AE72" s="4" cm="1">
        <f t="array" ref="AE72">INDEX(Table1[], MATCH(1, (Table186[[#This Row],[REZ Name]]=Table1[REZ Name]) * (Table186[[#This Row],[Technology]]=Table1[Technology]), 0),30)-INDEX(GenREZAmounts[],MATCH(1, (Table186[[#This Row],[REZ Name]]=GenREZAmounts[REZ Name]) * (Table186[[#This Row],[Technology]]=GenREZAmounts[Technology]), 0),29)</f>
        <v>5729.7937184000011</v>
      </c>
      <c r="AF72" s="4" cm="1">
        <f t="array" ref="AF72">INDEX(Table1[], MATCH(1, (Table186[[#This Row],[REZ Name]]=Table1[REZ Name]) * (Table186[[#This Row],[Technology]]=Table1[Technology]), 0),31)-INDEX(GenREZAmounts[],MATCH(1, (Table186[[#This Row],[REZ Name]]=GenREZAmounts[REZ Name]) * (Table186[[#This Row],[Technology]]=GenREZAmounts[Technology]), 0),30)</f>
        <v>5729.7937184000011</v>
      </c>
    </row>
    <row r="73" spans="2:32" x14ac:dyDescent="0.35">
      <c r="B73" s="4" t="s">
        <v>119</v>
      </c>
      <c r="C73" s="4" t="s">
        <v>120</v>
      </c>
      <c r="D73" s="4" t="s">
        <v>5</v>
      </c>
      <c r="E73" s="4" cm="1">
        <f t="array" ref="E73">INDEX(Table1[], MATCH(1, (Table186[[#This Row],[REZ Name]]=Table1[REZ Name]) * (Table186[[#This Row],[Technology]]=Table1[Technology]), 0),4)-INDEX(GenREZAmounts[],MATCH(1, (Table186[[#This Row],[REZ Name]]=GenREZAmounts[REZ Name]) * (Table186[[#This Row],[Technology]]=GenREZAmounts[Technology]), 0),3)</f>
        <v>0</v>
      </c>
      <c r="F73" s="4" cm="1">
        <f t="array" ref="F73">INDEX(Table1[], MATCH(1, (Table186[[#This Row],[REZ Name]]=Table1[REZ Name]) * (Table186[[#This Row],[Technology]]=Table1[Technology]), 0),5)-INDEX(GenREZAmounts[],MATCH(1, (Table186[[#This Row],[REZ Name]]=GenREZAmounts[REZ Name]) * (Table186[[#This Row],[Technology]]=GenREZAmounts[Technology]), 0),4)</f>
        <v>0</v>
      </c>
      <c r="G73" s="4" cm="1">
        <f t="array" ref="G73">INDEX(Table1[], MATCH(1, (Table186[[#This Row],[REZ Name]]=Table1[REZ Name]) * (Table186[[#This Row],[Technology]]=Table1[Technology]), 0),6)-INDEX(GenREZAmounts[],MATCH(1, (Table186[[#This Row],[REZ Name]]=GenREZAmounts[REZ Name]) * (Table186[[#This Row],[Technology]]=GenREZAmounts[Technology]), 0),5)</f>
        <v>0</v>
      </c>
      <c r="H73" s="4" cm="1">
        <f t="array" ref="H73">INDEX(Table1[], MATCH(1, (Table186[[#This Row],[REZ Name]]=Table1[REZ Name]) * (Table186[[#This Row],[Technology]]=Table1[Technology]), 0),7)-INDEX(GenREZAmounts[],MATCH(1, (Table186[[#This Row],[REZ Name]]=GenREZAmounts[REZ Name]) * (Table186[[#This Row],[Technology]]=GenREZAmounts[Technology]), 0),6)</f>
        <v>0</v>
      </c>
      <c r="I73" s="4" cm="1">
        <f t="array" ref="I73">INDEX(Table1[], MATCH(1, (Table186[[#This Row],[REZ Name]]=Table1[REZ Name]) * (Table186[[#This Row],[Technology]]=Table1[Technology]), 0),8)-INDEX(GenREZAmounts[],MATCH(1, (Table186[[#This Row],[REZ Name]]=GenREZAmounts[REZ Name]) * (Table186[[#This Row],[Technology]]=GenREZAmounts[Technology]), 0),7)</f>
        <v>0</v>
      </c>
      <c r="J73" s="4" cm="1">
        <f t="array" ref="J73">INDEX(Table1[], MATCH(1, (Table186[[#This Row],[REZ Name]]=Table1[REZ Name]) * (Table186[[#This Row],[Technology]]=Table1[Technology]), 0),9)-INDEX(GenREZAmounts[],MATCH(1, (Table186[[#This Row],[REZ Name]]=GenREZAmounts[REZ Name]) * (Table186[[#This Row],[Technology]]=GenREZAmounts[Technology]), 0),8)</f>
        <v>1453.1768907200003</v>
      </c>
      <c r="K73" s="4" cm="1">
        <f t="array" ref="K73">INDEX(Table1[], MATCH(1, (Table186[[#This Row],[REZ Name]]=Table1[REZ Name]) * (Table186[[#This Row],[Technology]]=Table1[Technology]), 0),10)-INDEX(GenREZAmounts[],MATCH(1, (Table186[[#This Row],[REZ Name]]=GenREZAmounts[REZ Name]) * (Table186[[#This Row],[Technology]]=GenREZAmounts[Technology]), 0),9)</f>
        <v>2783.1523432100003</v>
      </c>
      <c r="L73" s="4" cm="1">
        <f t="array" ref="L73">INDEX(Table1[], MATCH(1, (Table186[[#This Row],[REZ Name]]=Table1[REZ Name]) * (Table186[[#This Row],[Technology]]=Table1[Technology]), 0),11)-INDEX(GenREZAmounts[],MATCH(1, (Table186[[#This Row],[REZ Name]]=GenREZAmounts[REZ Name]) * (Table186[[#This Row],[Technology]]=GenREZAmounts[Technology]), 0),10)</f>
        <v>2783.1523432100003</v>
      </c>
      <c r="M73" s="4" cm="1">
        <f t="array" ref="M73">INDEX(Table1[], MATCH(1, (Table186[[#This Row],[REZ Name]]=Table1[REZ Name]) * (Table186[[#This Row],[Technology]]=Table1[Technology]), 0),12)-INDEX(GenREZAmounts[],MATCH(1, (Table186[[#This Row],[REZ Name]]=GenREZAmounts[REZ Name]) * (Table186[[#This Row],[Technology]]=GenREZAmounts[Technology]), 0),11)</f>
        <v>2783.1523432100003</v>
      </c>
      <c r="N73" s="4" cm="1">
        <f t="array" ref="N73">INDEX(Table1[], MATCH(1, (Table186[[#This Row],[REZ Name]]=Table1[REZ Name]) * (Table186[[#This Row],[Technology]]=Table1[Technology]), 0),13)-INDEX(GenREZAmounts[],MATCH(1, (Table186[[#This Row],[REZ Name]]=GenREZAmounts[REZ Name]) * (Table186[[#This Row],[Technology]]=GenREZAmounts[Technology]), 0),12)</f>
        <v>2783.1523432100003</v>
      </c>
      <c r="O73" s="4" cm="1">
        <f t="array" ref="O73">INDEX(Table1[], MATCH(1, (Table186[[#This Row],[REZ Name]]=Table1[REZ Name]) * (Table186[[#This Row],[Technology]]=Table1[Technology]), 0),14)-INDEX(GenREZAmounts[],MATCH(1, (Table186[[#This Row],[REZ Name]]=GenREZAmounts[REZ Name]) * (Table186[[#This Row],[Technology]]=GenREZAmounts[Technology]), 0),13)</f>
        <v>2783.1523432100003</v>
      </c>
      <c r="P73" s="4" cm="1">
        <f t="array" ref="P73">INDEX(Table1[], MATCH(1, (Table186[[#This Row],[REZ Name]]=Table1[REZ Name]) * (Table186[[#This Row],[Technology]]=Table1[Technology]), 0),15)-INDEX(GenREZAmounts[],MATCH(1, (Table186[[#This Row],[REZ Name]]=GenREZAmounts[REZ Name]) * (Table186[[#This Row],[Technology]]=GenREZAmounts[Technology]), 0),14)</f>
        <v>2783.1523432100003</v>
      </c>
      <c r="Q73" s="4" cm="1">
        <f t="array" ref="Q73">INDEX(Table1[], MATCH(1, (Table186[[#This Row],[REZ Name]]=Table1[REZ Name]) * (Table186[[#This Row],[Technology]]=Table1[Technology]), 0),16)-INDEX(GenREZAmounts[],MATCH(1, (Table186[[#This Row],[REZ Name]]=GenREZAmounts[REZ Name]) * (Table186[[#This Row],[Technology]]=GenREZAmounts[Technology]), 0),15)</f>
        <v>4392.6444758100006</v>
      </c>
      <c r="R73" s="4" cm="1">
        <f t="array" ref="R73">INDEX(Table1[], MATCH(1, (Table186[[#This Row],[REZ Name]]=Table1[REZ Name]) * (Table186[[#This Row],[Technology]]=Table1[Technology]), 0),17)-INDEX(GenREZAmounts[],MATCH(1, (Table186[[#This Row],[REZ Name]]=GenREZAmounts[REZ Name]) * (Table186[[#This Row],[Technology]]=GenREZAmounts[Technology]), 0),16)</f>
        <v>4392.6444758100006</v>
      </c>
      <c r="S73" s="4" cm="1">
        <f t="array" ref="S73">INDEX(Table1[], MATCH(1, (Table186[[#This Row],[REZ Name]]=Table1[REZ Name]) * (Table186[[#This Row],[Technology]]=Table1[Technology]), 0),18)-INDEX(GenREZAmounts[],MATCH(1, (Table186[[#This Row],[REZ Name]]=GenREZAmounts[REZ Name]) * (Table186[[#This Row],[Technology]]=GenREZAmounts[Technology]), 0),17)</f>
        <v>4392.6444758100006</v>
      </c>
      <c r="T73" s="4" cm="1">
        <f t="array" ref="T73">INDEX(Table1[], MATCH(1, (Table186[[#This Row],[REZ Name]]=Table1[REZ Name]) * (Table186[[#This Row],[Technology]]=Table1[Technology]), 0),19)-INDEX(GenREZAmounts[],MATCH(1, (Table186[[#This Row],[REZ Name]]=GenREZAmounts[REZ Name]) * (Table186[[#This Row],[Technology]]=GenREZAmounts[Technology]), 0),18)</f>
        <v>4392.6444771400011</v>
      </c>
      <c r="U73" s="4" cm="1">
        <f t="array" ref="U73">INDEX(Table1[], MATCH(1, (Table186[[#This Row],[REZ Name]]=Table1[REZ Name]) * (Table186[[#This Row],[Technology]]=Table1[Technology]), 0),20)-INDEX(GenREZAmounts[],MATCH(1, (Table186[[#This Row],[REZ Name]]=GenREZAmounts[REZ Name]) * (Table186[[#This Row],[Technology]]=GenREZAmounts[Technology]), 0),19)</f>
        <v>5078.243355990001</v>
      </c>
      <c r="V73" s="4" cm="1">
        <f t="array" ref="V73">INDEX(Table1[], MATCH(1, (Table186[[#This Row],[REZ Name]]=Table1[REZ Name]) * (Table186[[#This Row],[Technology]]=Table1[Technology]), 0),21)-INDEX(GenREZAmounts[],MATCH(1, (Table186[[#This Row],[REZ Name]]=GenREZAmounts[REZ Name]) * (Table186[[#This Row],[Technology]]=GenREZAmounts[Technology]), 0),20)</f>
        <v>5078.243355990001</v>
      </c>
      <c r="W73" s="4" cm="1">
        <f t="array" ref="W73">INDEX(Table1[], MATCH(1, (Table186[[#This Row],[REZ Name]]=Table1[REZ Name]) * (Table186[[#This Row],[Technology]]=Table1[Technology]), 0),22)-INDEX(GenREZAmounts[],MATCH(1, (Table186[[#This Row],[REZ Name]]=GenREZAmounts[REZ Name]) * (Table186[[#This Row],[Technology]]=GenREZAmounts[Technology]), 0),21)</f>
        <v>5365.9882227899998</v>
      </c>
      <c r="X73" s="4" cm="1">
        <f t="array" ref="X73">INDEX(Table1[], MATCH(1, (Table186[[#This Row],[REZ Name]]=Table1[REZ Name]) * (Table186[[#This Row],[Technology]]=Table1[Technology]), 0),23)-INDEX(GenREZAmounts[],MATCH(1, (Table186[[#This Row],[REZ Name]]=GenREZAmounts[REZ Name]) * (Table186[[#This Row],[Technology]]=GenREZAmounts[Technology]), 0),22)</f>
        <v>6120.0099702300013</v>
      </c>
      <c r="Y73" s="4" cm="1">
        <f t="array" ref="Y73">INDEX(Table1[], MATCH(1, (Table186[[#This Row],[REZ Name]]=Table1[REZ Name]) * (Table186[[#This Row],[Technology]]=Table1[Technology]), 0),24)-INDEX(GenREZAmounts[],MATCH(1, (Table186[[#This Row],[REZ Name]]=GenREZAmounts[REZ Name]) * (Table186[[#This Row],[Technology]]=GenREZAmounts[Technology]), 0),23)</f>
        <v>6120.0099714300013</v>
      </c>
      <c r="Z73" s="4" cm="1">
        <f t="array" ref="Z73">INDEX(Table1[], MATCH(1, (Table186[[#This Row],[REZ Name]]=Table1[REZ Name]) * (Table186[[#This Row],[Technology]]=Table1[Technology]), 0),25)-INDEX(GenREZAmounts[],MATCH(1, (Table186[[#This Row],[REZ Name]]=GenREZAmounts[REZ Name]) * (Table186[[#This Row],[Technology]]=GenREZAmounts[Technology]), 0),24)</f>
        <v>6453.0411849499997</v>
      </c>
      <c r="AA73" s="4" cm="1">
        <f t="array" ref="AA73">INDEX(Table1[], MATCH(1, (Table186[[#This Row],[REZ Name]]=Table1[REZ Name]) * (Table186[[#This Row],[Technology]]=Table1[Technology]), 0),26)-INDEX(GenREZAmounts[],MATCH(1, (Table186[[#This Row],[REZ Name]]=GenREZAmounts[REZ Name]) * (Table186[[#This Row],[Technology]]=GenREZAmounts[Technology]), 0),25)</f>
        <v>6729.0535193899996</v>
      </c>
      <c r="AB73" s="4" cm="1">
        <f t="array" ref="AB73">INDEX(Table1[], MATCH(1, (Table186[[#This Row],[REZ Name]]=Table1[REZ Name]) * (Table186[[#This Row],[Technology]]=Table1[Technology]), 0),27)-INDEX(GenREZAmounts[],MATCH(1, (Table186[[#This Row],[REZ Name]]=GenREZAmounts[REZ Name]) * (Table186[[#This Row],[Technology]]=GenREZAmounts[Technology]), 0),26)</f>
        <v>6729.0535193899996</v>
      </c>
      <c r="AC73" s="4" cm="1">
        <f t="array" ref="AC73">INDEX(Table1[], MATCH(1, (Table186[[#This Row],[REZ Name]]=Table1[REZ Name]) * (Table186[[#This Row],[Technology]]=Table1[Technology]), 0),28)-INDEX(GenREZAmounts[],MATCH(1, (Table186[[#This Row],[REZ Name]]=GenREZAmounts[REZ Name]) * (Table186[[#This Row],[Technology]]=GenREZAmounts[Technology]), 0),27)</f>
        <v>6729.0535193899996</v>
      </c>
      <c r="AD73" s="4" cm="1">
        <f t="array" ref="AD73">INDEX(Table1[], MATCH(1, (Table186[[#This Row],[REZ Name]]=Table1[REZ Name]) * (Table186[[#This Row],[Technology]]=Table1[Technology]), 0),29)-INDEX(GenREZAmounts[],MATCH(1, (Table186[[#This Row],[REZ Name]]=GenREZAmounts[REZ Name]) * (Table186[[#This Row],[Technology]]=GenREZAmounts[Technology]), 0),28)</f>
        <v>6861.9599816299997</v>
      </c>
      <c r="AE73" s="4" cm="1">
        <f t="array" ref="AE73">INDEX(Table1[], MATCH(1, (Table186[[#This Row],[REZ Name]]=Table1[REZ Name]) * (Table186[[#This Row],[Technology]]=Table1[Technology]), 0),30)-INDEX(GenREZAmounts[],MATCH(1, (Table186[[#This Row],[REZ Name]]=GenREZAmounts[REZ Name]) * (Table186[[#This Row],[Technology]]=GenREZAmounts[Technology]), 0),29)</f>
        <v>6861.9599816299997</v>
      </c>
      <c r="AF73" s="4" cm="1">
        <f t="array" ref="AF73">INDEX(Table1[], MATCH(1, (Table186[[#This Row],[REZ Name]]=Table1[REZ Name]) * (Table186[[#This Row],[Technology]]=Table1[Technology]), 0),31)-INDEX(GenREZAmounts[],MATCH(1, (Table186[[#This Row],[REZ Name]]=GenREZAmounts[REZ Name]) * (Table186[[#This Row],[Technology]]=GenREZAmounts[Technology]), 0),30)</f>
        <v>6861.9599816299997</v>
      </c>
    </row>
    <row r="74" spans="2:32" x14ac:dyDescent="0.35">
      <c r="B74" s="4" t="s">
        <v>121</v>
      </c>
      <c r="C74" s="4" t="s">
        <v>122</v>
      </c>
      <c r="D74" s="4" t="s">
        <v>5</v>
      </c>
      <c r="E74" s="4" cm="1">
        <f t="array" ref="E74">INDEX(Table1[], MATCH(1, (Table186[[#This Row],[REZ Name]]=Table1[REZ Name]) * (Table186[[#This Row],[Technology]]=Table1[Technology]), 0),4)-INDEX(GenREZAmounts[],MATCH(1, (Table186[[#This Row],[REZ Name]]=GenREZAmounts[REZ Name]) * (Table186[[#This Row],[Technology]]=GenREZAmounts[Technology]), 0),3)</f>
        <v>0</v>
      </c>
      <c r="F74" s="4" cm="1">
        <f t="array" ref="F74">INDEX(Table1[], MATCH(1, (Table186[[#This Row],[REZ Name]]=Table1[REZ Name]) * (Table186[[#This Row],[Technology]]=Table1[Technology]), 0),5)-INDEX(GenREZAmounts[],MATCH(1, (Table186[[#This Row],[REZ Name]]=GenREZAmounts[REZ Name]) * (Table186[[#This Row],[Technology]]=GenREZAmounts[Technology]), 0),4)</f>
        <v>0</v>
      </c>
      <c r="G74" s="4" cm="1">
        <f t="array" ref="G74">INDEX(Table1[], MATCH(1, (Table186[[#This Row],[REZ Name]]=Table1[REZ Name]) * (Table186[[#This Row],[Technology]]=Table1[Technology]), 0),6)-INDEX(GenREZAmounts[],MATCH(1, (Table186[[#This Row],[REZ Name]]=GenREZAmounts[REZ Name]) * (Table186[[#This Row],[Technology]]=GenREZAmounts[Technology]), 0),5)</f>
        <v>152.74376043999999</v>
      </c>
      <c r="H74" s="4" cm="1">
        <f t="array" ref="H74">INDEX(Table1[], MATCH(1, (Table186[[#This Row],[REZ Name]]=Table1[REZ Name]) * (Table186[[#This Row],[Technology]]=Table1[Technology]), 0),7)-INDEX(GenREZAmounts[],MATCH(1, (Table186[[#This Row],[REZ Name]]=GenREZAmounts[REZ Name]) * (Table186[[#This Row],[Technology]]=GenREZAmounts[Technology]), 0),6)</f>
        <v>152.74376043999999</v>
      </c>
      <c r="I74" s="4" cm="1">
        <f t="array" ref="I74">INDEX(Table1[], MATCH(1, (Table186[[#This Row],[REZ Name]]=Table1[REZ Name]) * (Table186[[#This Row],[Technology]]=Table1[Technology]), 0),8)-INDEX(GenREZAmounts[],MATCH(1, (Table186[[#This Row],[REZ Name]]=GenREZAmounts[REZ Name]) * (Table186[[#This Row],[Technology]]=GenREZAmounts[Technology]), 0),7)</f>
        <v>152.74376043999999</v>
      </c>
      <c r="J74" s="4" cm="1">
        <f t="array" ref="J74">INDEX(Table1[], MATCH(1, (Table186[[#This Row],[REZ Name]]=Table1[REZ Name]) * (Table186[[#This Row],[Technology]]=Table1[Technology]), 0),9)-INDEX(GenREZAmounts[],MATCH(1, (Table186[[#This Row],[REZ Name]]=GenREZAmounts[REZ Name]) * (Table186[[#This Row],[Technology]]=GenREZAmounts[Technology]), 0),8)</f>
        <v>152.74376043999999</v>
      </c>
      <c r="K74" s="4" cm="1">
        <f t="array" ref="K74">INDEX(Table1[], MATCH(1, (Table186[[#This Row],[REZ Name]]=Table1[REZ Name]) * (Table186[[#This Row],[Technology]]=Table1[Technology]), 0),10)-INDEX(GenREZAmounts[],MATCH(1, (Table186[[#This Row],[REZ Name]]=GenREZAmounts[REZ Name]) * (Table186[[#This Row],[Technology]]=GenREZAmounts[Technology]), 0),9)</f>
        <v>152.74376043999999</v>
      </c>
      <c r="L74" s="4" cm="1">
        <f t="array" ref="L74">INDEX(Table1[], MATCH(1, (Table186[[#This Row],[REZ Name]]=Table1[REZ Name]) * (Table186[[#This Row],[Technology]]=Table1[Technology]), 0),11)-INDEX(GenREZAmounts[],MATCH(1, (Table186[[#This Row],[REZ Name]]=GenREZAmounts[REZ Name]) * (Table186[[#This Row],[Technology]]=GenREZAmounts[Technology]), 0),10)</f>
        <v>152.74376043999999</v>
      </c>
      <c r="M74" s="4" cm="1">
        <f t="array" ref="M74">INDEX(Table1[], MATCH(1, (Table186[[#This Row],[REZ Name]]=Table1[REZ Name]) * (Table186[[#This Row],[Technology]]=Table1[Technology]), 0),12)-INDEX(GenREZAmounts[],MATCH(1, (Table186[[#This Row],[REZ Name]]=GenREZAmounts[REZ Name]) * (Table186[[#This Row],[Technology]]=GenREZAmounts[Technology]), 0),11)</f>
        <v>152.74376043999999</v>
      </c>
      <c r="N74" s="4" cm="1">
        <f t="array" ref="N74">INDEX(Table1[], MATCH(1, (Table186[[#This Row],[REZ Name]]=Table1[REZ Name]) * (Table186[[#This Row],[Technology]]=Table1[Technology]), 0),13)-INDEX(GenREZAmounts[],MATCH(1, (Table186[[#This Row],[REZ Name]]=GenREZAmounts[REZ Name]) * (Table186[[#This Row],[Technology]]=GenREZAmounts[Technology]), 0),12)</f>
        <v>152.74376043999999</v>
      </c>
      <c r="O74" s="4" cm="1">
        <f t="array" ref="O74">INDEX(Table1[], MATCH(1, (Table186[[#This Row],[REZ Name]]=Table1[REZ Name]) * (Table186[[#This Row],[Technology]]=Table1[Technology]), 0),14)-INDEX(GenREZAmounts[],MATCH(1, (Table186[[#This Row],[REZ Name]]=GenREZAmounts[REZ Name]) * (Table186[[#This Row],[Technology]]=GenREZAmounts[Technology]), 0),13)</f>
        <v>152.74376043999999</v>
      </c>
      <c r="P74" s="4" cm="1">
        <f t="array" ref="P74">INDEX(Table1[], MATCH(1, (Table186[[#This Row],[REZ Name]]=Table1[REZ Name]) * (Table186[[#This Row],[Technology]]=Table1[Technology]), 0),15)-INDEX(GenREZAmounts[],MATCH(1, (Table186[[#This Row],[REZ Name]]=GenREZAmounts[REZ Name]) * (Table186[[#This Row],[Technology]]=GenREZAmounts[Technology]), 0),14)</f>
        <v>152.74376043999999</v>
      </c>
      <c r="Q74" s="4" cm="1">
        <f t="array" ref="Q74">INDEX(Table1[], MATCH(1, (Table186[[#This Row],[REZ Name]]=Table1[REZ Name]) * (Table186[[#This Row],[Technology]]=Table1[Technology]), 0),16)-INDEX(GenREZAmounts[],MATCH(1, (Table186[[#This Row],[REZ Name]]=GenREZAmounts[REZ Name]) * (Table186[[#This Row],[Technology]]=GenREZAmounts[Technology]), 0),15)</f>
        <v>152.74376169999999</v>
      </c>
      <c r="R74" s="4" cm="1">
        <f t="array" ref="R74">INDEX(Table1[], MATCH(1, (Table186[[#This Row],[REZ Name]]=Table1[REZ Name]) * (Table186[[#This Row],[Technology]]=Table1[Technology]), 0),17)-INDEX(GenREZAmounts[],MATCH(1, (Table186[[#This Row],[REZ Name]]=GenREZAmounts[REZ Name]) * (Table186[[#This Row],[Technology]]=GenREZAmounts[Technology]), 0),16)</f>
        <v>152.74376169999999</v>
      </c>
      <c r="S74" s="4" cm="1">
        <f t="array" ref="S74">INDEX(Table1[], MATCH(1, (Table186[[#This Row],[REZ Name]]=Table1[REZ Name]) * (Table186[[#This Row],[Technology]]=Table1[Technology]), 0),18)-INDEX(GenREZAmounts[],MATCH(1, (Table186[[#This Row],[REZ Name]]=GenREZAmounts[REZ Name]) * (Table186[[#This Row],[Technology]]=GenREZAmounts[Technology]), 0),17)</f>
        <v>152.74376169999999</v>
      </c>
      <c r="T74" s="4" cm="1">
        <f t="array" ref="T74">INDEX(Table1[], MATCH(1, (Table186[[#This Row],[REZ Name]]=Table1[REZ Name]) * (Table186[[#This Row],[Technology]]=Table1[Technology]), 0),19)-INDEX(GenREZAmounts[],MATCH(1, (Table186[[#This Row],[REZ Name]]=GenREZAmounts[REZ Name]) * (Table186[[#This Row],[Technology]]=GenREZAmounts[Technology]), 0),18)</f>
        <v>152.74376391000001</v>
      </c>
      <c r="U74" s="4" cm="1">
        <f t="array" ref="U74">INDEX(Table1[], MATCH(1, (Table186[[#This Row],[REZ Name]]=Table1[REZ Name]) * (Table186[[#This Row],[Technology]]=Table1[Technology]), 0),20)-INDEX(GenREZAmounts[],MATCH(1, (Table186[[#This Row],[REZ Name]]=GenREZAmounts[REZ Name]) * (Table186[[#This Row],[Technology]]=GenREZAmounts[Technology]), 0),19)</f>
        <v>152.74376874999999</v>
      </c>
      <c r="V74" s="4" cm="1">
        <f t="array" ref="V74">INDEX(Table1[], MATCH(1, (Table186[[#This Row],[REZ Name]]=Table1[REZ Name]) * (Table186[[#This Row],[Technology]]=Table1[Technology]), 0),21)-INDEX(GenREZAmounts[],MATCH(1, (Table186[[#This Row],[REZ Name]]=GenREZAmounts[REZ Name]) * (Table186[[#This Row],[Technology]]=GenREZAmounts[Technology]), 0),20)</f>
        <v>152.74376874999999</v>
      </c>
      <c r="W74" s="4" cm="1">
        <f t="array" ref="W74">INDEX(Table1[], MATCH(1, (Table186[[#This Row],[REZ Name]]=Table1[REZ Name]) * (Table186[[#This Row],[Technology]]=Table1[Technology]), 0),22)-INDEX(GenREZAmounts[],MATCH(1, (Table186[[#This Row],[REZ Name]]=GenREZAmounts[REZ Name]) * (Table186[[#This Row],[Technology]]=GenREZAmounts[Technology]), 0),21)</f>
        <v>152.74377161999999</v>
      </c>
      <c r="X74" s="4" cm="1">
        <f t="array" ref="X74">INDEX(Table1[], MATCH(1, (Table186[[#This Row],[REZ Name]]=Table1[REZ Name]) * (Table186[[#This Row],[Technology]]=Table1[Technology]), 0),23)-INDEX(GenREZAmounts[],MATCH(1, (Table186[[#This Row],[REZ Name]]=GenREZAmounts[REZ Name]) * (Table186[[#This Row],[Technology]]=GenREZAmounts[Technology]), 0),22)</f>
        <v>306.35673131999999</v>
      </c>
      <c r="Y74" s="4" cm="1">
        <f t="array" ref="Y74">INDEX(Table1[], MATCH(1, (Table186[[#This Row],[REZ Name]]=Table1[REZ Name]) * (Table186[[#This Row],[Technology]]=Table1[Technology]), 0),24)-INDEX(GenREZAmounts[],MATCH(1, (Table186[[#This Row],[REZ Name]]=GenREZAmounts[REZ Name]) * (Table186[[#This Row],[Technology]]=GenREZAmounts[Technology]), 0),23)</f>
        <v>388.35819011000001</v>
      </c>
      <c r="Z74" s="4" cm="1">
        <f t="array" ref="Z74">INDEX(Table1[], MATCH(1, (Table186[[#This Row],[REZ Name]]=Table1[REZ Name]) * (Table186[[#This Row],[Technology]]=Table1[Technology]), 0),25)-INDEX(GenREZAmounts[],MATCH(1, (Table186[[#This Row],[REZ Name]]=GenREZAmounts[REZ Name]) * (Table186[[#This Row],[Technology]]=GenREZAmounts[Technology]), 0),24)</f>
        <v>388.35819011000001</v>
      </c>
      <c r="AA74" s="4" cm="1">
        <f t="array" ref="AA74">INDEX(Table1[], MATCH(1, (Table186[[#This Row],[REZ Name]]=Table1[REZ Name]) * (Table186[[#This Row],[Technology]]=Table1[Technology]), 0),26)-INDEX(GenREZAmounts[],MATCH(1, (Table186[[#This Row],[REZ Name]]=GenREZAmounts[REZ Name]) * (Table186[[#This Row],[Technology]]=GenREZAmounts[Technology]), 0),25)</f>
        <v>388.35819011000001</v>
      </c>
      <c r="AB74" s="4" cm="1">
        <f t="array" ref="AB74">INDEX(Table1[], MATCH(1, (Table186[[#This Row],[REZ Name]]=Table1[REZ Name]) * (Table186[[#This Row],[Technology]]=Table1[Technology]), 0),27)-INDEX(GenREZAmounts[],MATCH(1, (Table186[[#This Row],[REZ Name]]=GenREZAmounts[REZ Name]) * (Table186[[#This Row],[Technology]]=GenREZAmounts[Technology]), 0),26)</f>
        <v>388.35819011000001</v>
      </c>
      <c r="AC74" s="4" cm="1">
        <f t="array" ref="AC74">INDEX(Table1[], MATCH(1, (Table186[[#This Row],[REZ Name]]=Table1[REZ Name]) * (Table186[[#This Row],[Technology]]=Table1[Technology]), 0),28)-INDEX(GenREZAmounts[],MATCH(1, (Table186[[#This Row],[REZ Name]]=GenREZAmounts[REZ Name]) * (Table186[[#This Row],[Technology]]=GenREZAmounts[Technology]), 0),27)</f>
        <v>388.35819011000001</v>
      </c>
      <c r="AD74" s="4" cm="1">
        <f t="array" ref="AD74">INDEX(Table1[], MATCH(1, (Table186[[#This Row],[REZ Name]]=Table1[REZ Name]) * (Table186[[#This Row],[Technology]]=Table1[Technology]), 0),29)-INDEX(GenREZAmounts[],MATCH(1, (Table186[[#This Row],[REZ Name]]=GenREZAmounts[REZ Name]) * (Table186[[#This Row],[Technology]]=GenREZAmounts[Technology]), 0),28)</f>
        <v>388.35819011000001</v>
      </c>
      <c r="AE74" s="4" cm="1">
        <f t="array" ref="AE74">INDEX(Table1[], MATCH(1, (Table186[[#This Row],[REZ Name]]=Table1[REZ Name]) * (Table186[[#This Row],[Technology]]=Table1[Technology]), 0),30)-INDEX(GenREZAmounts[],MATCH(1, (Table186[[#This Row],[REZ Name]]=GenREZAmounts[REZ Name]) * (Table186[[#This Row],[Technology]]=GenREZAmounts[Technology]), 0),29)</f>
        <v>388.35819011000001</v>
      </c>
      <c r="AF74" s="4" cm="1">
        <f t="array" ref="AF74">INDEX(Table1[], MATCH(1, (Table186[[#This Row],[REZ Name]]=Table1[REZ Name]) * (Table186[[#This Row],[Technology]]=Table1[Technology]), 0),31)-INDEX(GenREZAmounts[],MATCH(1, (Table186[[#This Row],[REZ Name]]=GenREZAmounts[REZ Name]) * (Table186[[#This Row],[Technology]]=GenREZAmounts[Technology]), 0),30)</f>
        <v>388.35819011000001</v>
      </c>
    </row>
    <row r="75" spans="2:32" x14ac:dyDescent="0.35">
      <c r="B75" s="4" t="s">
        <v>123</v>
      </c>
      <c r="C75" s="4" t="s">
        <v>124</v>
      </c>
      <c r="D75" s="4" t="s">
        <v>5</v>
      </c>
      <c r="E75" s="4" cm="1">
        <f t="array" ref="E75">INDEX(Table1[], MATCH(1, (Table186[[#This Row],[REZ Name]]=Table1[REZ Name]) * (Table186[[#This Row],[Technology]]=Table1[Technology]), 0),4)-INDEX(GenREZAmounts[],MATCH(1, (Table186[[#This Row],[REZ Name]]=GenREZAmounts[REZ Name]) * (Table186[[#This Row],[Technology]]=GenREZAmounts[Technology]), 0),3)</f>
        <v>0</v>
      </c>
      <c r="F75" s="4" cm="1">
        <f t="array" ref="F75">INDEX(Table1[], MATCH(1, (Table186[[#This Row],[REZ Name]]=Table1[REZ Name]) * (Table186[[#This Row],[Technology]]=Table1[Technology]), 0),5)-INDEX(GenREZAmounts[],MATCH(1, (Table186[[#This Row],[REZ Name]]=GenREZAmounts[REZ Name]) * (Table186[[#This Row],[Technology]]=GenREZAmounts[Technology]), 0),4)</f>
        <v>0</v>
      </c>
      <c r="G75" s="4" cm="1">
        <f t="array" ref="G75">INDEX(Table1[], MATCH(1, (Table186[[#This Row],[REZ Name]]=Table1[REZ Name]) * (Table186[[#This Row],[Technology]]=Table1[Technology]), 0),6)-INDEX(GenREZAmounts[],MATCH(1, (Table186[[#This Row],[REZ Name]]=GenREZAmounts[REZ Name]) * (Table186[[#This Row],[Technology]]=GenREZAmounts[Technology]), 0),5)</f>
        <v>0</v>
      </c>
      <c r="H75" s="4" cm="1">
        <f t="array" ref="H75">INDEX(Table1[], MATCH(1, (Table186[[#This Row],[REZ Name]]=Table1[REZ Name]) * (Table186[[#This Row],[Technology]]=Table1[Technology]), 0),7)-INDEX(GenREZAmounts[],MATCH(1, (Table186[[#This Row],[REZ Name]]=GenREZAmounts[REZ Name]) * (Table186[[#This Row],[Technology]]=GenREZAmounts[Technology]), 0),6)</f>
        <v>666.65519511999992</v>
      </c>
      <c r="I75" s="4" cm="1">
        <f t="array" ref="I75">INDEX(Table1[], MATCH(1, (Table186[[#This Row],[REZ Name]]=Table1[REZ Name]) * (Table186[[#This Row],[Technology]]=Table1[Technology]), 0),8)-INDEX(GenREZAmounts[],MATCH(1, (Table186[[#This Row],[REZ Name]]=GenREZAmounts[REZ Name]) * (Table186[[#This Row],[Technology]]=GenREZAmounts[Technology]), 0),7)</f>
        <v>666.65519511999992</v>
      </c>
      <c r="J75" s="4" cm="1">
        <f t="array" ref="J75">INDEX(Table1[], MATCH(1, (Table186[[#This Row],[REZ Name]]=Table1[REZ Name]) * (Table186[[#This Row],[Technology]]=Table1[Technology]), 0),9)-INDEX(GenREZAmounts[],MATCH(1, (Table186[[#This Row],[REZ Name]]=GenREZAmounts[REZ Name]) * (Table186[[#This Row],[Technology]]=GenREZAmounts[Technology]), 0),8)</f>
        <v>1136.3325335699997</v>
      </c>
      <c r="K75" s="4" cm="1">
        <f t="array" ref="K75">INDEX(Table1[], MATCH(1, (Table186[[#This Row],[REZ Name]]=Table1[REZ Name]) * (Table186[[#This Row],[Technology]]=Table1[Technology]), 0),10)-INDEX(GenREZAmounts[],MATCH(1, (Table186[[#This Row],[REZ Name]]=GenREZAmounts[REZ Name]) * (Table186[[#This Row],[Technology]]=GenREZAmounts[Technology]), 0),9)</f>
        <v>1135.4325347699996</v>
      </c>
      <c r="L75" s="4" cm="1">
        <f t="array" ref="L75">INDEX(Table1[], MATCH(1, (Table186[[#This Row],[REZ Name]]=Table1[REZ Name]) * (Table186[[#This Row],[Technology]]=Table1[Technology]), 0),11)-INDEX(GenREZAmounts[],MATCH(1, (Table186[[#This Row],[REZ Name]]=GenREZAmounts[REZ Name]) * (Table186[[#This Row],[Technology]]=GenREZAmounts[Technology]), 0),10)</f>
        <v>1135.4325347699996</v>
      </c>
      <c r="M75" s="4" cm="1">
        <f t="array" ref="M75">INDEX(Table1[], MATCH(1, (Table186[[#This Row],[REZ Name]]=Table1[REZ Name]) * (Table186[[#This Row],[Technology]]=Table1[Technology]), 0),12)-INDEX(GenREZAmounts[],MATCH(1, (Table186[[#This Row],[REZ Name]]=GenREZAmounts[REZ Name]) * (Table186[[#This Row],[Technology]]=GenREZAmounts[Technology]), 0),11)</f>
        <v>1135.4325347699996</v>
      </c>
      <c r="N75" s="4" cm="1">
        <f t="array" ref="N75">INDEX(Table1[], MATCH(1, (Table186[[#This Row],[REZ Name]]=Table1[REZ Name]) * (Table186[[#This Row],[Technology]]=Table1[Technology]), 0),13)-INDEX(GenREZAmounts[],MATCH(1, (Table186[[#This Row],[REZ Name]]=GenREZAmounts[REZ Name]) * (Table186[[#This Row],[Technology]]=GenREZAmounts[Technology]), 0),12)</f>
        <v>1135.4325347699996</v>
      </c>
      <c r="O75" s="4" cm="1">
        <f t="array" ref="O75">INDEX(Table1[], MATCH(1, (Table186[[#This Row],[REZ Name]]=Table1[REZ Name]) * (Table186[[#This Row],[Technology]]=Table1[Technology]), 0),14)-INDEX(GenREZAmounts[],MATCH(1, (Table186[[#This Row],[REZ Name]]=GenREZAmounts[REZ Name]) * (Table186[[#This Row],[Technology]]=GenREZAmounts[Technology]), 0),13)</f>
        <v>1135.4325347699996</v>
      </c>
      <c r="P75" s="4" cm="1">
        <f t="array" ref="P75">INDEX(Table1[], MATCH(1, (Table186[[#This Row],[REZ Name]]=Table1[REZ Name]) * (Table186[[#This Row],[Technology]]=Table1[Technology]), 0),15)-INDEX(GenREZAmounts[],MATCH(1, (Table186[[#This Row],[REZ Name]]=GenREZAmounts[REZ Name]) * (Table186[[#This Row],[Technology]]=GenREZAmounts[Technology]), 0),14)</f>
        <v>1135.4325347699996</v>
      </c>
      <c r="Q75" s="4" cm="1">
        <f t="array" ref="Q75">INDEX(Table1[], MATCH(1, (Table186[[#This Row],[REZ Name]]=Table1[REZ Name]) * (Table186[[#This Row],[Technology]]=Table1[Technology]), 0),16)-INDEX(GenREZAmounts[],MATCH(1, (Table186[[#This Row],[REZ Name]]=GenREZAmounts[REZ Name]) * (Table186[[#This Row],[Technology]]=GenREZAmounts[Technology]), 0),15)</f>
        <v>1135.4325362899995</v>
      </c>
      <c r="R75" s="4" cm="1">
        <f t="array" ref="R75">INDEX(Table1[], MATCH(1, (Table186[[#This Row],[REZ Name]]=Table1[REZ Name]) * (Table186[[#This Row],[Technology]]=Table1[Technology]), 0),17)-INDEX(GenREZAmounts[],MATCH(1, (Table186[[#This Row],[REZ Name]]=GenREZAmounts[REZ Name]) * (Table186[[#This Row],[Technology]]=GenREZAmounts[Technology]), 0),16)</f>
        <v>1135.4325362899995</v>
      </c>
      <c r="S75" s="4" cm="1">
        <f t="array" ref="S75">INDEX(Table1[], MATCH(1, (Table186[[#This Row],[REZ Name]]=Table1[REZ Name]) * (Table186[[#This Row],[Technology]]=Table1[Technology]), 0),18)-INDEX(GenREZAmounts[],MATCH(1, (Table186[[#This Row],[REZ Name]]=GenREZAmounts[REZ Name]) * (Table186[[#This Row],[Technology]]=GenREZAmounts[Technology]), 0),17)</f>
        <v>985.40253628999972</v>
      </c>
      <c r="T75" s="4" cm="1">
        <f t="array" ref="T75">INDEX(Table1[], MATCH(1, (Table186[[#This Row],[REZ Name]]=Table1[REZ Name]) * (Table186[[#This Row],[Technology]]=Table1[Technology]), 0),19)-INDEX(GenREZAmounts[],MATCH(1, (Table186[[#This Row],[REZ Name]]=GenREZAmounts[REZ Name]) * (Table186[[#This Row],[Technology]]=GenREZAmounts[Technology]), 0),18)</f>
        <v>985.40253855999981</v>
      </c>
      <c r="U75" s="4" cm="1">
        <f t="array" ref="U75">INDEX(Table1[], MATCH(1, (Table186[[#This Row],[REZ Name]]=Table1[REZ Name]) * (Table186[[#This Row],[Technology]]=Table1[Technology]), 0),20)-INDEX(GenREZAmounts[],MATCH(1, (Table186[[#This Row],[REZ Name]]=GenREZAmounts[REZ Name]) * (Table186[[#This Row],[Technology]]=GenREZAmounts[Technology]), 0),19)</f>
        <v>985.4025434199998</v>
      </c>
      <c r="V75" s="4" cm="1">
        <f t="array" ref="V75">INDEX(Table1[], MATCH(1, (Table186[[#This Row],[REZ Name]]=Table1[REZ Name]) * (Table186[[#This Row],[Technology]]=Table1[Technology]), 0),21)-INDEX(GenREZAmounts[],MATCH(1, (Table186[[#This Row],[REZ Name]]=GenREZAmounts[REZ Name]) * (Table186[[#This Row],[Technology]]=GenREZAmounts[Technology]), 0),20)</f>
        <v>985.4025434199998</v>
      </c>
      <c r="W75" s="4" cm="1">
        <f t="array" ref="W75">INDEX(Table1[], MATCH(1, (Table186[[#This Row],[REZ Name]]=Table1[REZ Name]) * (Table186[[#This Row],[Technology]]=Table1[Technology]), 0),22)-INDEX(GenREZAmounts[],MATCH(1, (Table186[[#This Row],[REZ Name]]=GenREZAmounts[REZ Name]) * (Table186[[#This Row],[Technology]]=GenREZAmounts[Technology]), 0),21)</f>
        <v>2020.9699900699998</v>
      </c>
      <c r="X75" s="4" cm="1">
        <f t="array" ref="X75">INDEX(Table1[], MATCH(1, (Table186[[#This Row],[REZ Name]]=Table1[REZ Name]) * (Table186[[#This Row],[Technology]]=Table1[Technology]), 0),23)-INDEX(GenREZAmounts[],MATCH(1, (Table186[[#This Row],[REZ Name]]=GenREZAmounts[REZ Name]) * (Table186[[#This Row],[Technology]]=GenREZAmounts[Technology]), 0),22)</f>
        <v>2020.9699925899999</v>
      </c>
      <c r="Y75" s="4" cm="1">
        <f t="array" ref="Y75">INDEX(Table1[], MATCH(1, (Table186[[#This Row],[REZ Name]]=Table1[REZ Name]) * (Table186[[#This Row],[Technology]]=Table1[Technology]), 0),24)-INDEX(GenREZAmounts[],MATCH(1, (Table186[[#This Row],[REZ Name]]=GenREZAmounts[REZ Name]) * (Table186[[#This Row],[Technology]]=GenREZAmounts[Technology]), 0),23)</f>
        <v>2094.7513222499997</v>
      </c>
      <c r="Z75" s="4" cm="1">
        <f t="array" ref="Z75">INDEX(Table1[], MATCH(1, (Table186[[#This Row],[REZ Name]]=Table1[REZ Name]) * (Table186[[#This Row],[Technology]]=Table1[Technology]), 0),25)-INDEX(GenREZAmounts[],MATCH(1, (Table186[[#This Row],[REZ Name]]=GenREZAmounts[REZ Name]) * (Table186[[#This Row],[Technology]]=GenREZAmounts[Technology]), 0),24)</f>
        <v>2094.7513222499997</v>
      </c>
      <c r="AA75" s="4" cm="1">
        <f t="array" ref="AA75">INDEX(Table1[], MATCH(1, (Table186[[#This Row],[REZ Name]]=Table1[REZ Name]) * (Table186[[#This Row],[Technology]]=Table1[Technology]), 0),26)-INDEX(GenREZAmounts[],MATCH(1, (Table186[[#This Row],[REZ Name]]=GenREZAmounts[REZ Name]) * (Table186[[#This Row],[Technology]]=GenREZAmounts[Technology]), 0),25)</f>
        <v>2020.9699999899999</v>
      </c>
      <c r="AB75" s="4" cm="1">
        <f t="array" ref="AB75">INDEX(Table1[], MATCH(1, (Table186[[#This Row],[REZ Name]]=Table1[REZ Name]) * (Table186[[#This Row],[Technology]]=Table1[Technology]), 0),27)-INDEX(GenREZAmounts[],MATCH(1, (Table186[[#This Row],[REZ Name]]=GenREZAmounts[REZ Name]) * (Table186[[#This Row],[Technology]]=GenREZAmounts[Technology]), 0),26)</f>
        <v>2020.9699999899999</v>
      </c>
      <c r="AC75" s="4" cm="1">
        <f t="array" ref="AC75">INDEX(Table1[], MATCH(1, (Table186[[#This Row],[REZ Name]]=Table1[REZ Name]) * (Table186[[#This Row],[Technology]]=Table1[Technology]), 0),28)-INDEX(GenREZAmounts[],MATCH(1, (Table186[[#This Row],[REZ Name]]=GenREZAmounts[REZ Name]) * (Table186[[#This Row],[Technology]]=GenREZAmounts[Technology]), 0),27)</f>
        <v>2020.9699999899999</v>
      </c>
      <c r="AD75" s="4" cm="1">
        <f t="array" ref="AD75">INDEX(Table1[], MATCH(1, (Table186[[#This Row],[REZ Name]]=Table1[REZ Name]) * (Table186[[#This Row],[Technology]]=Table1[Technology]), 0),29)-INDEX(GenREZAmounts[],MATCH(1, (Table186[[#This Row],[REZ Name]]=GenREZAmounts[REZ Name]) * (Table186[[#This Row],[Technology]]=GenREZAmounts[Technology]), 0),28)</f>
        <v>1888.3099999899998</v>
      </c>
      <c r="AE75" s="4" cm="1">
        <f t="array" ref="AE75">INDEX(Table1[], MATCH(1, (Table186[[#This Row],[REZ Name]]=Table1[REZ Name]) * (Table186[[#This Row],[Technology]]=Table1[Technology]), 0),30)-INDEX(GenREZAmounts[],MATCH(1, (Table186[[#This Row],[REZ Name]]=GenREZAmounts[REZ Name]) * (Table186[[#This Row],[Technology]]=GenREZAmounts[Technology]), 0),29)</f>
        <v>1888.3099999900001</v>
      </c>
      <c r="AF75" s="4" cm="1">
        <f t="array" ref="AF75">INDEX(Table1[], MATCH(1, (Table186[[#This Row],[REZ Name]]=Table1[REZ Name]) * (Table186[[#This Row],[Technology]]=Table1[Technology]), 0),31)-INDEX(GenREZAmounts[],MATCH(1, (Table186[[#This Row],[REZ Name]]=GenREZAmounts[REZ Name]) * (Table186[[#This Row],[Technology]]=GenREZAmounts[Technology]), 0),30)</f>
        <v>1888.3099999900001</v>
      </c>
    </row>
    <row r="76" spans="2:32" x14ac:dyDescent="0.35">
      <c r="B76" s="4" t="s">
        <v>125</v>
      </c>
      <c r="C76" s="4" t="s">
        <v>126</v>
      </c>
      <c r="D76" s="4" t="s">
        <v>5</v>
      </c>
      <c r="E76" s="4" cm="1">
        <f t="array" ref="E76">INDEX(Table1[], MATCH(1, (Table186[[#This Row],[REZ Name]]=Table1[REZ Name]) * (Table186[[#This Row],[Technology]]=Table1[Technology]), 0),4)-INDEX(GenREZAmounts[],MATCH(1, (Table186[[#This Row],[REZ Name]]=GenREZAmounts[REZ Name]) * (Table186[[#This Row],[Technology]]=GenREZAmounts[Technology]), 0),3)</f>
        <v>0</v>
      </c>
      <c r="F76" s="4" cm="1">
        <f t="array" ref="F76">INDEX(Table1[], MATCH(1, (Table186[[#This Row],[REZ Name]]=Table1[REZ Name]) * (Table186[[#This Row],[Technology]]=Table1[Technology]), 0),5)-INDEX(GenREZAmounts[],MATCH(1, (Table186[[#This Row],[REZ Name]]=GenREZAmounts[REZ Name]) * (Table186[[#This Row],[Technology]]=GenREZAmounts[Technology]), 0),4)</f>
        <v>0</v>
      </c>
      <c r="G76" s="4" cm="1">
        <f t="array" ref="G76">INDEX(Table1[], MATCH(1, (Table186[[#This Row],[REZ Name]]=Table1[REZ Name]) * (Table186[[#This Row],[Technology]]=Table1[Technology]), 0),6)-INDEX(GenREZAmounts[],MATCH(1, (Table186[[#This Row],[REZ Name]]=GenREZAmounts[REZ Name]) * (Table186[[#This Row],[Technology]]=GenREZAmounts[Technology]), 0),5)</f>
        <v>118.49185309999996</v>
      </c>
      <c r="H76" s="4" cm="1">
        <f t="array" ref="H76">INDEX(Table1[], MATCH(1, (Table186[[#This Row],[REZ Name]]=Table1[REZ Name]) * (Table186[[#This Row],[Technology]]=Table1[Technology]), 0),7)-INDEX(GenREZAmounts[],MATCH(1, (Table186[[#This Row],[REZ Name]]=GenREZAmounts[REZ Name]) * (Table186[[#This Row],[Technology]]=GenREZAmounts[Technology]), 0),6)</f>
        <v>118.49185309999996</v>
      </c>
      <c r="I76" s="4" cm="1">
        <f t="array" ref="I76">INDEX(Table1[], MATCH(1, (Table186[[#This Row],[REZ Name]]=Table1[REZ Name]) * (Table186[[#This Row],[Technology]]=Table1[Technology]), 0),8)-INDEX(GenREZAmounts[],MATCH(1, (Table186[[#This Row],[REZ Name]]=GenREZAmounts[REZ Name]) * (Table186[[#This Row],[Technology]]=GenREZAmounts[Technology]), 0),7)</f>
        <v>118.49185309999996</v>
      </c>
      <c r="J76" s="4" cm="1">
        <f t="array" ref="J76">INDEX(Table1[], MATCH(1, (Table186[[#This Row],[REZ Name]]=Table1[REZ Name]) * (Table186[[#This Row],[Technology]]=Table1[Technology]), 0),9)-INDEX(GenREZAmounts[],MATCH(1, (Table186[[#This Row],[REZ Name]]=GenREZAmounts[REZ Name]) * (Table186[[#This Row],[Technology]]=GenREZAmounts[Technology]), 0),8)</f>
        <v>118.49185309999996</v>
      </c>
      <c r="K76" s="4" cm="1">
        <f t="array" ref="K76">INDEX(Table1[], MATCH(1, (Table186[[#This Row],[REZ Name]]=Table1[REZ Name]) * (Table186[[#This Row],[Technology]]=Table1[Technology]), 0),10)-INDEX(GenREZAmounts[],MATCH(1, (Table186[[#This Row],[REZ Name]]=GenREZAmounts[REZ Name]) * (Table186[[#This Row],[Technology]]=GenREZAmounts[Technology]), 0),9)</f>
        <v>118.49185309999996</v>
      </c>
      <c r="L76" s="4" cm="1">
        <f t="array" ref="L76">INDEX(Table1[], MATCH(1, (Table186[[#This Row],[REZ Name]]=Table1[REZ Name]) * (Table186[[#This Row],[Technology]]=Table1[Technology]), 0),11)-INDEX(GenREZAmounts[],MATCH(1, (Table186[[#This Row],[REZ Name]]=GenREZAmounts[REZ Name]) * (Table186[[#This Row],[Technology]]=GenREZAmounts[Technology]), 0),10)</f>
        <v>118.49185309999996</v>
      </c>
      <c r="M76" s="4" cm="1">
        <f t="array" ref="M76">INDEX(Table1[], MATCH(1, (Table186[[#This Row],[REZ Name]]=Table1[REZ Name]) * (Table186[[#This Row],[Technology]]=Table1[Technology]), 0),12)-INDEX(GenREZAmounts[],MATCH(1, (Table186[[#This Row],[REZ Name]]=GenREZAmounts[REZ Name]) * (Table186[[#This Row],[Technology]]=GenREZAmounts[Technology]), 0),11)</f>
        <v>118.49185309999996</v>
      </c>
      <c r="N76" s="4" cm="1">
        <f t="array" ref="N76">INDEX(Table1[], MATCH(1, (Table186[[#This Row],[REZ Name]]=Table1[REZ Name]) * (Table186[[#This Row],[Technology]]=Table1[Technology]), 0),13)-INDEX(GenREZAmounts[],MATCH(1, (Table186[[#This Row],[REZ Name]]=GenREZAmounts[REZ Name]) * (Table186[[#This Row],[Technology]]=GenREZAmounts[Technology]), 0),12)</f>
        <v>118.49185309999996</v>
      </c>
      <c r="O76" s="4" cm="1">
        <f t="array" ref="O76">INDEX(Table1[], MATCH(1, (Table186[[#This Row],[REZ Name]]=Table1[REZ Name]) * (Table186[[#This Row],[Technology]]=Table1[Technology]), 0),14)-INDEX(GenREZAmounts[],MATCH(1, (Table186[[#This Row],[REZ Name]]=GenREZAmounts[REZ Name]) * (Table186[[#This Row],[Technology]]=GenREZAmounts[Technology]), 0),13)</f>
        <v>118.49185309999996</v>
      </c>
      <c r="P76" s="4" cm="1">
        <f t="array" ref="P76">INDEX(Table1[], MATCH(1, (Table186[[#This Row],[REZ Name]]=Table1[REZ Name]) * (Table186[[#This Row],[Technology]]=Table1[Technology]), 0),15)-INDEX(GenREZAmounts[],MATCH(1, (Table186[[#This Row],[REZ Name]]=GenREZAmounts[REZ Name]) * (Table186[[#This Row],[Technology]]=GenREZAmounts[Technology]), 0),14)</f>
        <v>118.49185309999996</v>
      </c>
      <c r="Q76" s="4" cm="1">
        <f t="array" ref="Q76">INDEX(Table1[], MATCH(1, (Table186[[#This Row],[REZ Name]]=Table1[REZ Name]) * (Table186[[#This Row],[Technology]]=Table1[Technology]), 0),16)-INDEX(GenREZAmounts[],MATCH(1, (Table186[[#This Row],[REZ Name]]=GenREZAmounts[REZ Name]) * (Table186[[#This Row],[Technology]]=GenREZAmounts[Technology]), 0),15)</f>
        <v>118.49185309999996</v>
      </c>
      <c r="R76" s="4" cm="1">
        <f t="array" ref="R76">INDEX(Table1[], MATCH(1, (Table186[[#This Row],[REZ Name]]=Table1[REZ Name]) * (Table186[[#This Row],[Technology]]=Table1[Technology]), 0),17)-INDEX(GenREZAmounts[],MATCH(1, (Table186[[#This Row],[REZ Name]]=GenREZAmounts[REZ Name]) * (Table186[[#This Row],[Technology]]=GenREZAmounts[Technology]), 0),16)</f>
        <v>118.49185309999996</v>
      </c>
      <c r="S76" s="4" cm="1">
        <f t="array" ref="S76">INDEX(Table1[], MATCH(1, (Table186[[#This Row],[REZ Name]]=Table1[REZ Name]) * (Table186[[#This Row],[Technology]]=Table1[Technology]), 0),18)-INDEX(GenREZAmounts[],MATCH(1, (Table186[[#This Row],[REZ Name]]=GenREZAmounts[REZ Name]) * (Table186[[#This Row],[Technology]]=GenREZAmounts[Technology]), 0),17)</f>
        <v>118.49185309999996</v>
      </c>
      <c r="T76" s="4" cm="1">
        <f t="array" ref="T76">INDEX(Table1[], MATCH(1, (Table186[[#This Row],[REZ Name]]=Table1[REZ Name]) * (Table186[[#This Row],[Technology]]=Table1[Technology]), 0),19)-INDEX(GenREZAmounts[],MATCH(1, (Table186[[#This Row],[REZ Name]]=GenREZAmounts[REZ Name]) * (Table186[[#This Row],[Technology]]=GenREZAmounts[Technology]), 0),18)</f>
        <v>118.49185309999996</v>
      </c>
      <c r="U76" s="4" cm="1">
        <f t="array" ref="U76">INDEX(Table1[], MATCH(1, (Table186[[#This Row],[REZ Name]]=Table1[REZ Name]) * (Table186[[#This Row],[Technology]]=Table1[Technology]), 0),20)-INDEX(GenREZAmounts[],MATCH(1, (Table186[[#This Row],[REZ Name]]=GenREZAmounts[REZ Name]) * (Table186[[#This Row],[Technology]]=GenREZAmounts[Technology]), 0),19)</f>
        <v>118.49185523000006</v>
      </c>
      <c r="V76" s="4" cm="1">
        <f t="array" ref="V76">INDEX(Table1[], MATCH(1, (Table186[[#This Row],[REZ Name]]=Table1[REZ Name]) * (Table186[[#This Row],[Technology]]=Table1[Technology]), 0),21)-INDEX(GenREZAmounts[],MATCH(1, (Table186[[#This Row],[REZ Name]]=GenREZAmounts[REZ Name]) * (Table186[[#This Row],[Technology]]=GenREZAmounts[Technology]), 0),20)</f>
        <v>118.49185798999997</v>
      </c>
      <c r="W76" s="4" cm="1">
        <f t="array" ref="W76">INDEX(Table1[], MATCH(1, (Table186[[#This Row],[REZ Name]]=Table1[REZ Name]) * (Table186[[#This Row],[Technology]]=Table1[Technology]), 0),22)-INDEX(GenREZAmounts[],MATCH(1, (Table186[[#This Row],[REZ Name]]=GenREZAmounts[REZ Name]) * (Table186[[#This Row],[Technology]]=GenREZAmounts[Technology]), 0),21)</f>
        <v>118.49186043999998</v>
      </c>
      <c r="X76" s="4" cm="1">
        <f t="array" ref="X76">INDEX(Table1[], MATCH(1, (Table186[[#This Row],[REZ Name]]=Table1[REZ Name]) * (Table186[[#This Row],[Technology]]=Table1[Technology]), 0),23)-INDEX(GenREZAmounts[],MATCH(1, (Table186[[#This Row],[REZ Name]]=GenREZAmounts[REZ Name]) * (Table186[[#This Row],[Technology]]=GenREZAmounts[Technology]), 0),22)</f>
        <v>478.14000320999992</v>
      </c>
      <c r="Y76" s="4" cm="1">
        <f t="array" ref="Y76">INDEX(Table1[], MATCH(1, (Table186[[#This Row],[REZ Name]]=Table1[REZ Name]) * (Table186[[#This Row],[Technology]]=Table1[Technology]), 0),24)-INDEX(GenREZAmounts[],MATCH(1, (Table186[[#This Row],[REZ Name]]=GenREZAmounts[REZ Name]) * (Table186[[#This Row],[Technology]]=GenREZAmounts[Technology]), 0),23)</f>
        <v>478.14000438999994</v>
      </c>
      <c r="Z76" s="4" cm="1">
        <f t="array" ref="Z76">INDEX(Table1[], MATCH(1, (Table186[[#This Row],[REZ Name]]=Table1[REZ Name]) * (Table186[[#This Row],[Technology]]=Table1[Technology]), 0),25)-INDEX(GenREZAmounts[],MATCH(1, (Table186[[#This Row],[REZ Name]]=GenREZAmounts[REZ Name]) * (Table186[[#This Row],[Technology]]=GenREZAmounts[Technology]), 0),24)</f>
        <v>478.14000438999994</v>
      </c>
      <c r="AA76" s="4" cm="1">
        <f t="array" ref="AA76">INDEX(Table1[], MATCH(1, (Table186[[#This Row],[REZ Name]]=Table1[REZ Name]) * (Table186[[#This Row],[Technology]]=Table1[Technology]), 0),26)-INDEX(GenREZAmounts[],MATCH(1, (Table186[[#This Row],[REZ Name]]=GenREZAmounts[REZ Name]) * (Table186[[#This Row],[Technology]]=GenREZAmounts[Technology]), 0),25)</f>
        <v>478.14000438999994</v>
      </c>
      <c r="AB76" s="4" cm="1">
        <f t="array" ref="AB76">INDEX(Table1[], MATCH(1, (Table186[[#This Row],[REZ Name]]=Table1[REZ Name]) * (Table186[[#This Row],[Technology]]=Table1[Technology]), 0),27)-INDEX(GenREZAmounts[],MATCH(1, (Table186[[#This Row],[REZ Name]]=GenREZAmounts[REZ Name]) * (Table186[[#This Row],[Technology]]=GenREZAmounts[Technology]), 0),26)</f>
        <v>478.14000438999994</v>
      </c>
      <c r="AC76" s="4" cm="1">
        <f t="array" ref="AC76">INDEX(Table1[], MATCH(1, (Table186[[#This Row],[REZ Name]]=Table1[REZ Name]) * (Table186[[#This Row],[Technology]]=Table1[Technology]), 0),28)-INDEX(GenREZAmounts[],MATCH(1, (Table186[[#This Row],[REZ Name]]=GenREZAmounts[REZ Name]) * (Table186[[#This Row],[Technology]]=GenREZAmounts[Technology]), 0),27)</f>
        <v>478.14000438999994</v>
      </c>
      <c r="AD76" s="4" cm="1">
        <f t="array" ref="AD76">INDEX(Table1[], MATCH(1, (Table186[[#This Row],[REZ Name]]=Table1[REZ Name]) * (Table186[[#This Row],[Technology]]=Table1[Technology]), 0),29)-INDEX(GenREZAmounts[],MATCH(1, (Table186[[#This Row],[REZ Name]]=GenREZAmounts[REZ Name]) * (Table186[[#This Row],[Technology]]=GenREZAmounts[Technology]), 0),28)</f>
        <v>478.14000438999994</v>
      </c>
      <c r="AE76" s="4" cm="1">
        <f t="array" ref="AE76">INDEX(Table1[], MATCH(1, (Table186[[#This Row],[REZ Name]]=Table1[REZ Name]) * (Table186[[#This Row],[Technology]]=Table1[Technology]), 0),30)-INDEX(GenREZAmounts[],MATCH(1, (Table186[[#This Row],[REZ Name]]=GenREZAmounts[REZ Name]) * (Table186[[#This Row],[Technology]]=GenREZAmounts[Technology]), 0),29)</f>
        <v>828.11999965999996</v>
      </c>
      <c r="AF76" s="4" cm="1">
        <f t="array" ref="AF76">INDEX(Table1[], MATCH(1, (Table186[[#This Row],[REZ Name]]=Table1[REZ Name]) * (Table186[[#This Row],[Technology]]=Table1[Technology]), 0),31)-INDEX(GenREZAmounts[],MATCH(1, (Table186[[#This Row],[REZ Name]]=GenREZAmounts[REZ Name]) * (Table186[[#This Row],[Technology]]=GenREZAmounts[Technology]), 0),30)</f>
        <v>828.11999965999996</v>
      </c>
    </row>
    <row r="77" spans="2:32" x14ac:dyDescent="0.35">
      <c r="B77" s="4" t="s">
        <v>127</v>
      </c>
      <c r="C77" s="4" t="s">
        <v>128</v>
      </c>
      <c r="D77" s="4" t="s">
        <v>5</v>
      </c>
      <c r="E77" s="4" cm="1">
        <f t="array" ref="E77">INDEX(Table1[], MATCH(1, (Table186[[#This Row],[REZ Name]]=Table1[REZ Name]) * (Table186[[#This Row],[Technology]]=Table1[Technology]), 0),4)-INDEX(GenREZAmounts[],MATCH(1, (Table186[[#This Row],[REZ Name]]=GenREZAmounts[REZ Name]) * (Table186[[#This Row],[Technology]]=GenREZAmounts[Technology]), 0),3)</f>
        <v>0</v>
      </c>
      <c r="F77" s="4" cm="1">
        <f t="array" ref="F77">INDEX(Table1[], MATCH(1, (Table186[[#This Row],[REZ Name]]=Table1[REZ Name]) * (Table186[[#This Row],[Technology]]=Table1[Technology]), 0),5)-INDEX(GenREZAmounts[],MATCH(1, (Table186[[#This Row],[REZ Name]]=GenREZAmounts[REZ Name]) * (Table186[[#This Row],[Technology]]=GenREZAmounts[Technology]), 0),4)</f>
        <v>0</v>
      </c>
      <c r="G77" s="4" cm="1">
        <f t="array" ref="G77">INDEX(Table1[], MATCH(1, (Table186[[#This Row],[REZ Name]]=Table1[REZ Name]) * (Table186[[#This Row],[Technology]]=Table1[Technology]), 0),6)-INDEX(GenREZAmounts[],MATCH(1, (Table186[[#This Row],[REZ Name]]=GenREZAmounts[REZ Name]) * (Table186[[#This Row],[Technology]]=GenREZAmounts[Technology]), 0),5)</f>
        <v>0</v>
      </c>
      <c r="H77" s="4" cm="1">
        <f t="array" ref="H77">INDEX(Table1[], MATCH(1, (Table186[[#This Row],[REZ Name]]=Table1[REZ Name]) * (Table186[[#This Row],[Technology]]=Table1[Technology]), 0),7)-INDEX(GenREZAmounts[],MATCH(1, (Table186[[#This Row],[REZ Name]]=GenREZAmounts[REZ Name]) * (Table186[[#This Row],[Technology]]=GenREZAmounts[Technology]), 0),6)</f>
        <v>0</v>
      </c>
      <c r="I77" s="4" cm="1">
        <f t="array" ref="I77">INDEX(Table1[], MATCH(1, (Table186[[#This Row],[REZ Name]]=Table1[REZ Name]) * (Table186[[#This Row],[Technology]]=Table1[Technology]), 0),8)-INDEX(GenREZAmounts[],MATCH(1, (Table186[[#This Row],[REZ Name]]=GenREZAmounts[REZ Name]) * (Table186[[#This Row],[Technology]]=GenREZAmounts[Technology]), 0),7)</f>
        <v>0</v>
      </c>
      <c r="J77" s="4" cm="1">
        <f t="array" ref="J77">INDEX(Table1[], MATCH(1, (Table186[[#This Row],[REZ Name]]=Table1[REZ Name]) * (Table186[[#This Row],[Technology]]=Table1[Technology]), 0),9)-INDEX(GenREZAmounts[],MATCH(1, (Table186[[#This Row],[REZ Name]]=GenREZAmounts[REZ Name]) * (Table186[[#This Row],[Technology]]=GenREZAmounts[Technology]), 0),8)</f>
        <v>0</v>
      </c>
      <c r="K77" s="4" cm="1">
        <f t="array" ref="K77">INDEX(Table1[], MATCH(1, (Table186[[#This Row],[REZ Name]]=Table1[REZ Name]) * (Table186[[#This Row],[Technology]]=Table1[Technology]), 0),10)-INDEX(GenREZAmounts[],MATCH(1, (Table186[[#This Row],[REZ Name]]=GenREZAmounts[REZ Name]) * (Table186[[#This Row],[Technology]]=GenREZAmounts[Technology]), 0),9)</f>
        <v>0</v>
      </c>
      <c r="L77" s="4" cm="1">
        <f t="array" ref="L77">INDEX(Table1[], MATCH(1, (Table186[[#This Row],[REZ Name]]=Table1[REZ Name]) * (Table186[[#This Row],[Technology]]=Table1[Technology]), 0),11)-INDEX(GenREZAmounts[],MATCH(1, (Table186[[#This Row],[REZ Name]]=GenREZAmounts[REZ Name]) * (Table186[[#This Row],[Technology]]=GenREZAmounts[Technology]), 0),10)</f>
        <v>0</v>
      </c>
      <c r="M77" s="4" cm="1">
        <f t="array" ref="M77">INDEX(Table1[], MATCH(1, (Table186[[#This Row],[REZ Name]]=Table1[REZ Name]) * (Table186[[#This Row],[Technology]]=Table1[Technology]), 0),12)-INDEX(GenREZAmounts[],MATCH(1, (Table186[[#This Row],[REZ Name]]=GenREZAmounts[REZ Name]) * (Table186[[#This Row],[Technology]]=GenREZAmounts[Technology]), 0),11)</f>
        <v>0</v>
      </c>
      <c r="N77" s="4" cm="1">
        <f t="array" ref="N77">INDEX(Table1[], MATCH(1, (Table186[[#This Row],[REZ Name]]=Table1[REZ Name]) * (Table186[[#This Row],[Technology]]=Table1[Technology]), 0),13)-INDEX(GenREZAmounts[],MATCH(1, (Table186[[#This Row],[REZ Name]]=GenREZAmounts[REZ Name]) * (Table186[[#This Row],[Technology]]=GenREZAmounts[Technology]), 0),12)</f>
        <v>0</v>
      </c>
      <c r="O77" s="4" cm="1">
        <f t="array" ref="O77">INDEX(Table1[], MATCH(1, (Table186[[#This Row],[REZ Name]]=Table1[REZ Name]) * (Table186[[#This Row],[Technology]]=Table1[Technology]), 0),14)-INDEX(GenREZAmounts[],MATCH(1, (Table186[[#This Row],[REZ Name]]=GenREZAmounts[REZ Name]) * (Table186[[#This Row],[Technology]]=GenREZAmounts[Technology]), 0),13)</f>
        <v>0</v>
      </c>
      <c r="P77" s="4" cm="1">
        <f t="array" ref="P77">INDEX(Table1[], MATCH(1, (Table186[[#This Row],[REZ Name]]=Table1[REZ Name]) * (Table186[[#This Row],[Technology]]=Table1[Technology]), 0),15)-INDEX(GenREZAmounts[],MATCH(1, (Table186[[#This Row],[REZ Name]]=GenREZAmounts[REZ Name]) * (Table186[[#This Row],[Technology]]=GenREZAmounts[Technology]), 0),14)</f>
        <v>0</v>
      </c>
      <c r="Q77" s="4" cm="1">
        <f t="array" ref="Q77">INDEX(Table1[], MATCH(1, (Table186[[#This Row],[REZ Name]]=Table1[REZ Name]) * (Table186[[#This Row],[Technology]]=Table1[Technology]), 0),16)-INDEX(GenREZAmounts[],MATCH(1, (Table186[[#This Row],[REZ Name]]=GenREZAmounts[REZ Name]) * (Table186[[#This Row],[Technology]]=GenREZAmounts[Technology]), 0),15)</f>
        <v>0</v>
      </c>
      <c r="R77" s="4" cm="1">
        <f t="array" ref="R77">INDEX(Table1[], MATCH(1, (Table186[[#This Row],[REZ Name]]=Table1[REZ Name]) * (Table186[[#This Row],[Technology]]=Table1[Technology]), 0),17)-INDEX(GenREZAmounts[],MATCH(1, (Table186[[#This Row],[REZ Name]]=GenREZAmounts[REZ Name]) * (Table186[[#This Row],[Technology]]=GenREZAmounts[Technology]), 0),16)</f>
        <v>0</v>
      </c>
      <c r="S77" s="4" cm="1">
        <f t="array" ref="S77">INDEX(Table1[], MATCH(1, (Table186[[#This Row],[REZ Name]]=Table1[REZ Name]) * (Table186[[#This Row],[Technology]]=Table1[Technology]), 0),18)-INDEX(GenREZAmounts[],MATCH(1, (Table186[[#This Row],[REZ Name]]=GenREZAmounts[REZ Name]) * (Table186[[#This Row],[Technology]]=GenREZAmounts[Technology]), 0),17)</f>
        <v>0</v>
      </c>
      <c r="T77" s="4" cm="1">
        <f t="array" ref="T77">INDEX(Table1[], MATCH(1, (Table186[[#This Row],[REZ Name]]=Table1[REZ Name]) * (Table186[[#This Row],[Technology]]=Table1[Technology]), 0),19)-INDEX(GenREZAmounts[],MATCH(1, (Table186[[#This Row],[REZ Name]]=GenREZAmounts[REZ Name]) * (Table186[[#This Row],[Technology]]=GenREZAmounts[Technology]), 0),18)</f>
        <v>0</v>
      </c>
      <c r="U77" s="4" cm="1">
        <f t="array" ref="U77">INDEX(Table1[], MATCH(1, (Table186[[#This Row],[REZ Name]]=Table1[REZ Name]) * (Table186[[#This Row],[Technology]]=Table1[Technology]), 0),20)-INDEX(GenREZAmounts[],MATCH(1, (Table186[[#This Row],[REZ Name]]=GenREZAmounts[REZ Name]) * (Table186[[#This Row],[Technology]]=GenREZAmounts[Technology]), 0),19)</f>
        <v>0</v>
      </c>
      <c r="V77" s="4" cm="1">
        <f t="array" ref="V77">INDEX(Table1[], MATCH(1, (Table186[[#This Row],[REZ Name]]=Table1[REZ Name]) * (Table186[[#This Row],[Technology]]=Table1[Technology]), 0),21)-INDEX(GenREZAmounts[],MATCH(1, (Table186[[#This Row],[REZ Name]]=GenREZAmounts[REZ Name]) * (Table186[[#This Row],[Technology]]=GenREZAmounts[Technology]), 0),20)</f>
        <v>0</v>
      </c>
      <c r="W77" s="4" cm="1">
        <f t="array" ref="W77">INDEX(Table1[], MATCH(1, (Table186[[#This Row],[REZ Name]]=Table1[REZ Name]) * (Table186[[#This Row],[Technology]]=Table1[Technology]), 0),22)-INDEX(GenREZAmounts[],MATCH(1, (Table186[[#This Row],[REZ Name]]=GenREZAmounts[REZ Name]) * (Table186[[#This Row],[Technology]]=GenREZAmounts[Technology]), 0),21)</f>
        <v>0</v>
      </c>
      <c r="X77" s="4" cm="1">
        <f t="array" ref="X77">INDEX(Table1[], MATCH(1, (Table186[[#This Row],[REZ Name]]=Table1[REZ Name]) * (Table186[[#This Row],[Technology]]=Table1[Technology]), 0),23)-INDEX(GenREZAmounts[],MATCH(1, (Table186[[#This Row],[REZ Name]]=GenREZAmounts[REZ Name]) * (Table186[[#This Row],[Technology]]=GenREZAmounts[Technology]), 0),22)</f>
        <v>0</v>
      </c>
      <c r="Y77" s="4" cm="1">
        <f t="array" ref="Y77">INDEX(Table1[], MATCH(1, (Table186[[#This Row],[REZ Name]]=Table1[REZ Name]) * (Table186[[#This Row],[Technology]]=Table1[Technology]), 0),24)-INDEX(GenREZAmounts[],MATCH(1, (Table186[[#This Row],[REZ Name]]=GenREZAmounts[REZ Name]) * (Table186[[#This Row],[Technology]]=GenREZAmounts[Technology]), 0),23)</f>
        <v>0</v>
      </c>
      <c r="Z77" s="4" cm="1">
        <f t="array" ref="Z77">INDEX(Table1[], MATCH(1, (Table186[[#This Row],[REZ Name]]=Table1[REZ Name]) * (Table186[[#This Row],[Technology]]=Table1[Technology]), 0),25)-INDEX(GenREZAmounts[],MATCH(1, (Table186[[#This Row],[REZ Name]]=GenREZAmounts[REZ Name]) * (Table186[[#This Row],[Technology]]=GenREZAmounts[Technology]), 0),24)</f>
        <v>0</v>
      </c>
      <c r="AA77" s="4" cm="1">
        <f t="array" ref="AA77">INDEX(Table1[], MATCH(1, (Table186[[#This Row],[REZ Name]]=Table1[REZ Name]) * (Table186[[#This Row],[Technology]]=Table1[Technology]), 0),26)-INDEX(GenREZAmounts[],MATCH(1, (Table186[[#This Row],[REZ Name]]=GenREZAmounts[REZ Name]) * (Table186[[#This Row],[Technology]]=GenREZAmounts[Technology]), 0),25)</f>
        <v>0</v>
      </c>
      <c r="AB77" s="4" cm="1">
        <f t="array" ref="AB77">INDEX(Table1[], MATCH(1, (Table186[[#This Row],[REZ Name]]=Table1[REZ Name]) * (Table186[[#This Row],[Technology]]=Table1[Technology]), 0),27)-INDEX(GenREZAmounts[],MATCH(1, (Table186[[#This Row],[REZ Name]]=GenREZAmounts[REZ Name]) * (Table186[[#This Row],[Technology]]=GenREZAmounts[Technology]), 0),26)</f>
        <v>0</v>
      </c>
      <c r="AC77" s="4" cm="1">
        <f t="array" ref="AC77">INDEX(Table1[], MATCH(1, (Table186[[#This Row],[REZ Name]]=Table1[REZ Name]) * (Table186[[#This Row],[Technology]]=Table1[Technology]), 0),28)-INDEX(GenREZAmounts[],MATCH(1, (Table186[[#This Row],[REZ Name]]=GenREZAmounts[REZ Name]) * (Table186[[#This Row],[Technology]]=GenREZAmounts[Technology]), 0),27)</f>
        <v>0</v>
      </c>
      <c r="AD77" s="4" cm="1">
        <f t="array" ref="AD77">INDEX(Table1[], MATCH(1, (Table186[[#This Row],[REZ Name]]=Table1[REZ Name]) * (Table186[[#This Row],[Technology]]=Table1[Technology]), 0),29)-INDEX(GenREZAmounts[],MATCH(1, (Table186[[#This Row],[REZ Name]]=GenREZAmounts[REZ Name]) * (Table186[[#This Row],[Technology]]=GenREZAmounts[Technology]), 0),28)</f>
        <v>0</v>
      </c>
      <c r="AE77" s="4" cm="1">
        <f t="array" ref="AE77">INDEX(Table1[], MATCH(1, (Table186[[#This Row],[REZ Name]]=Table1[REZ Name]) * (Table186[[#This Row],[Technology]]=Table1[Technology]), 0),30)-INDEX(GenREZAmounts[],MATCH(1, (Table186[[#This Row],[REZ Name]]=GenREZAmounts[REZ Name]) * (Table186[[#This Row],[Technology]]=GenREZAmounts[Technology]), 0),29)</f>
        <v>0</v>
      </c>
      <c r="AF77" s="4" cm="1">
        <f t="array" ref="AF77">INDEX(Table1[], MATCH(1, (Table186[[#This Row],[REZ Name]]=Table1[REZ Name]) * (Table186[[#This Row],[Technology]]=Table1[Technology]), 0),31)-INDEX(GenREZAmounts[],MATCH(1, (Table186[[#This Row],[REZ Name]]=GenREZAmounts[REZ Name]) * (Table186[[#This Row],[Technology]]=GenREZAmounts[Technology]), 0),30)</f>
        <v>0</v>
      </c>
    </row>
    <row r="78" spans="2:32" x14ac:dyDescent="0.35">
      <c r="B78" s="4" t="s">
        <v>129</v>
      </c>
      <c r="C78" s="4" t="s">
        <v>130</v>
      </c>
      <c r="D78" s="4" t="s">
        <v>5</v>
      </c>
      <c r="E78" s="4" cm="1">
        <f t="array" ref="E78">INDEX(Table1[], MATCH(1, (Table186[[#This Row],[REZ Name]]=Table1[REZ Name]) * (Table186[[#This Row],[Technology]]=Table1[Technology]), 0),4)-INDEX(GenREZAmounts[],MATCH(1, (Table186[[#This Row],[REZ Name]]=GenREZAmounts[REZ Name]) * (Table186[[#This Row],[Technology]]=GenREZAmounts[Technology]), 0),3)</f>
        <v>0</v>
      </c>
      <c r="F78" s="4" cm="1">
        <f t="array" ref="F78">INDEX(Table1[], MATCH(1, (Table186[[#This Row],[REZ Name]]=Table1[REZ Name]) * (Table186[[#This Row],[Technology]]=Table1[Technology]), 0),5)-INDEX(GenREZAmounts[],MATCH(1, (Table186[[#This Row],[REZ Name]]=GenREZAmounts[REZ Name]) * (Table186[[#This Row],[Technology]]=GenREZAmounts[Technology]), 0),4)</f>
        <v>0</v>
      </c>
      <c r="G78" s="4" cm="1">
        <f t="array" ref="G78">INDEX(Table1[], MATCH(1, (Table186[[#This Row],[REZ Name]]=Table1[REZ Name]) * (Table186[[#This Row],[Technology]]=Table1[Technology]), 0),6)-INDEX(GenREZAmounts[],MATCH(1, (Table186[[#This Row],[REZ Name]]=GenREZAmounts[REZ Name]) * (Table186[[#This Row],[Technology]]=GenREZAmounts[Technology]), 0),5)</f>
        <v>0</v>
      </c>
      <c r="H78" s="4" cm="1">
        <f t="array" ref="H78">INDEX(Table1[], MATCH(1, (Table186[[#This Row],[REZ Name]]=Table1[REZ Name]) * (Table186[[#This Row],[Technology]]=Table1[Technology]), 0),7)-INDEX(GenREZAmounts[],MATCH(1, (Table186[[#This Row],[REZ Name]]=GenREZAmounts[REZ Name]) * (Table186[[#This Row],[Technology]]=GenREZAmounts[Technology]), 0),6)</f>
        <v>0</v>
      </c>
      <c r="I78" s="4" cm="1">
        <f t="array" ref="I78">INDEX(Table1[], MATCH(1, (Table186[[#This Row],[REZ Name]]=Table1[REZ Name]) * (Table186[[#This Row],[Technology]]=Table1[Technology]), 0),8)-INDEX(GenREZAmounts[],MATCH(1, (Table186[[#This Row],[REZ Name]]=GenREZAmounts[REZ Name]) * (Table186[[#This Row],[Technology]]=GenREZAmounts[Technology]), 0),7)</f>
        <v>0</v>
      </c>
      <c r="J78" s="4" cm="1">
        <f t="array" ref="J78">INDEX(Table1[], MATCH(1, (Table186[[#This Row],[REZ Name]]=Table1[REZ Name]) * (Table186[[#This Row],[Technology]]=Table1[Technology]), 0),9)-INDEX(GenREZAmounts[],MATCH(1, (Table186[[#This Row],[REZ Name]]=GenREZAmounts[REZ Name]) * (Table186[[#This Row],[Technology]]=GenREZAmounts[Technology]), 0),8)</f>
        <v>0</v>
      </c>
      <c r="K78" s="4" cm="1">
        <f t="array" ref="K78">INDEX(Table1[], MATCH(1, (Table186[[#This Row],[REZ Name]]=Table1[REZ Name]) * (Table186[[#This Row],[Technology]]=Table1[Technology]), 0),10)-INDEX(GenREZAmounts[],MATCH(1, (Table186[[#This Row],[REZ Name]]=GenREZAmounts[REZ Name]) * (Table186[[#This Row],[Technology]]=GenREZAmounts[Technology]), 0),9)</f>
        <v>0</v>
      </c>
      <c r="L78" s="4" cm="1">
        <f t="array" ref="L78">INDEX(Table1[], MATCH(1, (Table186[[#This Row],[REZ Name]]=Table1[REZ Name]) * (Table186[[#This Row],[Technology]]=Table1[Technology]), 0),11)-INDEX(GenREZAmounts[],MATCH(1, (Table186[[#This Row],[REZ Name]]=GenREZAmounts[REZ Name]) * (Table186[[#This Row],[Technology]]=GenREZAmounts[Technology]), 0),10)</f>
        <v>0</v>
      </c>
      <c r="M78" s="4" cm="1">
        <f t="array" ref="M78">INDEX(Table1[], MATCH(1, (Table186[[#This Row],[REZ Name]]=Table1[REZ Name]) * (Table186[[#This Row],[Technology]]=Table1[Technology]), 0),12)-INDEX(GenREZAmounts[],MATCH(1, (Table186[[#This Row],[REZ Name]]=GenREZAmounts[REZ Name]) * (Table186[[#This Row],[Technology]]=GenREZAmounts[Technology]), 0),11)</f>
        <v>0</v>
      </c>
      <c r="N78" s="4" cm="1">
        <f t="array" ref="N78">INDEX(Table1[], MATCH(1, (Table186[[#This Row],[REZ Name]]=Table1[REZ Name]) * (Table186[[#This Row],[Technology]]=Table1[Technology]), 0),13)-INDEX(GenREZAmounts[],MATCH(1, (Table186[[#This Row],[REZ Name]]=GenREZAmounts[REZ Name]) * (Table186[[#This Row],[Technology]]=GenREZAmounts[Technology]), 0),12)</f>
        <v>0</v>
      </c>
      <c r="O78" s="4" cm="1">
        <f t="array" ref="O78">INDEX(Table1[], MATCH(1, (Table186[[#This Row],[REZ Name]]=Table1[REZ Name]) * (Table186[[#This Row],[Technology]]=Table1[Technology]), 0),14)-INDEX(GenREZAmounts[],MATCH(1, (Table186[[#This Row],[REZ Name]]=GenREZAmounts[REZ Name]) * (Table186[[#This Row],[Technology]]=GenREZAmounts[Technology]), 0),13)</f>
        <v>0</v>
      </c>
      <c r="P78" s="4" cm="1">
        <f t="array" ref="P78">INDEX(Table1[], MATCH(1, (Table186[[#This Row],[REZ Name]]=Table1[REZ Name]) * (Table186[[#This Row],[Technology]]=Table1[Technology]), 0),15)-INDEX(GenREZAmounts[],MATCH(1, (Table186[[#This Row],[REZ Name]]=GenREZAmounts[REZ Name]) * (Table186[[#This Row],[Technology]]=GenREZAmounts[Technology]), 0),14)</f>
        <v>0</v>
      </c>
      <c r="Q78" s="4" cm="1">
        <f t="array" ref="Q78">INDEX(Table1[], MATCH(1, (Table186[[#This Row],[REZ Name]]=Table1[REZ Name]) * (Table186[[#This Row],[Technology]]=Table1[Technology]), 0),16)-INDEX(GenREZAmounts[],MATCH(1, (Table186[[#This Row],[REZ Name]]=GenREZAmounts[REZ Name]) * (Table186[[#This Row],[Technology]]=GenREZAmounts[Technology]), 0),15)</f>
        <v>0</v>
      </c>
      <c r="R78" s="4" cm="1">
        <f t="array" ref="R78">INDEX(Table1[], MATCH(1, (Table186[[#This Row],[REZ Name]]=Table1[REZ Name]) * (Table186[[#This Row],[Technology]]=Table1[Technology]), 0),17)-INDEX(GenREZAmounts[],MATCH(1, (Table186[[#This Row],[REZ Name]]=GenREZAmounts[REZ Name]) * (Table186[[#This Row],[Technology]]=GenREZAmounts[Technology]), 0),16)</f>
        <v>0</v>
      </c>
      <c r="S78" s="4" cm="1">
        <f t="array" ref="S78">INDEX(Table1[], MATCH(1, (Table186[[#This Row],[REZ Name]]=Table1[REZ Name]) * (Table186[[#This Row],[Technology]]=Table1[Technology]), 0),18)-INDEX(GenREZAmounts[],MATCH(1, (Table186[[#This Row],[REZ Name]]=GenREZAmounts[REZ Name]) * (Table186[[#This Row],[Technology]]=GenREZAmounts[Technology]), 0),17)</f>
        <v>0</v>
      </c>
      <c r="T78" s="4" cm="1">
        <f t="array" ref="T78">INDEX(Table1[], MATCH(1, (Table186[[#This Row],[REZ Name]]=Table1[REZ Name]) * (Table186[[#This Row],[Technology]]=Table1[Technology]), 0),19)-INDEX(GenREZAmounts[],MATCH(1, (Table186[[#This Row],[REZ Name]]=GenREZAmounts[REZ Name]) * (Table186[[#This Row],[Technology]]=GenREZAmounts[Technology]), 0),18)</f>
        <v>0</v>
      </c>
      <c r="U78" s="4" cm="1">
        <f t="array" ref="U78">INDEX(Table1[], MATCH(1, (Table186[[#This Row],[REZ Name]]=Table1[REZ Name]) * (Table186[[#This Row],[Technology]]=Table1[Technology]), 0),20)-INDEX(GenREZAmounts[],MATCH(1, (Table186[[#This Row],[REZ Name]]=GenREZAmounts[REZ Name]) * (Table186[[#This Row],[Technology]]=GenREZAmounts[Technology]), 0),19)</f>
        <v>0</v>
      </c>
      <c r="V78" s="4" cm="1">
        <f t="array" ref="V78">INDEX(Table1[], MATCH(1, (Table186[[#This Row],[REZ Name]]=Table1[REZ Name]) * (Table186[[#This Row],[Technology]]=Table1[Technology]), 0),21)-INDEX(GenREZAmounts[],MATCH(1, (Table186[[#This Row],[REZ Name]]=GenREZAmounts[REZ Name]) * (Table186[[#This Row],[Technology]]=GenREZAmounts[Technology]), 0),20)</f>
        <v>0</v>
      </c>
      <c r="W78" s="4" cm="1">
        <f t="array" ref="W78">INDEX(Table1[], MATCH(1, (Table186[[#This Row],[REZ Name]]=Table1[REZ Name]) * (Table186[[#This Row],[Technology]]=Table1[Technology]), 0),22)-INDEX(GenREZAmounts[],MATCH(1, (Table186[[#This Row],[REZ Name]]=GenREZAmounts[REZ Name]) * (Table186[[#This Row],[Technology]]=GenREZAmounts[Technology]), 0),21)</f>
        <v>0</v>
      </c>
      <c r="X78" s="4" cm="1">
        <f t="array" ref="X78">INDEX(Table1[], MATCH(1, (Table186[[#This Row],[REZ Name]]=Table1[REZ Name]) * (Table186[[#This Row],[Technology]]=Table1[Technology]), 0),23)-INDEX(GenREZAmounts[],MATCH(1, (Table186[[#This Row],[REZ Name]]=GenREZAmounts[REZ Name]) * (Table186[[#This Row],[Technology]]=GenREZAmounts[Technology]), 0),22)</f>
        <v>0</v>
      </c>
      <c r="Y78" s="4" cm="1">
        <f t="array" ref="Y78">INDEX(Table1[], MATCH(1, (Table186[[#This Row],[REZ Name]]=Table1[REZ Name]) * (Table186[[#This Row],[Technology]]=Table1[Technology]), 0),24)-INDEX(GenREZAmounts[],MATCH(1, (Table186[[#This Row],[REZ Name]]=GenREZAmounts[REZ Name]) * (Table186[[#This Row],[Technology]]=GenREZAmounts[Technology]), 0),23)</f>
        <v>0</v>
      </c>
      <c r="Z78" s="4" cm="1">
        <f t="array" ref="Z78">INDEX(Table1[], MATCH(1, (Table186[[#This Row],[REZ Name]]=Table1[REZ Name]) * (Table186[[#This Row],[Technology]]=Table1[Technology]), 0),25)-INDEX(GenREZAmounts[],MATCH(1, (Table186[[#This Row],[REZ Name]]=GenREZAmounts[REZ Name]) * (Table186[[#This Row],[Technology]]=GenREZAmounts[Technology]), 0),24)</f>
        <v>0</v>
      </c>
      <c r="AA78" s="4" cm="1">
        <f t="array" ref="AA78">INDEX(Table1[], MATCH(1, (Table186[[#This Row],[REZ Name]]=Table1[REZ Name]) * (Table186[[#This Row],[Technology]]=Table1[Technology]), 0),26)-INDEX(GenREZAmounts[],MATCH(1, (Table186[[#This Row],[REZ Name]]=GenREZAmounts[REZ Name]) * (Table186[[#This Row],[Technology]]=GenREZAmounts[Technology]), 0),25)</f>
        <v>0</v>
      </c>
      <c r="AB78" s="4" cm="1">
        <f t="array" ref="AB78">INDEX(Table1[], MATCH(1, (Table186[[#This Row],[REZ Name]]=Table1[REZ Name]) * (Table186[[#This Row],[Technology]]=Table1[Technology]), 0),27)-INDEX(GenREZAmounts[],MATCH(1, (Table186[[#This Row],[REZ Name]]=GenREZAmounts[REZ Name]) * (Table186[[#This Row],[Technology]]=GenREZAmounts[Technology]), 0),26)</f>
        <v>0</v>
      </c>
      <c r="AC78" s="4" cm="1">
        <f t="array" ref="AC78">INDEX(Table1[], MATCH(1, (Table186[[#This Row],[REZ Name]]=Table1[REZ Name]) * (Table186[[#This Row],[Technology]]=Table1[Technology]), 0),28)-INDEX(GenREZAmounts[],MATCH(1, (Table186[[#This Row],[REZ Name]]=GenREZAmounts[REZ Name]) * (Table186[[#This Row],[Technology]]=GenREZAmounts[Technology]), 0),27)</f>
        <v>0</v>
      </c>
      <c r="AD78" s="4" cm="1">
        <f t="array" ref="AD78">INDEX(Table1[], MATCH(1, (Table186[[#This Row],[REZ Name]]=Table1[REZ Name]) * (Table186[[#This Row],[Technology]]=Table1[Technology]), 0),29)-INDEX(GenREZAmounts[],MATCH(1, (Table186[[#This Row],[REZ Name]]=GenREZAmounts[REZ Name]) * (Table186[[#This Row],[Technology]]=GenREZAmounts[Technology]), 0),28)</f>
        <v>0</v>
      </c>
      <c r="AE78" s="4" cm="1">
        <f t="array" ref="AE78">INDEX(Table1[], MATCH(1, (Table186[[#This Row],[REZ Name]]=Table1[REZ Name]) * (Table186[[#This Row],[Technology]]=Table1[Technology]), 0),30)-INDEX(GenREZAmounts[],MATCH(1, (Table186[[#This Row],[REZ Name]]=GenREZAmounts[REZ Name]) * (Table186[[#This Row],[Technology]]=GenREZAmounts[Technology]), 0),29)</f>
        <v>0</v>
      </c>
      <c r="AF78" s="4" cm="1">
        <f t="array" ref="AF78">INDEX(Table1[], MATCH(1, (Table186[[#This Row],[REZ Name]]=Table1[REZ Name]) * (Table186[[#This Row],[Technology]]=Table1[Technology]), 0),31)-INDEX(GenREZAmounts[],MATCH(1, (Table186[[#This Row],[REZ Name]]=GenREZAmounts[REZ Name]) * (Table186[[#This Row],[Technology]]=GenREZAmounts[Technology]), 0),30)</f>
        <v>0</v>
      </c>
    </row>
    <row r="79" spans="2:32" x14ac:dyDescent="0.35">
      <c r="B79" s="4" t="s">
        <v>131</v>
      </c>
      <c r="C79" s="4" t="s">
        <v>132</v>
      </c>
      <c r="D79" s="4" t="s">
        <v>5</v>
      </c>
      <c r="E79" s="4" cm="1">
        <f t="array" ref="E79">INDEX(Table1[], MATCH(1, (Table186[[#This Row],[REZ Name]]=Table1[REZ Name]) * (Table186[[#This Row],[Technology]]=Table1[Technology]), 0),4)-INDEX(GenREZAmounts[],MATCH(1, (Table186[[#This Row],[REZ Name]]=GenREZAmounts[REZ Name]) * (Table186[[#This Row],[Technology]]=GenREZAmounts[Technology]), 0),3)</f>
        <v>0</v>
      </c>
      <c r="F79" s="4" cm="1">
        <f t="array" ref="F79">INDEX(Table1[], MATCH(1, (Table186[[#This Row],[REZ Name]]=Table1[REZ Name]) * (Table186[[#This Row],[Technology]]=Table1[Technology]), 0),5)-INDEX(GenREZAmounts[],MATCH(1, (Table186[[#This Row],[REZ Name]]=GenREZAmounts[REZ Name]) * (Table186[[#This Row],[Technology]]=GenREZAmounts[Technology]), 0),4)</f>
        <v>0</v>
      </c>
      <c r="G79" s="4" cm="1">
        <f t="array" ref="G79">INDEX(Table1[], MATCH(1, (Table186[[#This Row],[REZ Name]]=Table1[REZ Name]) * (Table186[[#This Row],[Technology]]=Table1[Technology]), 0),6)-INDEX(GenREZAmounts[],MATCH(1, (Table186[[#This Row],[REZ Name]]=GenREZAmounts[REZ Name]) * (Table186[[#This Row],[Technology]]=GenREZAmounts[Technology]), 0),5)</f>
        <v>504.76164319999998</v>
      </c>
      <c r="H79" s="4" cm="1">
        <f t="array" ref="H79">INDEX(Table1[], MATCH(1, (Table186[[#This Row],[REZ Name]]=Table1[REZ Name]) * (Table186[[#This Row],[Technology]]=Table1[Technology]), 0),7)-INDEX(GenREZAmounts[],MATCH(1, (Table186[[#This Row],[REZ Name]]=GenREZAmounts[REZ Name]) * (Table186[[#This Row],[Technology]]=GenREZAmounts[Technology]), 0),6)</f>
        <v>515.99999939999998</v>
      </c>
      <c r="I79" s="4" cm="1">
        <f t="array" ref="I79">INDEX(Table1[], MATCH(1, (Table186[[#This Row],[REZ Name]]=Table1[REZ Name]) * (Table186[[#This Row],[Technology]]=Table1[Technology]), 0),8)-INDEX(GenREZAmounts[],MATCH(1, (Table186[[#This Row],[REZ Name]]=GenREZAmounts[REZ Name]) * (Table186[[#This Row],[Technology]]=GenREZAmounts[Technology]), 0),7)</f>
        <v>515.99999939999998</v>
      </c>
      <c r="J79" s="4" cm="1">
        <f t="array" ref="J79">INDEX(Table1[], MATCH(1, (Table186[[#This Row],[REZ Name]]=Table1[REZ Name]) * (Table186[[#This Row],[Technology]]=Table1[Technology]), 0),9)-INDEX(GenREZAmounts[],MATCH(1, (Table186[[#This Row],[REZ Name]]=GenREZAmounts[REZ Name]) * (Table186[[#This Row],[Technology]]=GenREZAmounts[Technology]), 0),8)</f>
        <v>515.99999939999998</v>
      </c>
      <c r="K79" s="4" cm="1">
        <f t="array" ref="K79">INDEX(Table1[], MATCH(1, (Table186[[#This Row],[REZ Name]]=Table1[REZ Name]) * (Table186[[#This Row],[Technology]]=Table1[Technology]), 0),10)-INDEX(GenREZAmounts[],MATCH(1, (Table186[[#This Row],[REZ Name]]=GenREZAmounts[REZ Name]) * (Table186[[#This Row],[Technology]]=GenREZAmounts[Technology]), 0),9)</f>
        <v>515.99999939999998</v>
      </c>
      <c r="L79" s="4" cm="1">
        <f t="array" ref="L79">INDEX(Table1[], MATCH(1, (Table186[[#This Row],[REZ Name]]=Table1[REZ Name]) * (Table186[[#This Row],[Technology]]=Table1[Technology]), 0),11)-INDEX(GenREZAmounts[],MATCH(1, (Table186[[#This Row],[REZ Name]]=GenREZAmounts[REZ Name]) * (Table186[[#This Row],[Technology]]=GenREZAmounts[Technology]), 0),10)</f>
        <v>515.99999939999998</v>
      </c>
      <c r="M79" s="4" cm="1">
        <f t="array" ref="M79">INDEX(Table1[], MATCH(1, (Table186[[#This Row],[REZ Name]]=Table1[REZ Name]) * (Table186[[#This Row],[Technology]]=Table1[Technology]), 0),12)-INDEX(GenREZAmounts[],MATCH(1, (Table186[[#This Row],[REZ Name]]=GenREZAmounts[REZ Name]) * (Table186[[#This Row],[Technology]]=GenREZAmounts[Technology]), 0),11)</f>
        <v>515.99999939999998</v>
      </c>
      <c r="N79" s="4" cm="1">
        <f t="array" ref="N79">INDEX(Table1[], MATCH(1, (Table186[[#This Row],[REZ Name]]=Table1[REZ Name]) * (Table186[[#This Row],[Technology]]=Table1[Technology]), 0),13)-INDEX(GenREZAmounts[],MATCH(1, (Table186[[#This Row],[REZ Name]]=GenREZAmounts[REZ Name]) * (Table186[[#This Row],[Technology]]=GenREZAmounts[Technology]), 0),12)</f>
        <v>516.00000055999999</v>
      </c>
      <c r="O79" s="4" cm="1">
        <f t="array" ref="O79">INDEX(Table1[], MATCH(1, (Table186[[#This Row],[REZ Name]]=Table1[REZ Name]) * (Table186[[#This Row],[Technology]]=Table1[Technology]), 0),14)-INDEX(GenREZAmounts[],MATCH(1, (Table186[[#This Row],[REZ Name]]=GenREZAmounts[REZ Name]) * (Table186[[#This Row],[Technology]]=GenREZAmounts[Technology]), 0),13)</f>
        <v>516.00000055999999</v>
      </c>
      <c r="P79" s="4" cm="1">
        <f t="array" ref="P79">INDEX(Table1[], MATCH(1, (Table186[[#This Row],[REZ Name]]=Table1[REZ Name]) * (Table186[[#This Row],[Technology]]=Table1[Technology]), 0),15)-INDEX(GenREZAmounts[],MATCH(1, (Table186[[#This Row],[REZ Name]]=GenREZAmounts[REZ Name]) * (Table186[[#This Row],[Technology]]=GenREZAmounts[Technology]), 0),14)</f>
        <v>516.00000055999999</v>
      </c>
      <c r="Q79" s="4" cm="1">
        <f t="array" ref="Q79">INDEX(Table1[], MATCH(1, (Table186[[#This Row],[REZ Name]]=Table1[REZ Name]) * (Table186[[#This Row],[Technology]]=Table1[Technology]), 0),16)-INDEX(GenREZAmounts[],MATCH(1, (Table186[[#This Row],[REZ Name]]=GenREZAmounts[REZ Name]) * (Table186[[#This Row],[Technology]]=GenREZAmounts[Technology]), 0),15)</f>
        <v>516.00000203000002</v>
      </c>
      <c r="R79" s="4" cm="1">
        <f t="array" ref="R79">INDEX(Table1[], MATCH(1, (Table186[[#This Row],[REZ Name]]=Table1[REZ Name]) * (Table186[[#This Row],[Technology]]=Table1[Technology]), 0),17)-INDEX(GenREZAmounts[],MATCH(1, (Table186[[#This Row],[REZ Name]]=GenREZAmounts[REZ Name]) * (Table186[[#This Row],[Technology]]=GenREZAmounts[Technology]), 0),16)</f>
        <v>516.00000203000002</v>
      </c>
      <c r="S79" s="4" cm="1">
        <f t="array" ref="S79">INDEX(Table1[], MATCH(1, (Table186[[#This Row],[REZ Name]]=Table1[REZ Name]) * (Table186[[#This Row],[Technology]]=Table1[Technology]), 0),18)-INDEX(GenREZAmounts[],MATCH(1, (Table186[[#This Row],[REZ Name]]=GenREZAmounts[REZ Name]) * (Table186[[#This Row],[Technology]]=GenREZAmounts[Technology]), 0),17)</f>
        <v>516.00000203000002</v>
      </c>
      <c r="T79" s="4" cm="1">
        <f t="array" ref="T79">INDEX(Table1[], MATCH(1, (Table186[[#This Row],[REZ Name]]=Table1[REZ Name]) * (Table186[[#This Row],[Technology]]=Table1[Technology]), 0),19)-INDEX(GenREZAmounts[],MATCH(1, (Table186[[#This Row],[REZ Name]]=GenREZAmounts[REZ Name]) * (Table186[[#This Row],[Technology]]=GenREZAmounts[Technology]), 0),18)</f>
        <v>516.00000203000002</v>
      </c>
      <c r="U79" s="4" cm="1">
        <f t="array" ref="U79">INDEX(Table1[], MATCH(1, (Table186[[#This Row],[REZ Name]]=Table1[REZ Name]) * (Table186[[#This Row],[Technology]]=Table1[Technology]), 0),20)-INDEX(GenREZAmounts[],MATCH(1, (Table186[[#This Row],[REZ Name]]=GenREZAmounts[REZ Name]) * (Table186[[#This Row],[Technology]]=GenREZAmounts[Technology]), 0),19)</f>
        <v>516.00000448000003</v>
      </c>
      <c r="V79" s="4" cm="1">
        <f t="array" ref="V79">INDEX(Table1[], MATCH(1, (Table186[[#This Row],[REZ Name]]=Table1[REZ Name]) * (Table186[[#This Row],[Technology]]=Table1[Technology]), 0),21)-INDEX(GenREZAmounts[],MATCH(1, (Table186[[#This Row],[REZ Name]]=GenREZAmounts[REZ Name]) * (Table186[[#This Row],[Technology]]=GenREZAmounts[Technology]), 0),20)</f>
        <v>516.00000691000002</v>
      </c>
      <c r="W79" s="4" cm="1">
        <f t="array" ref="W79">INDEX(Table1[], MATCH(1, (Table186[[#This Row],[REZ Name]]=Table1[REZ Name]) * (Table186[[#This Row],[Technology]]=Table1[Technology]), 0),22)-INDEX(GenREZAmounts[],MATCH(1, (Table186[[#This Row],[REZ Name]]=GenREZAmounts[REZ Name]) * (Table186[[#This Row],[Technology]]=GenREZAmounts[Technology]), 0),21)</f>
        <v>516.00000936000004</v>
      </c>
      <c r="X79" s="4" cm="1">
        <f t="array" ref="X79">INDEX(Table1[], MATCH(1, (Table186[[#This Row],[REZ Name]]=Table1[REZ Name]) * (Table186[[#This Row],[Technology]]=Table1[Technology]), 0),23)-INDEX(GenREZAmounts[],MATCH(1, (Table186[[#This Row],[REZ Name]]=GenREZAmounts[REZ Name]) * (Table186[[#This Row],[Technology]]=GenREZAmounts[Technology]), 0),22)</f>
        <v>516.00001442999996</v>
      </c>
      <c r="Y79" s="4" cm="1">
        <f t="array" ref="Y79">INDEX(Table1[], MATCH(1, (Table186[[#This Row],[REZ Name]]=Table1[REZ Name]) * (Table186[[#This Row],[Technology]]=Table1[Technology]), 0),24)-INDEX(GenREZAmounts[],MATCH(1, (Table186[[#This Row],[REZ Name]]=GenREZAmounts[REZ Name]) * (Table186[[#This Row],[Technology]]=GenREZAmounts[Technology]), 0),23)</f>
        <v>516.00001442999996</v>
      </c>
      <c r="Z79" s="4" cm="1">
        <f t="array" ref="Z79">INDEX(Table1[], MATCH(1, (Table186[[#This Row],[REZ Name]]=Table1[REZ Name]) * (Table186[[#This Row],[Technology]]=Table1[Technology]), 0),25)-INDEX(GenREZAmounts[],MATCH(1, (Table186[[#This Row],[REZ Name]]=GenREZAmounts[REZ Name]) * (Table186[[#This Row],[Technology]]=GenREZAmounts[Technology]), 0),24)</f>
        <v>516.00001442999996</v>
      </c>
      <c r="AA79" s="4" cm="1">
        <f t="array" ref="AA79">INDEX(Table1[], MATCH(1, (Table186[[#This Row],[REZ Name]]=Table1[REZ Name]) * (Table186[[#This Row],[Technology]]=Table1[Technology]), 0),26)-INDEX(GenREZAmounts[],MATCH(1, (Table186[[#This Row],[REZ Name]]=GenREZAmounts[REZ Name]) * (Table186[[#This Row],[Technology]]=GenREZAmounts[Technology]), 0),25)</f>
        <v>516.00001442999996</v>
      </c>
      <c r="AB79" s="4" cm="1">
        <f t="array" ref="AB79">INDEX(Table1[], MATCH(1, (Table186[[#This Row],[REZ Name]]=Table1[REZ Name]) * (Table186[[#This Row],[Technology]]=Table1[Technology]), 0),27)-INDEX(GenREZAmounts[],MATCH(1, (Table186[[#This Row],[REZ Name]]=GenREZAmounts[REZ Name]) * (Table186[[#This Row],[Technology]]=GenREZAmounts[Technology]), 0),26)</f>
        <v>660.93401147999998</v>
      </c>
      <c r="AC79" s="4" cm="1">
        <f t="array" ref="AC79">INDEX(Table1[], MATCH(1, (Table186[[#This Row],[REZ Name]]=Table1[REZ Name]) * (Table186[[#This Row],[Technology]]=Table1[Technology]), 0),28)-INDEX(GenREZAmounts[],MATCH(1, (Table186[[#This Row],[REZ Name]]=GenREZAmounts[REZ Name]) * (Table186[[#This Row],[Technology]]=GenREZAmounts[Technology]), 0),27)</f>
        <v>937.07573480999997</v>
      </c>
      <c r="AD79" s="4" cm="1">
        <f t="array" ref="AD79">INDEX(Table1[], MATCH(1, (Table186[[#This Row],[REZ Name]]=Table1[REZ Name]) * (Table186[[#This Row],[Technology]]=Table1[Technology]), 0),29)-INDEX(GenREZAmounts[],MATCH(1, (Table186[[#This Row],[REZ Name]]=GenREZAmounts[REZ Name]) * (Table186[[#This Row],[Technology]]=GenREZAmounts[Technology]), 0),28)</f>
        <v>991.38574101999995</v>
      </c>
      <c r="AE79" s="4" cm="1">
        <f t="array" ref="AE79">INDEX(Table1[], MATCH(1, (Table186[[#This Row],[REZ Name]]=Table1[REZ Name]) * (Table186[[#This Row],[Technology]]=Table1[Technology]), 0),30)-INDEX(GenREZAmounts[],MATCH(1, (Table186[[#This Row],[REZ Name]]=GenREZAmounts[REZ Name]) * (Table186[[#This Row],[Technology]]=GenREZAmounts[Technology]), 0),29)</f>
        <v>991.38574101999995</v>
      </c>
      <c r="AF79" s="4" cm="1">
        <f t="array" ref="AF79">INDEX(Table1[], MATCH(1, (Table186[[#This Row],[REZ Name]]=Table1[REZ Name]) * (Table186[[#This Row],[Technology]]=Table1[Technology]), 0),31)-INDEX(GenREZAmounts[],MATCH(1, (Table186[[#This Row],[REZ Name]]=GenREZAmounts[REZ Name]) * (Table186[[#This Row],[Technology]]=GenREZAmounts[Technology]), 0),30)</f>
        <v>991.38574101999995</v>
      </c>
    </row>
    <row r="80" spans="2:32" x14ac:dyDescent="0.35">
      <c r="B80" s="4" t="s">
        <v>133</v>
      </c>
      <c r="C80" s="4" t="s">
        <v>134</v>
      </c>
      <c r="D80" s="4" t="s">
        <v>5</v>
      </c>
      <c r="E80" s="4" cm="1">
        <f t="array" ref="E80">INDEX(Table1[], MATCH(1, (Table186[[#This Row],[REZ Name]]=Table1[REZ Name]) * (Table186[[#This Row],[Technology]]=Table1[Technology]), 0),4)-INDEX(GenREZAmounts[],MATCH(1, (Table186[[#This Row],[REZ Name]]=GenREZAmounts[REZ Name]) * (Table186[[#This Row],[Technology]]=GenREZAmounts[Technology]), 0),3)</f>
        <v>0</v>
      </c>
      <c r="F80" s="4" cm="1">
        <f t="array" ref="F80">INDEX(Table1[], MATCH(1, (Table186[[#This Row],[REZ Name]]=Table1[REZ Name]) * (Table186[[#This Row],[Technology]]=Table1[Technology]), 0),5)-INDEX(GenREZAmounts[],MATCH(1, (Table186[[#This Row],[REZ Name]]=GenREZAmounts[REZ Name]) * (Table186[[#This Row],[Technology]]=GenREZAmounts[Technology]), 0),4)</f>
        <v>0</v>
      </c>
      <c r="G80" s="4" cm="1">
        <f t="array" ref="G80">INDEX(Table1[], MATCH(1, (Table186[[#This Row],[REZ Name]]=Table1[REZ Name]) * (Table186[[#This Row],[Technology]]=Table1[Technology]), 0),6)-INDEX(GenREZAmounts[],MATCH(1, (Table186[[#This Row],[REZ Name]]=GenREZAmounts[REZ Name]) * (Table186[[#This Row],[Technology]]=GenREZAmounts[Technology]), 0),5)</f>
        <v>0</v>
      </c>
      <c r="H80" s="4" cm="1">
        <f t="array" ref="H80">INDEX(Table1[], MATCH(1, (Table186[[#This Row],[REZ Name]]=Table1[REZ Name]) * (Table186[[#This Row],[Technology]]=Table1[Technology]), 0),7)-INDEX(GenREZAmounts[],MATCH(1, (Table186[[#This Row],[REZ Name]]=GenREZAmounts[REZ Name]) * (Table186[[#This Row],[Technology]]=GenREZAmounts[Technology]), 0),6)</f>
        <v>0</v>
      </c>
      <c r="I80" s="4" cm="1">
        <f t="array" ref="I80">INDEX(Table1[], MATCH(1, (Table186[[#This Row],[REZ Name]]=Table1[REZ Name]) * (Table186[[#This Row],[Technology]]=Table1[Technology]), 0),8)-INDEX(GenREZAmounts[],MATCH(1, (Table186[[#This Row],[REZ Name]]=GenREZAmounts[REZ Name]) * (Table186[[#This Row],[Technology]]=GenREZAmounts[Technology]), 0),7)</f>
        <v>0</v>
      </c>
      <c r="J80" s="4" cm="1">
        <f t="array" ref="J80">INDEX(Table1[], MATCH(1, (Table186[[#This Row],[REZ Name]]=Table1[REZ Name]) * (Table186[[#This Row],[Technology]]=Table1[Technology]), 0),9)-INDEX(GenREZAmounts[],MATCH(1, (Table186[[#This Row],[REZ Name]]=GenREZAmounts[REZ Name]) * (Table186[[#This Row],[Technology]]=GenREZAmounts[Technology]), 0),8)</f>
        <v>0</v>
      </c>
      <c r="K80" s="4" cm="1">
        <f t="array" ref="K80">INDEX(Table1[], MATCH(1, (Table186[[#This Row],[REZ Name]]=Table1[REZ Name]) * (Table186[[#This Row],[Technology]]=Table1[Technology]), 0),10)-INDEX(GenREZAmounts[],MATCH(1, (Table186[[#This Row],[REZ Name]]=GenREZAmounts[REZ Name]) * (Table186[[#This Row],[Technology]]=GenREZAmounts[Technology]), 0),9)</f>
        <v>0</v>
      </c>
      <c r="L80" s="4" cm="1">
        <f t="array" ref="L80">INDEX(Table1[], MATCH(1, (Table186[[#This Row],[REZ Name]]=Table1[REZ Name]) * (Table186[[#This Row],[Technology]]=Table1[Technology]), 0),11)-INDEX(GenREZAmounts[],MATCH(1, (Table186[[#This Row],[REZ Name]]=GenREZAmounts[REZ Name]) * (Table186[[#This Row],[Technology]]=GenREZAmounts[Technology]), 0),10)</f>
        <v>0</v>
      </c>
      <c r="M80" s="4" cm="1">
        <f t="array" ref="M80">INDEX(Table1[], MATCH(1, (Table186[[#This Row],[REZ Name]]=Table1[REZ Name]) * (Table186[[#This Row],[Technology]]=Table1[Technology]), 0),12)-INDEX(GenREZAmounts[],MATCH(1, (Table186[[#This Row],[REZ Name]]=GenREZAmounts[REZ Name]) * (Table186[[#This Row],[Technology]]=GenREZAmounts[Technology]), 0),11)</f>
        <v>0</v>
      </c>
      <c r="N80" s="4" cm="1">
        <f t="array" ref="N80">INDEX(Table1[], MATCH(1, (Table186[[#This Row],[REZ Name]]=Table1[REZ Name]) * (Table186[[#This Row],[Technology]]=Table1[Technology]), 0),13)-INDEX(GenREZAmounts[],MATCH(1, (Table186[[#This Row],[REZ Name]]=GenREZAmounts[REZ Name]) * (Table186[[#This Row],[Technology]]=GenREZAmounts[Technology]), 0),12)</f>
        <v>0</v>
      </c>
      <c r="O80" s="4" cm="1">
        <f t="array" ref="O80">INDEX(Table1[], MATCH(1, (Table186[[#This Row],[REZ Name]]=Table1[REZ Name]) * (Table186[[#This Row],[Technology]]=Table1[Technology]), 0),14)-INDEX(GenREZAmounts[],MATCH(1, (Table186[[#This Row],[REZ Name]]=GenREZAmounts[REZ Name]) * (Table186[[#This Row],[Technology]]=GenREZAmounts[Technology]), 0),13)</f>
        <v>0</v>
      </c>
      <c r="P80" s="4" cm="1">
        <f t="array" ref="P80">INDEX(Table1[], MATCH(1, (Table186[[#This Row],[REZ Name]]=Table1[REZ Name]) * (Table186[[#This Row],[Technology]]=Table1[Technology]), 0),15)-INDEX(GenREZAmounts[],MATCH(1, (Table186[[#This Row],[REZ Name]]=GenREZAmounts[REZ Name]) * (Table186[[#This Row],[Technology]]=GenREZAmounts[Technology]), 0),14)</f>
        <v>0</v>
      </c>
      <c r="Q80" s="4" cm="1">
        <f t="array" ref="Q80">INDEX(Table1[], MATCH(1, (Table186[[#This Row],[REZ Name]]=Table1[REZ Name]) * (Table186[[#This Row],[Technology]]=Table1[Technology]), 0),16)-INDEX(GenREZAmounts[],MATCH(1, (Table186[[#This Row],[REZ Name]]=GenREZAmounts[REZ Name]) * (Table186[[#This Row],[Technology]]=GenREZAmounts[Technology]), 0),15)</f>
        <v>0</v>
      </c>
      <c r="R80" s="4" cm="1">
        <f t="array" ref="R80">INDEX(Table1[], MATCH(1, (Table186[[#This Row],[REZ Name]]=Table1[REZ Name]) * (Table186[[#This Row],[Technology]]=Table1[Technology]), 0),17)-INDEX(GenREZAmounts[],MATCH(1, (Table186[[#This Row],[REZ Name]]=GenREZAmounts[REZ Name]) * (Table186[[#This Row],[Technology]]=GenREZAmounts[Technology]), 0),16)</f>
        <v>0</v>
      </c>
      <c r="S80" s="4" cm="1">
        <f t="array" ref="S80">INDEX(Table1[], MATCH(1, (Table186[[#This Row],[REZ Name]]=Table1[REZ Name]) * (Table186[[#This Row],[Technology]]=Table1[Technology]), 0),18)-INDEX(GenREZAmounts[],MATCH(1, (Table186[[#This Row],[REZ Name]]=GenREZAmounts[REZ Name]) * (Table186[[#This Row],[Technology]]=GenREZAmounts[Technology]), 0),17)</f>
        <v>0</v>
      </c>
      <c r="T80" s="4" cm="1">
        <f t="array" ref="T80">INDEX(Table1[], MATCH(1, (Table186[[#This Row],[REZ Name]]=Table1[REZ Name]) * (Table186[[#This Row],[Technology]]=Table1[Technology]), 0),19)-INDEX(GenREZAmounts[],MATCH(1, (Table186[[#This Row],[REZ Name]]=GenREZAmounts[REZ Name]) * (Table186[[#This Row],[Technology]]=GenREZAmounts[Technology]), 0),18)</f>
        <v>0</v>
      </c>
      <c r="U80" s="4" cm="1">
        <f t="array" ref="U80">INDEX(Table1[], MATCH(1, (Table186[[#This Row],[REZ Name]]=Table1[REZ Name]) * (Table186[[#This Row],[Technology]]=Table1[Technology]), 0),20)-INDEX(GenREZAmounts[],MATCH(1, (Table186[[#This Row],[REZ Name]]=GenREZAmounts[REZ Name]) * (Table186[[#This Row],[Technology]]=GenREZAmounts[Technology]), 0),19)</f>
        <v>0</v>
      </c>
      <c r="V80" s="4" cm="1">
        <f t="array" ref="V80">INDEX(Table1[], MATCH(1, (Table186[[#This Row],[REZ Name]]=Table1[REZ Name]) * (Table186[[#This Row],[Technology]]=Table1[Technology]), 0),21)-INDEX(GenREZAmounts[],MATCH(1, (Table186[[#This Row],[REZ Name]]=GenREZAmounts[REZ Name]) * (Table186[[#This Row],[Technology]]=GenREZAmounts[Technology]), 0),20)</f>
        <v>0</v>
      </c>
      <c r="W80" s="4" cm="1">
        <f t="array" ref="W80">INDEX(Table1[], MATCH(1, (Table186[[#This Row],[REZ Name]]=Table1[REZ Name]) * (Table186[[#This Row],[Technology]]=Table1[Technology]), 0),22)-INDEX(GenREZAmounts[],MATCH(1, (Table186[[#This Row],[REZ Name]]=GenREZAmounts[REZ Name]) * (Table186[[#This Row],[Technology]]=GenREZAmounts[Technology]), 0),21)</f>
        <v>0</v>
      </c>
      <c r="X80" s="4" cm="1">
        <f t="array" ref="X80">INDEX(Table1[], MATCH(1, (Table186[[#This Row],[REZ Name]]=Table1[REZ Name]) * (Table186[[#This Row],[Technology]]=Table1[Technology]), 0),23)-INDEX(GenREZAmounts[],MATCH(1, (Table186[[#This Row],[REZ Name]]=GenREZAmounts[REZ Name]) * (Table186[[#This Row],[Technology]]=GenREZAmounts[Technology]), 0),22)</f>
        <v>0</v>
      </c>
      <c r="Y80" s="4" cm="1">
        <f t="array" ref="Y80">INDEX(Table1[], MATCH(1, (Table186[[#This Row],[REZ Name]]=Table1[REZ Name]) * (Table186[[#This Row],[Technology]]=Table1[Technology]), 0),24)-INDEX(GenREZAmounts[],MATCH(1, (Table186[[#This Row],[REZ Name]]=GenREZAmounts[REZ Name]) * (Table186[[#This Row],[Technology]]=GenREZAmounts[Technology]), 0),23)</f>
        <v>0</v>
      </c>
      <c r="Z80" s="4" cm="1">
        <f t="array" ref="Z80">INDEX(Table1[], MATCH(1, (Table186[[#This Row],[REZ Name]]=Table1[REZ Name]) * (Table186[[#This Row],[Technology]]=Table1[Technology]), 0),25)-INDEX(GenREZAmounts[],MATCH(1, (Table186[[#This Row],[REZ Name]]=GenREZAmounts[REZ Name]) * (Table186[[#This Row],[Technology]]=GenREZAmounts[Technology]), 0),24)</f>
        <v>0</v>
      </c>
      <c r="AA80" s="4" cm="1">
        <f t="array" ref="AA80">INDEX(Table1[], MATCH(1, (Table186[[#This Row],[REZ Name]]=Table1[REZ Name]) * (Table186[[#This Row],[Technology]]=Table1[Technology]), 0),26)-INDEX(GenREZAmounts[],MATCH(1, (Table186[[#This Row],[REZ Name]]=GenREZAmounts[REZ Name]) * (Table186[[#This Row],[Technology]]=GenREZAmounts[Technology]), 0),25)</f>
        <v>0</v>
      </c>
      <c r="AB80" s="4" cm="1">
        <f t="array" ref="AB80">INDEX(Table1[], MATCH(1, (Table186[[#This Row],[REZ Name]]=Table1[REZ Name]) * (Table186[[#This Row],[Technology]]=Table1[Technology]), 0),27)-INDEX(GenREZAmounts[],MATCH(1, (Table186[[#This Row],[REZ Name]]=GenREZAmounts[REZ Name]) * (Table186[[#This Row],[Technology]]=GenREZAmounts[Technology]), 0),26)</f>
        <v>0</v>
      </c>
      <c r="AC80" s="4" cm="1">
        <f t="array" ref="AC80">INDEX(Table1[], MATCH(1, (Table186[[#This Row],[REZ Name]]=Table1[REZ Name]) * (Table186[[#This Row],[Technology]]=Table1[Technology]), 0),28)-INDEX(GenREZAmounts[],MATCH(1, (Table186[[#This Row],[REZ Name]]=GenREZAmounts[REZ Name]) * (Table186[[#This Row],[Technology]]=GenREZAmounts[Technology]), 0),27)</f>
        <v>0</v>
      </c>
      <c r="AD80" s="4" cm="1">
        <f t="array" ref="AD80">INDEX(Table1[], MATCH(1, (Table186[[#This Row],[REZ Name]]=Table1[REZ Name]) * (Table186[[#This Row],[Technology]]=Table1[Technology]), 0),29)-INDEX(GenREZAmounts[],MATCH(1, (Table186[[#This Row],[REZ Name]]=GenREZAmounts[REZ Name]) * (Table186[[#This Row],[Technology]]=GenREZAmounts[Technology]), 0),28)</f>
        <v>0</v>
      </c>
      <c r="AE80" s="4" cm="1">
        <f t="array" ref="AE80">INDEX(Table1[], MATCH(1, (Table186[[#This Row],[REZ Name]]=Table1[REZ Name]) * (Table186[[#This Row],[Technology]]=Table1[Technology]), 0),30)-INDEX(GenREZAmounts[],MATCH(1, (Table186[[#This Row],[REZ Name]]=GenREZAmounts[REZ Name]) * (Table186[[#This Row],[Technology]]=GenREZAmounts[Technology]), 0),29)</f>
        <v>0</v>
      </c>
      <c r="AF80" s="4" cm="1">
        <f t="array" ref="AF80">INDEX(Table1[], MATCH(1, (Table186[[#This Row],[REZ Name]]=Table1[REZ Name]) * (Table186[[#This Row],[Technology]]=Table1[Technology]), 0),31)-INDEX(GenREZAmounts[],MATCH(1, (Table186[[#This Row],[REZ Name]]=GenREZAmounts[REZ Name]) * (Table186[[#This Row],[Technology]]=GenREZAmounts[Technology]), 0),30)</f>
        <v>0</v>
      </c>
    </row>
    <row r="81" spans="2:32" x14ac:dyDescent="0.35">
      <c r="B81" s="4" t="s">
        <v>113</v>
      </c>
      <c r="C81" s="4" t="s">
        <v>114</v>
      </c>
      <c r="D81" s="4" t="s">
        <v>2</v>
      </c>
      <c r="E81" s="4" cm="1">
        <f t="array" ref="E81">INDEX(Table1[], MATCH(1, (Table186[[#This Row],[REZ Name]]=Table1[REZ Name]) * (Table186[[#This Row],[Technology]]=Table1[Technology]), 0),4)-INDEX(GenREZAmounts[],MATCH(1, (Table186[[#This Row],[REZ Name]]=GenREZAmounts[REZ Name]) * (Table186[[#This Row],[Technology]]=GenREZAmounts[Technology]), 0),3)</f>
        <v>0</v>
      </c>
      <c r="F81" s="4" cm="1">
        <f t="array" ref="F81">INDEX(Table1[], MATCH(1, (Table186[[#This Row],[REZ Name]]=Table1[REZ Name]) * (Table186[[#This Row],[Technology]]=Table1[Technology]), 0),5)-INDEX(GenREZAmounts[],MATCH(1, (Table186[[#This Row],[REZ Name]]=GenREZAmounts[REZ Name]) * (Table186[[#This Row],[Technology]]=GenREZAmounts[Technology]), 0),4)</f>
        <v>0</v>
      </c>
      <c r="G81" s="4" cm="1">
        <f t="array" ref="G81">INDEX(Table1[], MATCH(1, (Table186[[#This Row],[REZ Name]]=Table1[REZ Name]) * (Table186[[#This Row],[Technology]]=Table1[Technology]), 0),6)-INDEX(GenREZAmounts[],MATCH(1, (Table186[[#This Row],[REZ Name]]=GenREZAmounts[REZ Name]) * (Table186[[#This Row],[Technology]]=GenREZAmounts[Technology]), 0),5)</f>
        <v>0</v>
      </c>
      <c r="H81" s="4" cm="1">
        <f t="array" ref="H81">INDEX(Table1[], MATCH(1, (Table186[[#This Row],[REZ Name]]=Table1[REZ Name]) * (Table186[[#This Row],[Technology]]=Table1[Technology]), 0),7)-INDEX(GenREZAmounts[],MATCH(1, (Table186[[#This Row],[REZ Name]]=GenREZAmounts[REZ Name]) * (Table186[[#This Row],[Technology]]=GenREZAmounts[Technology]), 0),6)</f>
        <v>0</v>
      </c>
      <c r="I81" s="4" cm="1">
        <f t="array" ref="I81">INDEX(Table1[], MATCH(1, (Table186[[#This Row],[REZ Name]]=Table1[REZ Name]) * (Table186[[#This Row],[Technology]]=Table1[Technology]), 0),8)-INDEX(GenREZAmounts[],MATCH(1, (Table186[[#This Row],[REZ Name]]=GenREZAmounts[REZ Name]) * (Table186[[#This Row],[Technology]]=GenREZAmounts[Technology]), 0),7)</f>
        <v>0</v>
      </c>
      <c r="J81" s="4" cm="1">
        <f t="array" ref="J81">INDEX(Table1[], MATCH(1, (Table186[[#This Row],[REZ Name]]=Table1[REZ Name]) * (Table186[[#This Row],[Technology]]=Table1[Technology]), 0),9)-INDEX(GenREZAmounts[],MATCH(1, (Table186[[#This Row],[REZ Name]]=GenREZAmounts[REZ Name]) * (Table186[[#This Row],[Technology]]=GenREZAmounts[Technology]), 0),8)</f>
        <v>0</v>
      </c>
      <c r="K81" s="4" cm="1">
        <f t="array" ref="K81">INDEX(Table1[], MATCH(1, (Table186[[#This Row],[REZ Name]]=Table1[REZ Name]) * (Table186[[#This Row],[Technology]]=Table1[Technology]), 0),10)-INDEX(GenREZAmounts[],MATCH(1, (Table186[[#This Row],[REZ Name]]=GenREZAmounts[REZ Name]) * (Table186[[#This Row],[Technology]]=GenREZAmounts[Technology]), 0),9)</f>
        <v>0</v>
      </c>
      <c r="L81" s="4" cm="1">
        <f t="array" ref="L81">INDEX(Table1[], MATCH(1, (Table186[[#This Row],[REZ Name]]=Table1[REZ Name]) * (Table186[[#This Row],[Technology]]=Table1[Technology]), 0),11)-INDEX(GenREZAmounts[],MATCH(1, (Table186[[#This Row],[REZ Name]]=GenREZAmounts[REZ Name]) * (Table186[[#This Row],[Technology]]=GenREZAmounts[Technology]), 0),10)</f>
        <v>0</v>
      </c>
      <c r="M81" s="4" cm="1">
        <f t="array" ref="M81">INDEX(Table1[], MATCH(1, (Table186[[#This Row],[REZ Name]]=Table1[REZ Name]) * (Table186[[#This Row],[Technology]]=Table1[Technology]), 0),12)-INDEX(GenREZAmounts[],MATCH(1, (Table186[[#This Row],[REZ Name]]=GenREZAmounts[REZ Name]) * (Table186[[#This Row],[Technology]]=GenREZAmounts[Technology]), 0),11)</f>
        <v>0</v>
      </c>
      <c r="N81" s="4" cm="1">
        <f t="array" ref="N81">INDEX(Table1[], MATCH(1, (Table186[[#This Row],[REZ Name]]=Table1[REZ Name]) * (Table186[[#This Row],[Technology]]=Table1[Technology]), 0),13)-INDEX(GenREZAmounts[],MATCH(1, (Table186[[#This Row],[REZ Name]]=GenREZAmounts[REZ Name]) * (Table186[[#This Row],[Technology]]=GenREZAmounts[Technology]), 0),12)</f>
        <v>0</v>
      </c>
      <c r="O81" s="4" cm="1">
        <f t="array" ref="O81">INDEX(Table1[], MATCH(1, (Table186[[#This Row],[REZ Name]]=Table1[REZ Name]) * (Table186[[#This Row],[Technology]]=Table1[Technology]), 0),14)-INDEX(GenREZAmounts[],MATCH(1, (Table186[[#This Row],[REZ Name]]=GenREZAmounts[REZ Name]) * (Table186[[#This Row],[Technology]]=GenREZAmounts[Technology]), 0),13)</f>
        <v>0</v>
      </c>
      <c r="P81" s="4" cm="1">
        <f t="array" ref="P81">INDEX(Table1[], MATCH(1, (Table186[[#This Row],[REZ Name]]=Table1[REZ Name]) * (Table186[[#This Row],[Technology]]=Table1[Technology]), 0),15)-INDEX(GenREZAmounts[],MATCH(1, (Table186[[#This Row],[REZ Name]]=GenREZAmounts[REZ Name]) * (Table186[[#This Row],[Technology]]=GenREZAmounts[Technology]), 0),14)</f>
        <v>0</v>
      </c>
      <c r="Q81" s="4" cm="1">
        <f t="array" ref="Q81">INDEX(Table1[], MATCH(1, (Table186[[#This Row],[REZ Name]]=Table1[REZ Name]) * (Table186[[#This Row],[Technology]]=Table1[Technology]), 0),16)-INDEX(GenREZAmounts[],MATCH(1, (Table186[[#This Row],[REZ Name]]=GenREZAmounts[REZ Name]) * (Table186[[#This Row],[Technology]]=GenREZAmounts[Technology]), 0),15)</f>
        <v>0</v>
      </c>
      <c r="R81" s="4" cm="1">
        <f t="array" ref="R81">INDEX(Table1[], MATCH(1, (Table186[[#This Row],[REZ Name]]=Table1[REZ Name]) * (Table186[[#This Row],[Technology]]=Table1[Technology]), 0),17)-INDEX(GenREZAmounts[],MATCH(1, (Table186[[#This Row],[REZ Name]]=GenREZAmounts[REZ Name]) * (Table186[[#This Row],[Technology]]=GenREZAmounts[Technology]), 0),16)</f>
        <v>0</v>
      </c>
      <c r="S81" s="4" cm="1">
        <f t="array" ref="S81">INDEX(Table1[], MATCH(1, (Table186[[#This Row],[REZ Name]]=Table1[REZ Name]) * (Table186[[#This Row],[Technology]]=Table1[Technology]), 0),18)-INDEX(GenREZAmounts[],MATCH(1, (Table186[[#This Row],[REZ Name]]=GenREZAmounts[REZ Name]) * (Table186[[#This Row],[Technology]]=GenREZAmounts[Technology]), 0),17)</f>
        <v>0</v>
      </c>
      <c r="T81" s="4" cm="1">
        <f t="array" ref="T81">INDEX(Table1[], MATCH(1, (Table186[[#This Row],[REZ Name]]=Table1[REZ Name]) * (Table186[[#This Row],[Technology]]=Table1[Technology]), 0),19)-INDEX(GenREZAmounts[],MATCH(1, (Table186[[#This Row],[REZ Name]]=GenREZAmounts[REZ Name]) * (Table186[[#This Row],[Technology]]=GenREZAmounts[Technology]), 0),18)</f>
        <v>0</v>
      </c>
      <c r="U81" s="4" cm="1">
        <f t="array" ref="U81">INDEX(Table1[], MATCH(1, (Table186[[#This Row],[REZ Name]]=Table1[REZ Name]) * (Table186[[#This Row],[Technology]]=Table1[Technology]), 0),20)-INDEX(GenREZAmounts[],MATCH(1, (Table186[[#This Row],[REZ Name]]=GenREZAmounts[REZ Name]) * (Table186[[#This Row],[Technology]]=GenREZAmounts[Technology]), 0),19)</f>
        <v>0</v>
      </c>
      <c r="V81" s="4" cm="1">
        <f t="array" ref="V81">INDEX(Table1[], MATCH(1, (Table186[[#This Row],[REZ Name]]=Table1[REZ Name]) * (Table186[[#This Row],[Technology]]=Table1[Technology]), 0),21)-INDEX(GenREZAmounts[],MATCH(1, (Table186[[#This Row],[REZ Name]]=GenREZAmounts[REZ Name]) * (Table186[[#This Row],[Technology]]=GenREZAmounts[Technology]), 0),20)</f>
        <v>0</v>
      </c>
      <c r="W81" s="4" cm="1">
        <f t="array" ref="W81">INDEX(Table1[], MATCH(1, (Table186[[#This Row],[REZ Name]]=Table1[REZ Name]) * (Table186[[#This Row],[Technology]]=Table1[Technology]), 0),22)-INDEX(GenREZAmounts[],MATCH(1, (Table186[[#This Row],[REZ Name]]=GenREZAmounts[REZ Name]) * (Table186[[#This Row],[Technology]]=GenREZAmounts[Technology]), 0),21)</f>
        <v>0</v>
      </c>
      <c r="X81" s="4" cm="1">
        <f t="array" ref="X81">INDEX(Table1[], MATCH(1, (Table186[[#This Row],[REZ Name]]=Table1[REZ Name]) * (Table186[[#This Row],[Technology]]=Table1[Technology]), 0),23)-INDEX(GenREZAmounts[],MATCH(1, (Table186[[#This Row],[REZ Name]]=GenREZAmounts[REZ Name]) * (Table186[[#This Row],[Technology]]=GenREZAmounts[Technology]), 0),22)</f>
        <v>0</v>
      </c>
      <c r="Y81" s="4" cm="1">
        <f t="array" ref="Y81">INDEX(Table1[], MATCH(1, (Table186[[#This Row],[REZ Name]]=Table1[REZ Name]) * (Table186[[#This Row],[Technology]]=Table1[Technology]), 0),24)-INDEX(GenREZAmounts[],MATCH(1, (Table186[[#This Row],[REZ Name]]=GenREZAmounts[REZ Name]) * (Table186[[#This Row],[Technology]]=GenREZAmounts[Technology]), 0),23)</f>
        <v>0</v>
      </c>
      <c r="Z81" s="4" cm="1">
        <f t="array" ref="Z81">INDEX(Table1[], MATCH(1, (Table186[[#This Row],[REZ Name]]=Table1[REZ Name]) * (Table186[[#This Row],[Technology]]=Table1[Technology]), 0),25)-INDEX(GenREZAmounts[],MATCH(1, (Table186[[#This Row],[REZ Name]]=GenREZAmounts[REZ Name]) * (Table186[[#This Row],[Technology]]=GenREZAmounts[Technology]), 0),24)</f>
        <v>0</v>
      </c>
      <c r="AA81" s="4" cm="1">
        <f t="array" ref="AA81">INDEX(Table1[], MATCH(1, (Table186[[#This Row],[REZ Name]]=Table1[REZ Name]) * (Table186[[#This Row],[Technology]]=Table1[Technology]), 0),26)-INDEX(GenREZAmounts[],MATCH(1, (Table186[[#This Row],[REZ Name]]=GenREZAmounts[REZ Name]) * (Table186[[#This Row],[Technology]]=GenREZAmounts[Technology]), 0),25)</f>
        <v>0</v>
      </c>
      <c r="AB81" s="4" cm="1">
        <f t="array" ref="AB81">INDEX(Table1[], MATCH(1, (Table186[[#This Row],[REZ Name]]=Table1[REZ Name]) * (Table186[[#This Row],[Technology]]=Table1[Technology]), 0),27)-INDEX(GenREZAmounts[],MATCH(1, (Table186[[#This Row],[REZ Name]]=GenREZAmounts[REZ Name]) * (Table186[[#This Row],[Technology]]=GenREZAmounts[Technology]), 0),26)</f>
        <v>0</v>
      </c>
      <c r="AC81" s="4" cm="1">
        <f t="array" ref="AC81">INDEX(Table1[], MATCH(1, (Table186[[#This Row],[REZ Name]]=Table1[REZ Name]) * (Table186[[#This Row],[Technology]]=Table1[Technology]), 0),28)-INDEX(GenREZAmounts[],MATCH(1, (Table186[[#This Row],[REZ Name]]=GenREZAmounts[REZ Name]) * (Table186[[#This Row],[Technology]]=GenREZAmounts[Technology]), 0),27)</f>
        <v>0</v>
      </c>
      <c r="AD81" s="4" cm="1">
        <f t="array" ref="AD81">INDEX(Table1[], MATCH(1, (Table186[[#This Row],[REZ Name]]=Table1[REZ Name]) * (Table186[[#This Row],[Technology]]=Table1[Technology]), 0),29)-INDEX(GenREZAmounts[],MATCH(1, (Table186[[#This Row],[REZ Name]]=GenREZAmounts[REZ Name]) * (Table186[[#This Row],[Technology]]=GenREZAmounts[Technology]), 0),28)</f>
        <v>0</v>
      </c>
      <c r="AE81" s="4" cm="1">
        <f t="array" ref="AE81">INDEX(Table1[], MATCH(1, (Table186[[#This Row],[REZ Name]]=Table1[REZ Name]) * (Table186[[#This Row],[Technology]]=Table1[Technology]), 0),30)-INDEX(GenREZAmounts[],MATCH(1, (Table186[[#This Row],[REZ Name]]=GenREZAmounts[REZ Name]) * (Table186[[#This Row],[Technology]]=GenREZAmounts[Technology]), 0),29)</f>
        <v>0</v>
      </c>
      <c r="AF81" s="4" cm="1">
        <f t="array" ref="AF81">INDEX(Table1[], MATCH(1, (Table186[[#This Row],[REZ Name]]=Table1[REZ Name]) * (Table186[[#This Row],[Technology]]=Table1[Technology]), 0),31)-INDEX(GenREZAmounts[],MATCH(1, (Table186[[#This Row],[REZ Name]]=GenREZAmounts[REZ Name]) * (Table186[[#This Row],[Technology]]=GenREZAmounts[Technology]), 0),30)</f>
        <v>0</v>
      </c>
    </row>
    <row r="82" spans="2:32" x14ac:dyDescent="0.35">
      <c r="B82" s="4" t="s">
        <v>115</v>
      </c>
      <c r="C82" s="4" t="s">
        <v>116</v>
      </c>
      <c r="D82" s="4" t="s">
        <v>2</v>
      </c>
      <c r="E82" s="4" cm="1">
        <f t="array" ref="E82">INDEX(Table1[], MATCH(1, (Table186[[#This Row],[REZ Name]]=Table1[REZ Name]) * (Table186[[#This Row],[Technology]]=Table1[Technology]), 0),4)-INDEX(GenREZAmounts[],MATCH(1, (Table186[[#This Row],[REZ Name]]=GenREZAmounts[REZ Name]) * (Table186[[#This Row],[Technology]]=GenREZAmounts[Technology]), 0),3)</f>
        <v>0</v>
      </c>
      <c r="F82" s="4" cm="1">
        <f t="array" ref="F82">INDEX(Table1[], MATCH(1, (Table186[[#This Row],[REZ Name]]=Table1[REZ Name]) * (Table186[[#This Row],[Technology]]=Table1[Technology]), 0),5)-INDEX(GenREZAmounts[],MATCH(1, (Table186[[#This Row],[REZ Name]]=GenREZAmounts[REZ Name]) * (Table186[[#This Row],[Technology]]=GenREZAmounts[Technology]), 0),4)</f>
        <v>0</v>
      </c>
      <c r="G82" s="4" cm="1">
        <f t="array" ref="G82">INDEX(Table1[], MATCH(1, (Table186[[#This Row],[REZ Name]]=Table1[REZ Name]) * (Table186[[#This Row],[Technology]]=Table1[Technology]), 0),6)-INDEX(GenREZAmounts[],MATCH(1, (Table186[[#This Row],[REZ Name]]=GenREZAmounts[REZ Name]) * (Table186[[#This Row],[Technology]]=GenREZAmounts[Technology]), 0),5)</f>
        <v>0</v>
      </c>
      <c r="H82" s="4" cm="1">
        <f t="array" ref="H82">INDEX(Table1[], MATCH(1, (Table186[[#This Row],[REZ Name]]=Table1[REZ Name]) * (Table186[[#This Row],[Technology]]=Table1[Technology]), 0),7)-INDEX(GenREZAmounts[],MATCH(1, (Table186[[#This Row],[REZ Name]]=GenREZAmounts[REZ Name]) * (Table186[[#This Row],[Technology]]=GenREZAmounts[Technology]), 0),6)</f>
        <v>0</v>
      </c>
      <c r="I82" s="4" cm="1">
        <f t="array" ref="I82">INDEX(Table1[], MATCH(1, (Table186[[#This Row],[REZ Name]]=Table1[REZ Name]) * (Table186[[#This Row],[Technology]]=Table1[Technology]), 0),8)-INDEX(GenREZAmounts[],MATCH(1, (Table186[[#This Row],[REZ Name]]=GenREZAmounts[REZ Name]) * (Table186[[#This Row],[Technology]]=GenREZAmounts[Technology]), 0),7)</f>
        <v>0</v>
      </c>
      <c r="J82" s="4" cm="1">
        <f t="array" ref="J82">INDEX(Table1[], MATCH(1, (Table186[[#This Row],[REZ Name]]=Table1[REZ Name]) * (Table186[[#This Row],[Technology]]=Table1[Technology]), 0),9)-INDEX(GenREZAmounts[],MATCH(1, (Table186[[#This Row],[REZ Name]]=GenREZAmounts[REZ Name]) * (Table186[[#This Row],[Technology]]=GenREZAmounts[Technology]), 0),8)</f>
        <v>0</v>
      </c>
      <c r="K82" s="4" cm="1">
        <f t="array" ref="K82">INDEX(Table1[], MATCH(1, (Table186[[#This Row],[REZ Name]]=Table1[REZ Name]) * (Table186[[#This Row],[Technology]]=Table1[Technology]), 0),10)-INDEX(GenREZAmounts[],MATCH(1, (Table186[[#This Row],[REZ Name]]=GenREZAmounts[REZ Name]) * (Table186[[#This Row],[Technology]]=GenREZAmounts[Technology]), 0),9)</f>
        <v>0</v>
      </c>
      <c r="L82" s="4" cm="1">
        <f t="array" ref="L82">INDEX(Table1[], MATCH(1, (Table186[[#This Row],[REZ Name]]=Table1[REZ Name]) * (Table186[[#This Row],[Technology]]=Table1[Technology]), 0),11)-INDEX(GenREZAmounts[],MATCH(1, (Table186[[#This Row],[REZ Name]]=GenREZAmounts[REZ Name]) * (Table186[[#This Row],[Technology]]=GenREZAmounts[Technology]), 0),10)</f>
        <v>0</v>
      </c>
      <c r="M82" s="4" cm="1">
        <f t="array" ref="M82">INDEX(Table1[], MATCH(1, (Table186[[#This Row],[REZ Name]]=Table1[REZ Name]) * (Table186[[#This Row],[Technology]]=Table1[Technology]), 0),12)-INDEX(GenREZAmounts[],MATCH(1, (Table186[[#This Row],[REZ Name]]=GenREZAmounts[REZ Name]) * (Table186[[#This Row],[Technology]]=GenREZAmounts[Technology]), 0),11)</f>
        <v>0</v>
      </c>
      <c r="N82" s="4" cm="1">
        <f t="array" ref="N82">INDEX(Table1[], MATCH(1, (Table186[[#This Row],[REZ Name]]=Table1[REZ Name]) * (Table186[[#This Row],[Technology]]=Table1[Technology]), 0),13)-INDEX(GenREZAmounts[],MATCH(1, (Table186[[#This Row],[REZ Name]]=GenREZAmounts[REZ Name]) * (Table186[[#This Row],[Technology]]=GenREZAmounts[Technology]), 0),12)</f>
        <v>0</v>
      </c>
      <c r="O82" s="4" cm="1">
        <f t="array" ref="O82">INDEX(Table1[], MATCH(1, (Table186[[#This Row],[REZ Name]]=Table1[REZ Name]) * (Table186[[#This Row],[Technology]]=Table1[Technology]), 0),14)-INDEX(GenREZAmounts[],MATCH(1, (Table186[[#This Row],[REZ Name]]=GenREZAmounts[REZ Name]) * (Table186[[#This Row],[Technology]]=GenREZAmounts[Technology]), 0),13)</f>
        <v>0</v>
      </c>
      <c r="P82" s="4" cm="1">
        <f t="array" ref="P82">INDEX(Table1[], MATCH(1, (Table186[[#This Row],[REZ Name]]=Table1[REZ Name]) * (Table186[[#This Row],[Technology]]=Table1[Technology]), 0),15)-INDEX(GenREZAmounts[],MATCH(1, (Table186[[#This Row],[REZ Name]]=GenREZAmounts[REZ Name]) * (Table186[[#This Row],[Technology]]=GenREZAmounts[Technology]), 0),14)</f>
        <v>0</v>
      </c>
      <c r="Q82" s="4" cm="1">
        <f t="array" ref="Q82">INDEX(Table1[], MATCH(1, (Table186[[#This Row],[REZ Name]]=Table1[REZ Name]) * (Table186[[#This Row],[Technology]]=Table1[Technology]), 0),16)-INDEX(GenREZAmounts[],MATCH(1, (Table186[[#This Row],[REZ Name]]=GenREZAmounts[REZ Name]) * (Table186[[#This Row],[Technology]]=GenREZAmounts[Technology]), 0),15)</f>
        <v>0</v>
      </c>
      <c r="R82" s="4" cm="1">
        <f t="array" ref="R82">INDEX(Table1[], MATCH(1, (Table186[[#This Row],[REZ Name]]=Table1[REZ Name]) * (Table186[[#This Row],[Technology]]=Table1[Technology]), 0),17)-INDEX(GenREZAmounts[],MATCH(1, (Table186[[#This Row],[REZ Name]]=GenREZAmounts[REZ Name]) * (Table186[[#This Row],[Technology]]=GenREZAmounts[Technology]), 0),16)</f>
        <v>0</v>
      </c>
      <c r="S82" s="4" cm="1">
        <f t="array" ref="S82">INDEX(Table1[], MATCH(1, (Table186[[#This Row],[REZ Name]]=Table1[REZ Name]) * (Table186[[#This Row],[Technology]]=Table1[Technology]), 0),18)-INDEX(GenREZAmounts[],MATCH(1, (Table186[[#This Row],[REZ Name]]=GenREZAmounts[REZ Name]) * (Table186[[#This Row],[Technology]]=GenREZAmounts[Technology]), 0),17)</f>
        <v>0</v>
      </c>
      <c r="T82" s="4" cm="1">
        <f t="array" ref="T82">INDEX(Table1[], MATCH(1, (Table186[[#This Row],[REZ Name]]=Table1[REZ Name]) * (Table186[[#This Row],[Technology]]=Table1[Technology]), 0),19)-INDEX(GenREZAmounts[],MATCH(1, (Table186[[#This Row],[REZ Name]]=GenREZAmounts[REZ Name]) * (Table186[[#This Row],[Technology]]=GenREZAmounts[Technology]), 0),18)</f>
        <v>0</v>
      </c>
      <c r="U82" s="4" cm="1">
        <f t="array" ref="U82">INDEX(Table1[], MATCH(1, (Table186[[#This Row],[REZ Name]]=Table1[REZ Name]) * (Table186[[#This Row],[Technology]]=Table1[Technology]), 0),20)-INDEX(GenREZAmounts[],MATCH(1, (Table186[[#This Row],[REZ Name]]=GenREZAmounts[REZ Name]) * (Table186[[#This Row],[Technology]]=GenREZAmounts[Technology]), 0),19)</f>
        <v>0</v>
      </c>
      <c r="V82" s="4" cm="1">
        <f t="array" ref="V82">INDEX(Table1[], MATCH(1, (Table186[[#This Row],[REZ Name]]=Table1[REZ Name]) * (Table186[[#This Row],[Technology]]=Table1[Technology]), 0),21)-INDEX(GenREZAmounts[],MATCH(1, (Table186[[#This Row],[REZ Name]]=GenREZAmounts[REZ Name]) * (Table186[[#This Row],[Technology]]=GenREZAmounts[Technology]), 0),20)</f>
        <v>0</v>
      </c>
      <c r="W82" s="4" cm="1">
        <f t="array" ref="W82">INDEX(Table1[], MATCH(1, (Table186[[#This Row],[REZ Name]]=Table1[REZ Name]) * (Table186[[#This Row],[Technology]]=Table1[Technology]), 0),22)-INDEX(GenREZAmounts[],MATCH(1, (Table186[[#This Row],[REZ Name]]=GenREZAmounts[REZ Name]) * (Table186[[#This Row],[Technology]]=GenREZAmounts[Technology]), 0),21)</f>
        <v>0</v>
      </c>
      <c r="X82" s="4" cm="1">
        <f t="array" ref="X82">INDEX(Table1[], MATCH(1, (Table186[[#This Row],[REZ Name]]=Table1[REZ Name]) * (Table186[[#This Row],[Technology]]=Table1[Technology]), 0),23)-INDEX(GenREZAmounts[],MATCH(1, (Table186[[#This Row],[REZ Name]]=GenREZAmounts[REZ Name]) * (Table186[[#This Row],[Technology]]=GenREZAmounts[Technology]), 0),22)</f>
        <v>0</v>
      </c>
      <c r="Y82" s="4" cm="1">
        <f t="array" ref="Y82">INDEX(Table1[], MATCH(1, (Table186[[#This Row],[REZ Name]]=Table1[REZ Name]) * (Table186[[#This Row],[Technology]]=Table1[Technology]), 0),24)-INDEX(GenREZAmounts[],MATCH(1, (Table186[[#This Row],[REZ Name]]=GenREZAmounts[REZ Name]) * (Table186[[#This Row],[Technology]]=GenREZAmounts[Technology]), 0),23)</f>
        <v>0</v>
      </c>
      <c r="Z82" s="4" cm="1">
        <f t="array" ref="Z82">INDEX(Table1[], MATCH(1, (Table186[[#This Row],[REZ Name]]=Table1[REZ Name]) * (Table186[[#This Row],[Technology]]=Table1[Technology]), 0),25)-INDEX(GenREZAmounts[],MATCH(1, (Table186[[#This Row],[REZ Name]]=GenREZAmounts[REZ Name]) * (Table186[[#This Row],[Technology]]=GenREZAmounts[Technology]), 0),24)</f>
        <v>0</v>
      </c>
      <c r="AA82" s="4" cm="1">
        <f t="array" ref="AA82">INDEX(Table1[], MATCH(1, (Table186[[#This Row],[REZ Name]]=Table1[REZ Name]) * (Table186[[#This Row],[Technology]]=Table1[Technology]), 0),26)-INDEX(GenREZAmounts[],MATCH(1, (Table186[[#This Row],[REZ Name]]=GenREZAmounts[REZ Name]) * (Table186[[#This Row],[Technology]]=GenREZAmounts[Technology]), 0),25)</f>
        <v>0</v>
      </c>
      <c r="AB82" s="4" cm="1">
        <f t="array" ref="AB82">INDEX(Table1[], MATCH(1, (Table186[[#This Row],[REZ Name]]=Table1[REZ Name]) * (Table186[[#This Row],[Technology]]=Table1[Technology]), 0),27)-INDEX(GenREZAmounts[],MATCH(1, (Table186[[#This Row],[REZ Name]]=GenREZAmounts[REZ Name]) * (Table186[[#This Row],[Technology]]=GenREZAmounts[Technology]), 0),26)</f>
        <v>0</v>
      </c>
      <c r="AC82" s="4" cm="1">
        <f t="array" ref="AC82">INDEX(Table1[], MATCH(1, (Table186[[#This Row],[REZ Name]]=Table1[REZ Name]) * (Table186[[#This Row],[Technology]]=Table1[Technology]), 0),28)-INDEX(GenREZAmounts[],MATCH(1, (Table186[[#This Row],[REZ Name]]=GenREZAmounts[REZ Name]) * (Table186[[#This Row],[Technology]]=GenREZAmounts[Technology]), 0),27)</f>
        <v>0</v>
      </c>
      <c r="AD82" s="4" cm="1">
        <f t="array" ref="AD82">INDEX(Table1[], MATCH(1, (Table186[[#This Row],[REZ Name]]=Table1[REZ Name]) * (Table186[[#This Row],[Technology]]=Table1[Technology]), 0),29)-INDEX(GenREZAmounts[],MATCH(1, (Table186[[#This Row],[REZ Name]]=GenREZAmounts[REZ Name]) * (Table186[[#This Row],[Technology]]=GenREZAmounts[Technology]), 0),28)</f>
        <v>0</v>
      </c>
      <c r="AE82" s="4" cm="1">
        <f t="array" ref="AE82">INDEX(Table1[], MATCH(1, (Table186[[#This Row],[REZ Name]]=Table1[REZ Name]) * (Table186[[#This Row],[Technology]]=Table1[Technology]), 0),30)-INDEX(GenREZAmounts[],MATCH(1, (Table186[[#This Row],[REZ Name]]=GenREZAmounts[REZ Name]) * (Table186[[#This Row],[Technology]]=GenREZAmounts[Technology]), 0),29)</f>
        <v>0</v>
      </c>
      <c r="AF82" s="4" cm="1">
        <f t="array" ref="AF82">INDEX(Table1[], MATCH(1, (Table186[[#This Row],[REZ Name]]=Table1[REZ Name]) * (Table186[[#This Row],[Technology]]=Table1[Technology]), 0),31)-INDEX(GenREZAmounts[],MATCH(1, (Table186[[#This Row],[REZ Name]]=GenREZAmounts[REZ Name]) * (Table186[[#This Row],[Technology]]=GenREZAmounts[Technology]), 0),30)</f>
        <v>0</v>
      </c>
    </row>
    <row r="83" spans="2:32" x14ac:dyDescent="0.35">
      <c r="B83" s="4" t="s">
        <v>117</v>
      </c>
      <c r="C83" s="4" t="s">
        <v>118</v>
      </c>
      <c r="D83" s="4" t="s">
        <v>2</v>
      </c>
      <c r="E83" s="4" cm="1">
        <f t="array" ref="E83">INDEX(Table1[], MATCH(1, (Table186[[#This Row],[REZ Name]]=Table1[REZ Name]) * (Table186[[#This Row],[Technology]]=Table1[Technology]), 0),4)-INDEX(GenREZAmounts[],MATCH(1, (Table186[[#This Row],[REZ Name]]=GenREZAmounts[REZ Name]) * (Table186[[#This Row],[Technology]]=GenREZAmounts[Technology]), 0),3)</f>
        <v>0</v>
      </c>
      <c r="F83" s="4" cm="1">
        <f t="array" ref="F83">INDEX(Table1[], MATCH(1, (Table186[[#This Row],[REZ Name]]=Table1[REZ Name]) * (Table186[[#This Row],[Technology]]=Table1[Technology]), 0),5)-INDEX(GenREZAmounts[],MATCH(1, (Table186[[#This Row],[REZ Name]]=GenREZAmounts[REZ Name]) * (Table186[[#This Row],[Technology]]=GenREZAmounts[Technology]), 0),4)</f>
        <v>0</v>
      </c>
      <c r="G83" s="4" cm="1">
        <f t="array" ref="G83">INDEX(Table1[], MATCH(1, (Table186[[#This Row],[REZ Name]]=Table1[REZ Name]) * (Table186[[#This Row],[Technology]]=Table1[Technology]), 0),6)-INDEX(GenREZAmounts[],MATCH(1, (Table186[[#This Row],[REZ Name]]=GenREZAmounts[REZ Name]) * (Table186[[#This Row],[Technology]]=GenREZAmounts[Technology]), 0),5)</f>
        <v>339.49254416999997</v>
      </c>
      <c r="H83" s="4" cm="1">
        <f t="array" ref="H83">INDEX(Table1[], MATCH(1, (Table186[[#This Row],[REZ Name]]=Table1[REZ Name]) * (Table186[[#This Row],[Technology]]=Table1[Technology]), 0),7)-INDEX(GenREZAmounts[],MATCH(1, (Table186[[#This Row],[REZ Name]]=GenREZAmounts[REZ Name]) * (Table186[[#This Row],[Technology]]=GenREZAmounts[Technology]), 0),6)</f>
        <v>663.77746849999994</v>
      </c>
      <c r="I83" s="4" cm="1">
        <f t="array" ref="I83">INDEX(Table1[], MATCH(1, (Table186[[#This Row],[REZ Name]]=Table1[REZ Name]) * (Table186[[#This Row],[Technology]]=Table1[Technology]), 0),8)-INDEX(GenREZAmounts[],MATCH(1, (Table186[[#This Row],[REZ Name]]=GenREZAmounts[REZ Name]) * (Table186[[#This Row],[Technology]]=GenREZAmounts[Technology]), 0),7)</f>
        <v>2511.5887998999997</v>
      </c>
      <c r="J83" s="4" cm="1">
        <f t="array" ref="J83">INDEX(Table1[], MATCH(1, (Table186[[#This Row],[REZ Name]]=Table1[REZ Name]) * (Table186[[#This Row],[Technology]]=Table1[Technology]), 0),9)-INDEX(GenREZAmounts[],MATCH(1, (Table186[[#This Row],[REZ Name]]=GenREZAmounts[REZ Name]) * (Table186[[#This Row],[Technology]]=GenREZAmounts[Technology]), 0),8)</f>
        <v>2946.1414123899999</v>
      </c>
      <c r="K83" s="4" cm="1">
        <f t="array" ref="K83">INDEX(Table1[], MATCH(1, (Table186[[#This Row],[REZ Name]]=Table1[REZ Name]) * (Table186[[#This Row],[Technology]]=Table1[Technology]), 0),10)-INDEX(GenREZAmounts[],MATCH(1, (Table186[[#This Row],[REZ Name]]=GenREZAmounts[REZ Name]) * (Table186[[#This Row],[Technology]]=GenREZAmounts[Technology]), 0),9)</f>
        <v>3994.2667311799992</v>
      </c>
      <c r="L83" s="4" cm="1">
        <f t="array" ref="L83">INDEX(Table1[], MATCH(1, (Table186[[#This Row],[REZ Name]]=Table1[REZ Name]) * (Table186[[#This Row],[Technology]]=Table1[Technology]), 0),11)-INDEX(GenREZAmounts[],MATCH(1, (Table186[[#This Row],[REZ Name]]=GenREZAmounts[REZ Name]) * (Table186[[#This Row],[Technology]]=GenREZAmounts[Technology]), 0),10)</f>
        <v>3994.2667311799992</v>
      </c>
      <c r="M83" s="4" cm="1">
        <f t="array" ref="M83">INDEX(Table1[], MATCH(1, (Table186[[#This Row],[REZ Name]]=Table1[REZ Name]) * (Table186[[#This Row],[Technology]]=Table1[Technology]), 0),12)-INDEX(GenREZAmounts[],MATCH(1, (Table186[[#This Row],[REZ Name]]=GenREZAmounts[REZ Name]) * (Table186[[#This Row],[Technology]]=GenREZAmounts[Technology]), 0),11)</f>
        <v>3994.2667311799992</v>
      </c>
      <c r="N83" s="4" cm="1">
        <f t="array" ref="N83">INDEX(Table1[], MATCH(1, (Table186[[#This Row],[REZ Name]]=Table1[REZ Name]) * (Table186[[#This Row],[Technology]]=Table1[Technology]), 0),13)-INDEX(GenREZAmounts[],MATCH(1, (Table186[[#This Row],[REZ Name]]=GenREZAmounts[REZ Name]) * (Table186[[#This Row],[Technology]]=GenREZAmounts[Technology]), 0),12)</f>
        <v>3994.2667311799992</v>
      </c>
      <c r="O83" s="4" cm="1">
        <f t="array" ref="O83">INDEX(Table1[], MATCH(1, (Table186[[#This Row],[REZ Name]]=Table1[REZ Name]) * (Table186[[#This Row],[Technology]]=Table1[Technology]), 0),14)-INDEX(GenREZAmounts[],MATCH(1, (Table186[[#This Row],[REZ Name]]=GenREZAmounts[REZ Name]) * (Table186[[#This Row],[Technology]]=GenREZAmounts[Technology]), 0),13)</f>
        <v>7137.2328831100003</v>
      </c>
      <c r="P83" s="4" cm="1">
        <f t="array" ref="P83">INDEX(Table1[], MATCH(1, (Table186[[#This Row],[REZ Name]]=Table1[REZ Name]) * (Table186[[#This Row],[Technology]]=Table1[Technology]), 0),15)-INDEX(GenREZAmounts[],MATCH(1, (Table186[[#This Row],[REZ Name]]=GenREZAmounts[REZ Name]) * (Table186[[#This Row],[Technology]]=GenREZAmounts[Technology]), 0),14)</f>
        <v>7399.9999591899996</v>
      </c>
      <c r="Q83" s="4" cm="1">
        <f t="array" ref="Q83">INDEX(Table1[], MATCH(1, (Table186[[#This Row],[REZ Name]]=Table1[REZ Name]) * (Table186[[#This Row],[Technology]]=Table1[Technology]), 0),16)-INDEX(GenREZAmounts[],MATCH(1, (Table186[[#This Row],[REZ Name]]=GenREZAmounts[REZ Name]) * (Table186[[#This Row],[Technology]]=GenREZAmounts[Technology]), 0),15)</f>
        <v>7399.9999591899996</v>
      </c>
      <c r="R83" s="4" cm="1">
        <f t="array" ref="R83">INDEX(Table1[], MATCH(1, (Table186[[#This Row],[REZ Name]]=Table1[REZ Name]) * (Table186[[#This Row],[Technology]]=Table1[Technology]), 0),17)-INDEX(GenREZAmounts[],MATCH(1, (Table186[[#This Row],[REZ Name]]=GenREZAmounts[REZ Name]) * (Table186[[#This Row],[Technology]]=GenREZAmounts[Technology]), 0),16)</f>
        <v>7399.9999591899996</v>
      </c>
      <c r="S83" s="4" cm="1">
        <f t="array" ref="S83">INDEX(Table1[], MATCH(1, (Table186[[#This Row],[REZ Name]]=Table1[REZ Name]) * (Table186[[#This Row],[Technology]]=Table1[Technology]), 0),18)-INDEX(GenREZAmounts[],MATCH(1, (Table186[[#This Row],[REZ Name]]=GenREZAmounts[REZ Name]) * (Table186[[#This Row],[Technology]]=GenREZAmounts[Technology]), 0),17)</f>
        <v>7399.9999591900005</v>
      </c>
      <c r="T83" s="4" cm="1">
        <f t="array" ref="T83">INDEX(Table1[], MATCH(1, (Table186[[#This Row],[REZ Name]]=Table1[REZ Name]) * (Table186[[#This Row],[Technology]]=Table1[Technology]), 0),19)-INDEX(GenREZAmounts[],MATCH(1, (Table186[[#This Row],[REZ Name]]=GenREZAmounts[REZ Name]) * (Table186[[#This Row],[Technology]]=GenREZAmounts[Technology]), 0),18)</f>
        <v>7399.9999591900005</v>
      </c>
      <c r="U83" s="4" cm="1">
        <f t="array" ref="U83">INDEX(Table1[], MATCH(1, (Table186[[#This Row],[REZ Name]]=Table1[REZ Name]) * (Table186[[#This Row],[Technology]]=Table1[Technology]), 0),20)-INDEX(GenREZAmounts[],MATCH(1, (Table186[[#This Row],[REZ Name]]=GenREZAmounts[REZ Name]) * (Table186[[#This Row],[Technology]]=GenREZAmounts[Technology]), 0),19)</f>
        <v>7399.9999591900005</v>
      </c>
      <c r="V83" s="4" cm="1">
        <f t="array" ref="V83">INDEX(Table1[], MATCH(1, (Table186[[#This Row],[REZ Name]]=Table1[REZ Name]) * (Table186[[#This Row],[Technology]]=Table1[Technology]), 0),21)-INDEX(GenREZAmounts[],MATCH(1, (Table186[[#This Row],[REZ Name]]=GenREZAmounts[REZ Name]) * (Table186[[#This Row],[Technology]]=GenREZAmounts[Technology]), 0),20)</f>
        <v>7399.9999591900005</v>
      </c>
      <c r="W83" s="4" cm="1">
        <f t="array" ref="W83">INDEX(Table1[], MATCH(1, (Table186[[#This Row],[REZ Name]]=Table1[REZ Name]) * (Table186[[#This Row],[Technology]]=Table1[Technology]), 0),22)-INDEX(GenREZAmounts[],MATCH(1, (Table186[[#This Row],[REZ Name]]=GenREZAmounts[REZ Name]) * (Table186[[#This Row],[Technology]]=GenREZAmounts[Technology]), 0),21)</f>
        <v>7400.0000002100005</v>
      </c>
      <c r="X83" s="4" cm="1">
        <f t="array" ref="X83">INDEX(Table1[], MATCH(1, (Table186[[#This Row],[REZ Name]]=Table1[REZ Name]) * (Table186[[#This Row],[Technology]]=Table1[Technology]), 0),23)-INDEX(GenREZAmounts[],MATCH(1, (Table186[[#This Row],[REZ Name]]=GenREZAmounts[REZ Name]) * (Table186[[#This Row],[Technology]]=GenREZAmounts[Technology]), 0),22)</f>
        <v>7400.0000002100005</v>
      </c>
      <c r="Y83" s="4" cm="1">
        <f t="array" ref="Y83">INDEX(Table1[], MATCH(1, (Table186[[#This Row],[REZ Name]]=Table1[REZ Name]) * (Table186[[#This Row],[Technology]]=Table1[Technology]), 0),24)-INDEX(GenREZAmounts[],MATCH(1, (Table186[[#This Row],[REZ Name]]=GenREZAmounts[REZ Name]) * (Table186[[#This Row],[Technology]]=GenREZAmounts[Technology]), 0),23)</f>
        <v>7400.0000002100005</v>
      </c>
      <c r="Z83" s="4" cm="1">
        <f t="array" ref="Z83">INDEX(Table1[], MATCH(1, (Table186[[#This Row],[REZ Name]]=Table1[REZ Name]) * (Table186[[#This Row],[Technology]]=Table1[Technology]), 0),25)-INDEX(GenREZAmounts[],MATCH(1, (Table186[[#This Row],[REZ Name]]=GenREZAmounts[REZ Name]) * (Table186[[#This Row],[Technology]]=GenREZAmounts[Technology]), 0),24)</f>
        <v>7400.0000002100005</v>
      </c>
      <c r="AA83" s="4" cm="1">
        <f t="array" ref="AA83">INDEX(Table1[], MATCH(1, (Table186[[#This Row],[REZ Name]]=Table1[REZ Name]) * (Table186[[#This Row],[Technology]]=Table1[Technology]), 0),26)-INDEX(GenREZAmounts[],MATCH(1, (Table186[[#This Row],[REZ Name]]=GenREZAmounts[REZ Name]) * (Table186[[#This Row],[Technology]]=GenREZAmounts[Technology]), 0),25)</f>
        <v>7400.0000002100005</v>
      </c>
      <c r="AB83" s="4" cm="1">
        <f t="array" ref="AB83">INDEX(Table1[], MATCH(1, (Table186[[#This Row],[REZ Name]]=Table1[REZ Name]) * (Table186[[#This Row],[Technology]]=Table1[Technology]), 0),27)-INDEX(GenREZAmounts[],MATCH(1, (Table186[[#This Row],[REZ Name]]=GenREZAmounts[REZ Name]) * (Table186[[#This Row],[Technology]]=GenREZAmounts[Technology]), 0),26)</f>
        <v>7400.0000002100005</v>
      </c>
      <c r="AC83" s="4" cm="1">
        <f t="array" ref="AC83">INDEX(Table1[], MATCH(1, (Table186[[#This Row],[REZ Name]]=Table1[REZ Name]) * (Table186[[#This Row],[Technology]]=Table1[Technology]), 0),28)-INDEX(GenREZAmounts[],MATCH(1, (Table186[[#This Row],[REZ Name]]=GenREZAmounts[REZ Name]) * (Table186[[#This Row],[Technology]]=GenREZAmounts[Technology]), 0),27)</f>
        <v>7400.0000002100005</v>
      </c>
      <c r="AD83" s="4" cm="1">
        <f t="array" ref="AD83">INDEX(Table1[], MATCH(1, (Table186[[#This Row],[REZ Name]]=Table1[REZ Name]) * (Table186[[#This Row],[Technology]]=Table1[Technology]), 0),29)-INDEX(GenREZAmounts[],MATCH(1, (Table186[[#This Row],[REZ Name]]=GenREZAmounts[REZ Name]) * (Table186[[#This Row],[Technology]]=GenREZAmounts[Technology]), 0),28)</f>
        <v>7400.0000002100005</v>
      </c>
      <c r="AE83" s="4" cm="1">
        <f t="array" ref="AE83">INDEX(Table1[], MATCH(1, (Table186[[#This Row],[REZ Name]]=Table1[REZ Name]) * (Table186[[#This Row],[Technology]]=Table1[Technology]), 0),30)-INDEX(GenREZAmounts[],MATCH(1, (Table186[[#This Row],[REZ Name]]=GenREZAmounts[REZ Name]) * (Table186[[#This Row],[Technology]]=GenREZAmounts[Technology]), 0),29)</f>
        <v>7400.0000002100005</v>
      </c>
      <c r="AF83" s="4" cm="1">
        <f t="array" ref="AF83">INDEX(Table1[], MATCH(1, (Table186[[#This Row],[REZ Name]]=Table1[REZ Name]) * (Table186[[#This Row],[Technology]]=Table1[Technology]), 0),31)-INDEX(GenREZAmounts[],MATCH(1, (Table186[[#This Row],[REZ Name]]=GenREZAmounts[REZ Name]) * (Table186[[#This Row],[Technology]]=GenREZAmounts[Technology]), 0),30)</f>
        <v>7400.0000002100005</v>
      </c>
    </row>
    <row r="84" spans="2:32" x14ac:dyDescent="0.35">
      <c r="B84" s="4" t="s">
        <v>119</v>
      </c>
      <c r="C84" s="4" t="s">
        <v>120</v>
      </c>
      <c r="D84" s="4" t="s">
        <v>2</v>
      </c>
      <c r="E84" s="4" cm="1">
        <f t="array" ref="E84">INDEX(Table1[], MATCH(1, (Table186[[#This Row],[REZ Name]]=Table1[REZ Name]) * (Table186[[#This Row],[Technology]]=Table1[Technology]), 0),4)-INDEX(GenREZAmounts[],MATCH(1, (Table186[[#This Row],[REZ Name]]=GenREZAmounts[REZ Name]) * (Table186[[#This Row],[Technology]]=GenREZAmounts[Technology]), 0),3)</f>
        <v>0</v>
      </c>
      <c r="F84" s="4" cm="1">
        <f t="array" ref="F84">INDEX(Table1[], MATCH(1, (Table186[[#This Row],[REZ Name]]=Table1[REZ Name]) * (Table186[[#This Row],[Technology]]=Table1[Technology]), 0),5)-INDEX(GenREZAmounts[],MATCH(1, (Table186[[#This Row],[REZ Name]]=GenREZAmounts[REZ Name]) * (Table186[[#This Row],[Technology]]=GenREZAmounts[Technology]), 0),4)</f>
        <v>138</v>
      </c>
      <c r="G84" s="4" cm="1">
        <f t="array" ref="G84">INDEX(Table1[], MATCH(1, (Table186[[#This Row],[REZ Name]]=Table1[REZ Name]) * (Table186[[#This Row],[Technology]]=Table1[Technology]), 0),6)-INDEX(GenREZAmounts[],MATCH(1, (Table186[[#This Row],[REZ Name]]=GenREZAmounts[REZ Name]) * (Table186[[#This Row],[Technology]]=GenREZAmounts[Technology]), 0),5)</f>
        <v>799.9562570999999</v>
      </c>
      <c r="H84" s="4" cm="1">
        <f t="array" ref="H84">INDEX(Table1[], MATCH(1, (Table186[[#This Row],[REZ Name]]=Table1[REZ Name]) * (Table186[[#This Row],[Technology]]=Table1[Technology]), 0),7)-INDEX(GenREZAmounts[],MATCH(1, (Table186[[#This Row],[REZ Name]]=GenREZAmounts[REZ Name]) * (Table186[[#This Row],[Technology]]=GenREZAmounts[Technology]), 0),6)</f>
        <v>1214.0000378</v>
      </c>
      <c r="I84" s="4" cm="1">
        <f t="array" ref="I84">INDEX(Table1[], MATCH(1, (Table186[[#This Row],[REZ Name]]=Table1[REZ Name]) * (Table186[[#This Row],[Technology]]=Table1[Technology]), 0),8)-INDEX(GenREZAmounts[],MATCH(1, (Table186[[#This Row],[REZ Name]]=GenREZAmounts[REZ Name]) * (Table186[[#This Row],[Technology]]=GenREZAmounts[Technology]), 0),7)</f>
        <v>3875.1512852800001</v>
      </c>
      <c r="J84" s="4" cm="1">
        <f t="array" ref="J84">INDEX(Table1[], MATCH(1, (Table186[[#This Row],[REZ Name]]=Table1[REZ Name]) * (Table186[[#This Row],[Technology]]=Table1[Technology]), 0),9)-INDEX(GenREZAmounts[],MATCH(1, (Table186[[#This Row],[REZ Name]]=GenREZAmounts[REZ Name]) * (Table186[[#This Row],[Technology]]=GenREZAmounts[Technology]), 0),8)</f>
        <v>5859.9407918100005</v>
      </c>
      <c r="K84" s="4" cm="1">
        <f t="array" ref="K84">INDEX(Table1[], MATCH(1, (Table186[[#This Row],[REZ Name]]=Table1[REZ Name]) * (Table186[[#This Row],[Technology]]=Table1[Technology]), 0),10)-INDEX(GenREZAmounts[],MATCH(1, (Table186[[#This Row],[REZ Name]]=GenREZAmounts[REZ Name]) * (Table186[[#This Row],[Technology]]=GenREZAmounts[Technology]), 0),9)</f>
        <v>5859.9407918100005</v>
      </c>
      <c r="L84" s="4" cm="1">
        <f t="array" ref="L84">INDEX(Table1[], MATCH(1, (Table186[[#This Row],[REZ Name]]=Table1[REZ Name]) * (Table186[[#This Row],[Technology]]=Table1[Technology]), 0),11)-INDEX(GenREZAmounts[],MATCH(1, (Table186[[#This Row],[REZ Name]]=GenREZAmounts[REZ Name]) * (Table186[[#This Row],[Technology]]=GenREZAmounts[Technology]), 0),10)</f>
        <v>5859.9407918100005</v>
      </c>
      <c r="M84" s="4" cm="1">
        <f t="array" ref="M84">INDEX(Table1[], MATCH(1, (Table186[[#This Row],[REZ Name]]=Table1[REZ Name]) * (Table186[[#This Row],[Technology]]=Table1[Technology]), 0),12)-INDEX(GenREZAmounts[],MATCH(1, (Table186[[#This Row],[REZ Name]]=GenREZAmounts[REZ Name]) * (Table186[[#This Row],[Technology]]=GenREZAmounts[Technology]), 0),11)</f>
        <v>5859.9407933000002</v>
      </c>
      <c r="N84" s="4" cm="1">
        <f t="array" ref="N84">INDEX(Table1[], MATCH(1, (Table186[[#This Row],[REZ Name]]=Table1[REZ Name]) * (Table186[[#This Row],[Technology]]=Table1[Technology]), 0),13)-INDEX(GenREZAmounts[],MATCH(1, (Table186[[#This Row],[REZ Name]]=GenREZAmounts[REZ Name]) * (Table186[[#This Row],[Technology]]=GenREZAmounts[Technology]), 0),12)</f>
        <v>5859.9407933000002</v>
      </c>
      <c r="O84" s="4" cm="1">
        <f t="array" ref="O84">INDEX(Table1[], MATCH(1, (Table186[[#This Row],[REZ Name]]=Table1[REZ Name]) * (Table186[[#This Row],[Technology]]=Table1[Technology]), 0),14)-INDEX(GenREZAmounts[],MATCH(1, (Table186[[#This Row],[REZ Name]]=GenREZAmounts[REZ Name]) * (Table186[[#This Row],[Technology]]=GenREZAmounts[Technology]), 0),13)</f>
        <v>5859.9407933000002</v>
      </c>
      <c r="P84" s="4" cm="1">
        <f t="array" ref="P84">INDEX(Table1[], MATCH(1, (Table186[[#This Row],[REZ Name]]=Table1[REZ Name]) * (Table186[[#This Row],[Technology]]=Table1[Technology]), 0),15)-INDEX(GenREZAmounts[],MATCH(1, (Table186[[#This Row],[REZ Name]]=GenREZAmounts[REZ Name]) * (Table186[[#This Row],[Technology]]=GenREZAmounts[Technology]), 0),14)</f>
        <v>5859.9407933000002</v>
      </c>
      <c r="Q84" s="4" cm="1">
        <f t="array" ref="Q84">INDEX(Table1[], MATCH(1, (Table186[[#This Row],[REZ Name]]=Table1[REZ Name]) * (Table186[[#This Row],[Technology]]=Table1[Technology]), 0),16)-INDEX(GenREZAmounts[],MATCH(1, (Table186[[#This Row],[REZ Name]]=GenREZAmounts[REZ Name]) * (Table186[[#This Row],[Technology]]=GenREZAmounts[Technology]), 0),15)</f>
        <v>5859.9407933000002</v>
      </c>
      <c r="R84" s="4" cm="1">
        <f t="array" ref="R84">INDEX(Table1[], MATCH(1, (Table186[[#This Row],[REZ Name]]=Table1[REZ Name]) * (Table186[[#This Row],[Technology]]=Table1[Technology]), 0),17)-INDEX(GenREZAmounts[],MATCH(1, (Table186[[#This Row],[REZ Name]]=GenREZAmounts[REZ Name]) * (Table186[[#This Row],[Technology]]=GenREZAmounts[Technology]), 0),16)</f>
        <v>5859.9407933000002</v>
      </c>
      <c r="S84" s="4" cm="1">
        <f t="array" ref="S84">INDEX(Table1[], MATCH(1, (Table186[[#This Row],[REZ Name]]=Table1[REZ Name]) * (Table186[[#This Row],[Technology]]=Table1[Technology]), 0),18)-INDEX(GenREZAmounts[],MATCH(1, (Table186[[#This Row],[REZ Name]]=GenREZAmounts[REZ Name]) * (Table186[[#This Row],[Technology]]=GenREZAmounts[Technology]), 0),17)</f>
        <v>5859.9407933000002</v>
      </c>
      <c r="T84" s="4" cm="1">
        <f t="array" ref="T84">INDEX(Table1[], MATCH(1, (Table186[[#This Row],[REZ Name]]=Table1[REZ Name]) * (Table186[[#This Row],[Technology]]=Table1[Technology]), 0),19)-INDEX(GenREZAmounts[],MATCH(1, (Table186[[#This Row],[REZ Name]]=GenREZAmounts[REZ Name]) * (Table186[[#This Row],[Technology]]=GenREZAmounts[Technology]), 0),18)</f>
        <v>5859.9407933000002</v>
      </c>
      <c r="U84" s="4" cm="1">
        <f t="array" ref="U84">INDEX(Table1[], MATCH(1, (Table186[[#This Row],[REZ Name]]=Table1[REZ Name]) * (Table186[[#This Row],[Technology]]=Table1[Technology]), 0),20)-INDEX(GenREZAmounts[],MATCH(1, (Table186[[#This Row],[REZ Name]]=GenREZAmounts[REZ Name]) * (Table186[[#This Row],[Technology]]=GenREZAmounts[Technology]), 0),19)</f>
        <v>5859.9407932999984</v>
      </c>
      <c r="V84" s="4" cm="1">
        <f t="array" ref="V84">INDEX(Table1[], MATCH(1, (Table186[[#This Row],[REZ Name]]=Table1[REZ Name]) * (Table186[[#This Row],[Technology]]=Table1[Technology]), 0),21)-INDEX(GenREZAmounts[],MATCH(1, (Table186[[#This Row],[REZ Name]]=GenREZAmounts[REZ Name]) * (Table186[[#This Row],[Technology]]=GenREZAmounts[Technology]), 0),20)</f>
        <v>5859.9407932999984</v>
      </c>
      <c r="W84" s="4" cm="1">
        <f t="array" ref="W84">INDEX(Table1[], MATCH(1, (Table186[[#This Row],[REZ Name]]=Table1[REZ Name]) * (Table186[[#This Row],[Technology]]=Table1[Technology]), 0),22)-INDEX(GenREZAmounts[],MATCH(1, (Table186[[#This Row],[REZ Name]]=GenREZAmounts[REZ Name]) * (Table186[[#This Row],[Technology]]=GenREZAmounts[Technology]), 0),21)</f>
        <v>5859.9407932999984</v>
      </c>
      <c r="X84" s="4" cm="1">
        <f t="array" ref="X84">INDEX(Table1[], MATCH(1, (Table186[[#This Row],[REZ Name]]=Table1[REZ Name]) * (Table186[[#This Row],[Technology]]=Table1[Technology]), 0),23)-INDEX(GenREZAmounts[],MATCH(1, (Table186[[#This Row],[REZ Name]]=GenREZAmounts[REZ Name]) * (Table186[[#This Row],[Technology]]=GenREZAmounts[Technology]), 0),22)</f>
        <v>5859.9407932999984</v>
      </c>
      <c r="Y84" s="4" cm="1">
        <f t="array" ref="Y84">INDEX(Table1[], MATCH(1, (Table186[[#This Row],[REZ Name]]=Table1[REZ Name]) * (Table186[[#This Row],[Technology]]=Table1[Technology]), 0),24)-INDEX(GenREZAmounts[],MATCH(1, (Table186[[#This Row],[REZ Name]]=GenREZAmounts[REZ Name]) * (Table186[[#This Row],[Technology]]=GenREZAmounts[Technology]), 0),23)</f>
        <v>5859.9407932999984</v>
      </c>
      <c r="Z84" s="4" cm="1">
        <f t="array" ref="Z84">INDEX(Table1[], MATCH(1, (Table186[[#This Row],[REZ Name]]=Table1[REZ Name]) * (Table186[[#This Row],[Technology]]=Table1[Technology]), 0),25)-INDEX(GenREZAmounts[],MATCH(1, (Table186[[#This Row],[REZ Name]]=GenREZAmounts[REZ Name]) * (Table186[[#This Row],[Technology]]=GenREZAmounts[Technology]), 0),24)</f>
        <v>5859.9407932999984</v>
      </c>
      <c r="AA84" s="4" cm="1">
        <f t="array" ref="AA84">INDEX(Table1[], MATCH(1, (Table186[[#This Row],[REZ Name]]=Table1[REZ Name]) * (Table186[[#This Row],[Technology]]=Table1[Technology]), 0),26)-INDEX(GenREZAmounts[],MATCH(1, (Table186[[#This Row],[REZ Name]]=GenREZAmounts[REZ Name]) * (Table186[[#This Row],[Technology]]=GenREZAmounts[Technology]), 0),25)</f>
        <v>5859.9407932999984</v>
      </c>
      <c r="AB84" s="4" cm="1">
        <f t="array" ref="AB84">INDEX(Table1[], MATCH(1, (Table186[[#This Row],[REZ Name]]=Table1[REZ Name]) * (Table186[[#This Row],[Technology]]=Table1[Technology]), 0),27)-INDEX(GenREZAmounts[],MATCH(1, (Table186[[#This Row],[REZ Name]]=GenREZAmounts[REZ Name]) * (Table186[[#This Row],[Technology]]=GenREZAmounts[Technology]), 0),26)</f>
        <v>5859.9407932999984</v>
      </c>
      <c r="AC84" s="4" cm="1">
        <f t="array" ref="AC84">INDEX(Table1[], MATCH(1, (Table186[[#This Row],[REZ Name]]=Table1[REZ Name]) * (Table186[[#This Row],[Technology]]=Table1[Technology]), 0),28)-INDEX(GenREZAmounts[],MATCH(1, (Table186[[#This Row],[REZ Name]]=GenREZAmounts[REZ Name]) * (Table186[[#This Row],[Technology]]=GenREZAmounts[Technology]), 0),27)</f>
        <v>8218.5325188700008</v>
      </c>
      <c r="AD84" s="4" cm="1">
        <f t="array" ref="AD84">INDEX(Table1[], MATCH(1, (Table186[[#This Row],[REZ Name]]=Table1[REZ Name]) * (Table186[[#This Row],[Technology]]=Table1[Technology]), 0),29)-INDEX(GenREZAmounts[],MATCH(1, (Table186[[#This Row],[REZ Name]]=GenREZAmounts[REZ Name]) * (Table186[[#This Row],[Technology]]=GenREZAmounts[Technology]), 0),28)</f>
        <v>8218.532518869999</v>
      </c>
      <c r="AE84" s="4" cm="1">
        <f t="array" ref="AE84">INDEX(Table1[], MATCH(1, (Table186[[#This Row],[REZ Name]]=Table1[REZ Name]) * (Table186[[#This Row],[Technology]]=Table1[Technology]), 0),30)-INDEX(GenREZAmounts[],MATCH(1, (Table186[[#This Row],[REZ Name]]=GenREZAmounts[REZ Name]) * (Table186[[#This Row],[Technology]]=GenREZAmounts[Technology]), 0),29)</f>
        <v>8218.532518869999</v>
      </c>
      <c r="AF84" s="4" cm="1">
        <f t="array" ref="AF84">INDEX(Table1[], MATCH(1, (Table186[[#This Row],[REZ Name]]=Table1[REZ Name]) * (Table186[[#This Row],[Technology]]=Table1[Technology]), 0),31)-INDEX(GenREZAmounts[],MATCH(1, (Table186[[#This Row],[REZ Name]]=GenREZAmounts[REZ Name]) * (Table186[[#This Row],[Technology]]=GenREZAmounts[Technology]), 0),30)</f>
        <v>8218.532518869999</v>
      </c>
    </row>
    <row r="85" spans="2:32" x14ac:dyDescent="0.35">
      <c r="B85" s="4" t="s">
        <v>121</v>
      </c>
      <c r="C85" s="4" t="s">
        <v>122</v>
      </c>
      <c r="D85" s="4" t="s">
        <v>2</v>
      </c>
      <c r="E85" s="4" cm="1">
        <f t="array" ref="E85">INDEX(Table1[], MATCH(1, (Table186[[#This Row],[REZ Name]]=Table1[REZ Name]) * (Table186[[#This Row],[Technology]]=Table1[Technology]), 0),4)-INDEX(GenREZAmounts[],MATCH(1, (Table186[[#This Row],[REZ Name]]=GenREZAmounts[REZ Name]) * (Table186[[#This Row],[Technology]]=GenREZAmounts[Technology]), 0),3)</f>
        <v>0</v>
      </c>
      <c r="F85" s="4" cm="1">
        <f t="array" ref="F85">INDEX(Table1[], MATCH(1, (Table186[[#This Row],[REZ Name]]=Table1[REZ Name]) * (Table186[[#This Row],[Technology]]=Table1[Technology]), 0),5)-INDEX(GenREZAmounts[],MATCH(1, (Table186[[#This Row],[REZ Name]]=GenREZAmounts[REZ Name]) * (Table186[[#This Row],[Technology]]=GenREZAmounts[Technology]), 0),4)</f>
        <v>0</v>
      </c>
      <c r="G85" s="4" cm="1">
        <f t="array" ref="G85">INDEX(Table1[], MATCH(1, (Table186[[#This Row],[REZ Name]]=Table1[REZ Name]) * (Table186[[#This Row],[Technology]]=Table1[Technology]), 0),6)-INDEX(GenREZAmounts[],MATCH(1, (Table186[[#This Row],[REZ Name]]=GenREZAmounts[REZ Name]) * (Table186[[#This Row],[Technology]]=GenREZAmounts[Technology]), 0),5)</f>
        <v>76.742308849999972</v>
      </c>
      <c r="H85" s="4" cm="1">
        <f t="array" ref="H85">INDEX(Table1[], MATCH(1, (Table186[[#This Row],[REZ Name]]=Table1[REZ Name]) * (Table186[[#This Row],[Technology]]=Table1[Technology]), 0),7)-INDEX(GenREZAmounts[],MATCH(1, (Table186[[#This Row],[REZ Name]]=GenREZAmounts[REZ Name]) * (Table186[[#This Row],[Technology]]=GenREZAmounts[Technology]), 0),6)</f>
        <v>92.475224990000015</v>
      </c>
      <c r="I85" s="4" cm="1">
        <f t="array" ref="I85">INDEX(Table1[], MATCH(1, (Table186[[#This Row],[REZ Name]]=Table1[REZ Name]) * (Table186[[#This Row],[Technology]]=Table1[Technology]), 0),8)-INDEX(GenREZAmounts[],MATCH(1, (Table186[[#This Row],[REZ Name]]=GenREZAmounts[REZ Name]) * (Table186[[#This Row],[Technology]]=GenREZAmounts[Technology]), 0),7)</f>
        <v>92.475224990000015</v>
      </c>
      <c r="J85" s="4" cm="1">
        <f t="array" ref="J85">INDEX(Table1[], MATCH(1, (Table186[[#This Row],[REZ Name]]=Table1[REZ Name]) * (Table186[[#This Row],[Technology]]=Table1[Technology]), 0),9)-INDEX(GenREZAmounts[],MATCH(1, (Table186[[#This Row],[REZ Name]]=GenREZAmounts[REZ Name]) * (Table186[[#This Row],[Technology]]=GenREZAmounts[Technology]), 0),8)</f>
        <v>92.475224990000015</v>
      </c>
      <c r="K85" s="4" cm="1">
        <f t="array" ref="K85">INDEX(Table1[], MATCH(1, (Table186[[#This Row],[REZ Name]]=Table1[REZ Name]) * (Table186[[#This Row],[Technology]]=Table1[Technology]), 0),10)-INDEX(GenREZAmounts[],MATCH(1, (Table186[[#This Row],[REZ Name]]=GenREZAmounts[REZ Name]) * (Table186[[#This Row],[Technology]]=GenREZAmounts[Technology]), 0),9)</f>
        <v>92.475224990000015</v>
      </c>
      <c r="L85" s="4" cm="1">
        <f t="array" ref="L85">INDEX(Table1[], MATCH(1, (Table186[[#This Row],[REZ Name]]=Table1[REZ Name]) * (Table186[[#This Row],[Technology]]=Table1[Technology]), 0),11)-INDEX(GenREZAmounts[],MATCH(1, (Table186[[#This Row],[REZ Name]]=GenREZAmounts[REZ Name]) * (Table186[[#This Row],[Technology]]=GenREZAmounts[Technology]), 0),10)</f>
        <v>92.475224990000015</v>
      </c>
      <c r="M85" s="4" cm="1">
        <f t="array" ref="M85">INDEX(Table1[], MATCH(1, (Table186[[#This Row],[REZ Name]]=Table1[REZ Name]) * (Table186[[#This Row],[Technology]]=Table1[Technology]), 0),12)-INDEX(GenREZAmounts[],MATCH(1, (Table186[[#This Row],[REZ Name]]=GenREZAmounts[REZ Name]) * (Table186[[#This Row],[Technology]]=GenREZAmounts[Technology]), 0),11)</f>
        <v>92.475224990000015</v>
      </c>
      <c r="N85" s="4" cm="1">
        <f t="array" ref="N85">INDEX(Table1[], MATCH(1, (Table186[[#This Row],[REZ Name]]=Table1[REZ Name]) * (Table186[[#This Row],[Technology]]=Table1[Technology]), 0),13)-INDEX(GenREZAmounts[],MATCH(1, (Table186[[#This Row],[REZ Name]]=GenREZAmounts[REZ Name]) * (Table186[[#This Row],[Technology]]=GenREZAmounts[Technology]), 0),12)</f>
        <v>92.475224990000015</v>
      </c>
      <c r="O85" s="4" cm="1">
        <f t="array" ref="O85">INDEX(Table1[], MATCH(1, (Table186[[#This Row],[REZ Name]]=Table1[REZ Name]) * (Table186[[#This Row],[Technology]]=Table1[Technology]), 0),14)-INDEX(GenREZAmounts[],MATCH(1, (Table186[[#This Row],[REZ Name]]=GenREZAmounts[REZ Name]) * (Table186[[#This Row],[Technology]]=GenREZAmounts[Technology]), 0),13)</f>
        <v>92.475224990000015</v>
      </c>
      <c r="P85" s="4" cm="1">
        <f t="array" ref="P85">INDEX(Table1[], MATCH(1, (Table186[[#This Row],[REZ Name]]=Table1[REZ Name]) * (Table186[[#This Row],[Technology]]=Table1[Technology]), 0),15)-INDEX(GenREZAmounts[],MATCH(1, (Table186[[#This Row],[REZ Name]]=GenREZAmounts[REZ Name]) * (Table186[[#This Row],[Technology]]=GenREZAmounts[Technology]), 0),14)</f>
        <v>92.475224990000015</v>
      </c>
      <c r="Q85" s="4" cm="1">
        <f t="array" ref="Q85">INDEX(Table1[], MATCH(1, (Table186[[#This Row],[REZ Name]]=Table1[REZ Name]) * (Table186[[#This Row],[Technology]]=Table1[Technology]), 0),16)-INDEX(GenREZAmounts[],MATCH(1, (Table186[[#This Row],[REZ Name]]=GenREZAmounts[REZ Name]) * (Table186[[#This Row],[Technology]]=GenREZAmounts[Technology]), 0),15)</f>
        <v>92.475224990000015</v>
      </c>
      <c r="R85" s="4" cm="1">
        <f t="array" ref="R85">INDEX(Table1[], MATCH(1, (Table186[[#This Row],[REZ Name]]=Table1[REZ Name]) * (Table186[[#This Row],[Technology]]=Table1[Technology]), 0),17)-INDEX(GenREZAmounts[],MATCH(1, (Table186[[#This Row],[REZ Name]]=GenREZAmounts[REZ Name]) * (Table186[[#This Row],[Technology]]=GenREZAmounts[Technology]), 0),16)</f>
        <v>92.475224990000015</v>
      </c>
      <c r="S85" s="4" cm="1">
        <f t="array" ref="S85">INDEX(Table1[], MATCH(1, (Table186[[#This Row],[REZ Name]]=Table1[REZ Name]) * (Table186[[#This Row],[Technology]]=Table1[Technology]), 0),18)-INDEX(GenREZAmounts[],MATCH(1, (Table186[[#This Row],[REZ Name]]=GenREZAmounts[REZ Name]) * (Table186[[#This Row],[Technology]]=GenREZAmounts[Technology]), 0),17)</f>
        <v>92.475224990000015</v>
      </c>
      <c r="T85" s="4" cm="1">
        <f t="array" ref="T85">INDEX(Table1[], MATCH(1, (Table186[[#This Row],[REZ Name]]=Table1[REZ Name]) * (Table186[[#This Row],[Technology]]=Table1[Technology]), 0),19)-INDEX(GenREZAmounts[],MATCH(1, (Table186[[#This Row],[REZ Name]]=GenREZAmounts[REZ Name]) * (Table186[[#This Row],[Technology]]=GenREZAmounts[Technology]), 0),18)</f>
        <v>92.475224990000015</v>
      </c>
      <c r="U85" s="4" cm="1">
        <f t="array" ref="U85">INDEX(Table1[], MATCH(1, (Table186[[#This Row],[REZ Name]]=Table1[REZ Name]) * (Table186[[#This Row],[Technology]]=Table1[Technology]), 0),20)-INDEX(GenREZAmounts[],MATCH(1, (Table186[[#This Row],[REZ Name]]=GenREZAmounts[REZ Name]) * (Table186[[#This Row],[Technology]]=GenREZAmounts[Technology]), 0),19)</f>
        <v>92.475224990000015</v>
      </c>
      <c r="V85" s="4" cm="1">
        <f t="array" ref="V85">INDEX(Table1[], MATCH(1, (Table186[[#This Row],[REZ Name]]=Table1[REZ Name]) * (Table186[[#This Row],[Technology]]=Table1[Technology]), 0),21)-INDEX(GenREZAmounts[],MATCH(1, (Table186[[#This Row],[REZ Name]]=GenREZAmounts[REZ Name]) * (Table186[[#This Row],[Technology]]=GenREZAmounts[Technology]), 0),20)</f>
        <v>92.475224990000015</v>
      </c>
      <c r="W85" s="4" cm="1">
        <f t="array" ref="W85">INDEX(Table1[], MATCH(1, (Table186[[#This Row],[REZ Name]]=Table1[REZ Name]) * (Table186[[#This Row],[Technology]]=Table1[Technology]), 0),22)-INDEX(GenREZAmounts[],MATCH(1, (Table186[[#This Row],[REZ Name]]=GenREZAmounts[REZ Name]) * (Table186[[#This Row],[Technology]]=GenREZAmounts[Technology]), 0),21)</f>
        <v>92.475224990000015</v>
      </c>
      <c r="X85" s="4" cm="1">
        <f t="array" ref="X85">INDEX(Table1[], MATCH(1, (Table186[[#This Row],[REZ Name]]=Table1[REZ Name]) * (Table186[[#This Row],[Technology]]=Table1[Technology]), 0),23)-INDEX(GenREZAmounts[],MATCH(1, (Table186[[#This Row],[REZ Name]]=GenREZAmounts[REZ Name]) * (Table186[[#This Row],[Technology]]=GenREZAmounts[Technology]), 0),22)</f>
        <v>92.475224990000001</v>
      </c>
      <c r="Y85" s="4" cm="1">
        <f t="array" ref="Y85">INDEX(Table1[], MATCH(1, (Table186[[#This Row],[REZ Name]]=Table1[REZ Name]) * (Table186[[#This Row],[Technology]]=Table1[Technology]), 0),24)-INDEX(GenREZAmounts[],MATCH(1, (Table186[[#This Row],[REZ Name]]=GenREZAmounts[REZ Name]) * (Table186[[#This Row],[Technology]]=GenREZAmounts[Technology]), 0),23)</f>
        <v>92.475224990000001</v>
      </c>
      <c r="Z85" s="4" cm="1">
        <f t="array" ref="Z85">INDEX(Table1[], MATCH(1, (Table186[[#This Row],[REZ Name]]=Table1[REZ Name]) * (Table186[[#This Row],[Technology]]=Table1[Technology]), 0),25)-INDEX(GenREZAmounts[],MATCH(1, (Table186[[#This Row],[REZ Name]]=GenREZAmounts[REZ Name]) * (Table186[[#This Row],[Technology]]=GenREZAmounts[Technology]), 0),24)</f>
        <v>92.475224990000001</v>
      </c>
      <c r="AA85" s="4" cm="1">
        <f t="array" ref="AA85">INDEX(Table1[], MATCH(1, (Table186[[#This Row],[REZ Name]]=Table1[REZ Name]) * (Table186[[#This Row],[Technology]]=Table1[Technology]), 0),26)-INDEX(GenREZAmounts[],MATCH(1, (Table186[[#This Row],[REZ Name]]=GenREZAmounts[REZ Name]) * (Table186[[#This Row],[Technology]]=GenREZAmounts[Technology]), 0),25)</f>
        <v>92.475224990000001</v>
      </c>
      <c r="AB85" s="4" cm="1">
        <f t="array" ref="AB85">INDEX(Table1[], MATCH(1, (Table186[[#This Row],[REZ Name]]=Table1[REZ Name]) * (Table186[[#This Row],[Technology]]=Table1[Technology]), 0),27)-INDEX(GenREZAmounts[],MATCH(1, (Table186[[#This Row],[REZ Name]]=GenREZAmounts[REZ Name]) * (Table186[[#This Row],[Technology]]=GenREZAmounts[Technology]), 0),26)</f>
        <v>92.475224990000001</v>
      </c>
      <c r="AC85" s="4" cm="1">
        <f t="array" ref="AC85">INDEX(Table1[], MATCH(1, (Table186[[#This Row],[REZ Name]]=Table1[REZ Name]) * (Table186[[#This Row],[Technology]]=Table1[Technology]), 0),28)-INDEX(GenREZAmounts[],MATCH(1, (Table186[[#This Row],[REZ Name]]=GenREZAmounts[REZ Name]) * (Table186[[#This Row],[Technology]]=GenREZAmounts[Technology]), 0),27)</f>
        <v>132.32036740000001</v>
      </c>
      <c r="AD85" s="4" cm="1">
        <f t="array" ref="AD85">INDEX(Table1[], MATCH(1, (Table186[[#This Row],[REZ Name]]=Table1[REZ Name]) * (Table186[[#This Row],[Technology]]=Table1[Technology]), 0),29)-INDEX(GenREZAmounts[],MATCH(1, (Table186[[#This Row],[REZ Name]]=GenREZAmounts[REZ Name]) * (Table186[[#This Row],[Technology]]=GenREZAmounts[Technology]), 0),28)</f>
        <v>132.32036740000001</v>
      </c>
      <c r="AE85" s="4" cm="1">
        <f t="array" ref="AE85">INDEX(Table1[], MATCH(1, (Table186[[#This Row],[REZ Name]]=Table1[REZ Name]) * (Table186[[#This Row],[Technology]]=Table1[Technology]), 0),30)-INDEX(GenREZAmounts[],MATCH(1, (Table186[[#This Row],[REZ Name]]=GenREZAmounts[REZ Name]) * (Table186[[#This Row],[Technology]]=GenREZAmounts[Technology]), 0),29)</f>
        <v>132.32036740000001</v>
      </c>
      <c r="AF85" s="4" cm="1">
        <f t="array" ref="AF85">INDEX(Table1[], MATCH(1, (Table186[[#This Row],[REZ Name]]=Table1[REZ Name]) * (Table186[[#This Row],[Technology]]=Table1[Technology]), 0),31)-INDEX(GenREZAmounts[],MATCH(1, (Table186[[#This Row],[REZ Name]]=GenREZAmounts[REZ Name]) * (Table186[[#This Row],[Technology]]=GenREZAmounts[Technology]), 0),30)</f>
        <v>132.32036740000001</v>
      </c>
    </row>
    <row r="86" spans="2:32" x14ac:dyDescent="0.35">
      <c r="B86" s="4" t="s">
        <v>123</v>
      </c>
      <c r="C86" s="4" t="s">
        <v>124</v>
      </c>
      <c r="D86" s="4" t="s">
        <v>2</v>
      </c>
      <c r="E86" s="4" cm="1">
        <f t="array" ref="E86">INDEX(Table1[], MATCH(1, (Table186[[#This Row],[REZ Name]]=Table1[REZ Name]) * (Table186[[#This Row],[Technology]]=Table1[Technology]), 0),4)-INDEX(GenREZAmounts[],MATCH(1, (Table186[[#This Row],[REZ Name]]=GenREZAmounts[REZ Name]) * (Table186[[#This Row],[Technology]]=GenREZAmounts[Technology]), 0),3)</f>
        <v>0</v>
      </c>
      <c r="F86" s="4" cm="1">
        <f t="array" ref="F86">INDEX(Table1[], MATCH(1, (Table186[[#This Row],[REZ Name]]=Table1[REZ Name]) * (Table186[[#This Row],[Technology]]=Table1[Technology]), 0),5)-INDEX(GenREZAmounts[],MATCH(1, (Table186[[#This Row],[REZ Name]]=GenREZAmounts[REZ Name]) * (Table186[[#This Row],[Technology]]=GenREZAmounts[Technology]), 0),4)</f>
        <v>0</v>
      </c>
      <c r="G86" s="4" cm="1">
        <f t="array" ref="G86">INDEX(Table1[], MATCH(1, (Table186[[#This Row],[REZ Name]]=Table1[REZ Name]) * (Table186[[#This Row],[Technology]]=Table1[Technology]), 0),6)-INDEX(GenREZAmounts[],MATCH(1, (Table186[[#This Row],[REZ Name]]=GenREZAmounts[REZ Name]) * (Table186[[#This Row],[Technology]]=GenREZAmounts[Technology]), 0),5)</f>
        <v>108.11534057999999</v>
      </c>
      <c r="H86" s="4" cm="1">
        <f t="array" ref="H86">INDEX(Table1[], MATCH(1, (Table186[[#This Row],[REZ Name]]=Table1[REZ Name]) * (Table186[[#This Row],[Technology]]=Table1[Technology]), 0),7)-INDEX(GenREZAmounts[],MATCH(1, (Table186[[#This Row],[REZ Name]]=GenREZAmounts[REZ Name]) * (Table186[[#This Row],[Technology]]=GenREZAmounts[Technology]), 0),6)</f>
        <v>601.02746085000001</v>
      </c>
      <c r="I86" s="4" cm="1">
        <f t="array" ref="I86">INDEX(Table1[], MATCH(1, (Table186[[#This Row],[REZ Name]]=Table1[REZ Name]) * (Table186[[#This Row],[Technology]]=Table1[Technology]), 0),8)-INDEX(GenREZAmounts[],MATCH(1, (Table186[[#This Row],[REZ Name]]=GenREZAmounts[REZ Name]) * (Table186[[#This Row],[Technology]]=GenREZAmounts[Technology]), 0),7)</f>
        <v>601.02746085000001</v>
      </c>
      <c r="J86" s="4" cm="1">
        <f t="array" ref="J86">INDEX(Table1[], MATCH(1, (Table186[[#This Row],[REZ Name]]=Table1[REZ Name]) * (Table186[[#This Row],[Technology]]=Table1[Technology]), 0),9)-INDEX(GenREZAmounts[],MATCH(1, (Table186[[#This Row],[REZ Name]]=GenREZAmounts[REZ Name]) * (Table186[[#This Row],[Technology]]=GenREZAmounts[Technology]), 0),8)</f>
        <v>601.02746085000001</v>
      </c>
      <c r="K86" s="4" cm="1">
        <f t="array" ref="K86">INDEX(Table1[], MATCH(1, (Table186[[#This Row],[REZ Name]]=Table1[REZ Name]) * (Table186[[#This Row],[Technology]]=Table1[Technology]), 0),10)-INDEX(GenREZAmounts[],MATCH(1, (Table186[[#This Row],[REZ Name]]=GenREZAmounts[REZ Name]) * (Table186[[#This Row],[Technology]]=GenREZAmounts[Technology]), 0),9)</f>
        <v>601.02746085000001</v>
      </c>
      <c r="L86" s="4" cm="1">
        <f t="array" ref="L86">INDEX(Table1[], MATCH(1, (Table186[[#This Row],[REZ Name]]=Table1[REZ Name]) * (Table186[[#This Row],[Technology]]=Table1[Technology]), 0),11)-INDEX(GenREZAmounts[],MATCH(1, (Table186[[#This Row],[REZ Name]]=GenREZAmounts[REZ Name]) * (Table186[[#This Row],[Technology]]=GenREZAmounts[Technology]), 0),10)</f>
        <v>601.02746085000001</v>
      </c>
      <c r="M86" s="4" cm="1">
        <f t="array" ref="M86">INDEX(Table1[], MATCH(1, (Table186[[#This Row],[REZ Name]]=Table1[REZ Name]) * (Table186[[#This Row],[Technology]]=Table1[Technology]), 0),12)-INDEX(GenREZAmounts[],MATCH(1, (Table186[[#This Row],[REZ Name]]=GenREZAmounts[REZ Name]) * (Table186[[#This Row],[Technology]]=GenREZAmounts[Technology]), 0),11)</f>
        <v>601.02746213</v>
      </c>
      <c r="N86" s="4" cm="1">
        <f t="array" ref="N86">INDEX(Table1[], MATCH(1, (Table186[[#This Row],[REZ Name]]=Table1[REZ Name]) * (Table186[[#This Row],[Technology]]=Table1[Technology]), 0),13)-INDEX(GenREZAmounts[],MATCH(1, (Table186[[#This Row],[REZ Name]]=GenREZAmounts[REZ Name]) * (Table186[[#This Row],[Technology]]=GenREZAmounts[Technology]), 0),12)</f>
        <v>601.02746317999993</v>
      </c>
      <c r="O86" s="4" cm="1">
        <f t="array" ref="O86">INDEX(Table1[], MATCH(1, (Table186[[#This Row],[REZ Name]]=Table1[REZ Name]) * (Table186[[#This Row],[Technology]]=Table1[Technology]), 0),14)-INDEX(GenREZAmounts[],MATCH(1, (Table186[[#This Row],[REZ Name]]=GenREZAmounts[REZ Name]) * (Table186[[#This Row],[Technology]]=GenREZAmounts[Technology]), 0),13)</f>
        <v>601.02746317999993</v>
      </c>
      <c r="P86" s="4" cm="1">
        <f t="array" ref="P86">INDEX(Table1[], MATCH(1, (Table186[[#This Row],[REZ Name]]=Table1[REZ Name]) * (Table186[[#This Row],[Technology]]=Table1[Technology]), 0),15)-INDEX(GenREZAmounts[],MATCH(1, (Table186[[#This Row],[REZ Name]]=GenREZAmounts[REZ Name]) * (Table186[[#This Row],[Technology]]=GenREZAmounts[Technology]), 0),14)</f>
        <v>601.02749276999998</v>
      </c>
      <c r="Q86" s="4" cm="1">
        <f t="array" ref="Q86">INDEX(Table1[], MATCH(1, (Table186[[#This Row],[REZ Name]]=Table1[REZ Name]) * (Table186[[#This Row],[Technology]]=Table1[Technology]), 0),16)-INDEX(GenREZAmounts[],MATCH(1, (Table186[[#This Row],[REZ Name]]=GenREZAmounts[REZ Name]) * (Table186[[#This Row],[Technology]]=GenREZAmounts[Technology]), 0),15)</f>
        <v>601.02749276999998</v>
      </c>
      <c r="R86" s="4" cm="1">
        <f t="array" ref="R86">INDEX(Table1[], MATCH(1, (Table186[[#This Row],[REZ Name]]=Table1[REZ Name]) * (Table186[[#This Row],[Technology]]=Table1[Technology]), 0),17)-INDEX(GenREZAmounts[],MATCH(1, (Table186[[#This Row],[REZ Name]]=GenREZAmounts[REZ Name]) * (Table186[[#This Row],[Technology]]=GenREZAmounts[Technology]), 0),16)</f>
        <v>601.02749276999998</v>
      </c>
      <c r="S86" s="4" cm="1">
        <f t="array" ref="S86">INDEX(Table1[], MATCH(1, (Table186[[#This Row],[REZ Name]]=Table1[REZ Name]) * (Table186[[#This Row],[Technology]]=Table1[Technology]), 0),18)-INDEX(GenREZAmounts[],MATCH(1, (Table186[[#This Row],[REZ Name]]=GenREZAmounts[REZ Name]) * (Table186[[#This Row],[Technology]]=GenREZAmounts[Technology]), 0),17)</f>
        <v>601.02749276999998</v>
      </c>
      <c r="T86" s="4" cm="1">
        <f t="array" ref="T86">INDEX(Table1[], MATCH(1, (Table186[[#This Row],[REZ Name]]=Table1[REZ Name]) * (Table186[[#This Row],[Technology]]=Table1[Technology]), 0),19)-INDEX(GenREZAmounts[],MATCH(1, (Table186[[#This Row],[REZ Name]]=GenREZAmounts[REZ Name]) * (Table186[[#This Row],[Technology]]=GenREZAmounts[Technology]), 0),18)</f>
        <v>601.02749276999998</v>
      </c>
      <c r="U86" s="4" cm="1">
        <f t="array" ref="U86">INDEX(Table1[], MATCH(1, (Table186[[#This Row],[REZ Name]]=Table1[REZ Name]) * (Table186[[#This Row],[Technology]]=Table1[Technology]), 0),20)-INDEX(GenREZAmounts[],MATCH(1, (Table186[[#This Row],[REZ Name]]=GenREZAmounts[REZ Name]) * (Table186[[#This Row],[Technology]]=GenREZAmounts[Technology]), 0),19)</f>
        <v>601.02749276999998</v>
      </c>
      <c r="V86" s="4" cm="1">
        <f t="array" ref="V86">INDEX(Table1[], MATCH(1, (Table186[[#This Row],[REZ Name]]=Table1[REZ Name]) * (Table186[[#This Row],[Technology]]=Table1[Technology]), 0),21)-INDEX(GenREZAmounts[],MATCH(1, (Table186[[#This Row],[REZ Name]]=GenREZAmounts[REZ Name]) * (Table186[[#This Row],[Technology]]=GenREZAmounts[Technology]), 0),20)</f>
        <v>601.02749276999998</v>
      </c>
      <c r="W86" s="4" cm="1">
        <f t="array" ref="W86">INDEX(Table1[], MATCH(1, (Table186[[#This Row],[REZ Name]]=Table1[REZ Name]) * (Table186[[#This Row],[Technology]]=Table1[Technology]), 0),22)-INDEX(GenREZAmounts[],MATCH(1, (Table186[[#This Row],[REZ Name]]=GenREZAmounts[REZ Name]) * (Table186[[#This Row],[Technology]]=GenREZAmounts[Technology]), 0),21)</f>
        <v>601.02749533999997</v>
      </c>
      <c r="X86" s="4" cm="1">
        <f t="array" ref="X86">INDEX(Table1[], MATCH(1, (Table186[[#This Row],[REZ Name]]=Table1[REZ Name]) * (Table186[[#This Row],[Technology]]=Table1[Technology]), 0),23)-INDEX(GenREZAmounts[],MATCH(1, (Table186[[#This Row],[REZ Name]]=GenREZAmounts[REZ Name]) * (Table186[[#This Row],[Technology]]=GenREZAmounts[Technology]), 0),22)</f>
        <v>601.02749533999997</v>
      </c>
      <c r="Y86" s="4" cm="1">
        <f t="array" ref="Y86">INDEX(Table1[], MATCH(1, (Table186[[#This Row],[REZ Name]]=Table1[REZ Name]) * (Table186[[#This Row],[Technology]]=Table1[Technology]), 0),24)-INDEX(GenREZAmounts[],MATCH(1, (Table186[[#This Row],[REZ Name]]=GenREZAmounts[REZ Name]) * (Table186[[#This Row],[Technology]]=GenREZAmounts[Technology]), 0),23)</f>
        <v>601.02749533999997</v>
      </c>
      <c r="Z86" s="4" cm="1">
        <f t="array" ref="Z86">INDEX(Table1[], MATCH(1, (Table186[[#This Row],[REZ Name]]=Table1[REZ Name]) * (Table186[[#This Row],[Technology]]=Table1[Technology]), 0),25)-INDEX(GenREZAmounts[],MATCH(1, (Table186[[#This Row],[REZ Name]]=GenREZAmounts[REZ Name]) * (Table186[[#This Row],[Technology]]=GenREZAmounts[Technology]), 0),24)</f>
        <v>601.02750072999993</v>
      </c>
      <c r="AA86" s="4" cm="1">
        <f t="array" ref="AA86">INDEX(Table1[], MATCH(1, (Table186[[#This Row],[REZ Name]]=Table1[REZ Name]) * (Table186[[#This Row],[Technology]]=Table1[Technology]), 0),26)-INDEX(GenREZAmounts[],MATCH(1, (Table186[[#This Row],[REZ Name]]=GenREZAmounts[REZ Name]) * (Table186[[#This Row],[Technology]]=GenREZAmounts[Technology]), 0),25)</f>
        <v>601.02750072999993</v>
      </c>
      <c r="AB86" s="4" cm="1">
        <f t="array" ref="AB86">INDEX(Table1[], MATCH(1, (Table186[[#This Row],[REZ Name]]=Table1[REZ Name]) * (Table186[[#This Row],[Technology]]=Table1[Technology]), 0),27)-INDEX(GenREZAmounts[],MATCH(1, (Table186[[#This Row],[REZ Name]]=GenREZAmounts[REZ Name]) * (Table186[[#This Row],[Technology]]=GenREZAmounts[Technology]), 0),26)</f>
        <v>601.02750072999993</v>
      </c>
      <c r="AC86" s="4" cm="1">
        <f t="array" ref="AC86">INDEX(Table1[], MATCH(1, (Table186[[#This Row],[REZ Name]]=Table1[REZ Name]) * (Table186[[#This Row],[Technology]]=Table1[Technology]), 0),28)-INDEX(GenREZAmounts[],MATCH(1, (Table186[[#This Row],[REZ Name]]=GenREZAmounts[REZ Name]) * (Table186[[#This Row],[Technology]]=GenREZAmounts[Technology]), 0),27)</f>
        <v>601.02751003999992</v>
      </c>
      <c r="AD86" s="4" cm="1">
        <f t="array" ref="AD86">INDEX(Table1[], MATCH(1, (Table186[[#This Row],[REZ Name]]=Table1[REZ Name]) * (Table186[[#This Row],[Technology]]=Table1[Technology]), 0),29)-INDEX(GenREZAmounts[],MATCH(1, (Table186[[#This Row],[REZ Name]]=GenREZAmounts[REZ Name]) * (Table186[[#This Row],[Technology]]=GenREZAmounts[Technology]), 0),28)</f>
        <v>983.37301840999999</v>
      </c>
      <c r="AE86" s="4" cm="1">
        <f t="array" ref="AE86">INDEX(Table1[], MATCH(1, (Table186[[#This Row],[REZ Name]]=Table1[REZ Name]) * (Table186[[#This Row],[Technology]]=Table1[Technology]), 0),30)-INDEX(GenREZAmounts[],MATCH(1, (Table186[[#This Row],[REZ Name]]=GenREZAmounts[REZ Name]) * (Table186[[#This Row],[Technology]]=GenREZAmounts[Technology]), 0),29)</f>
        <v>983.37301840999999</v>
      </c>
      <c r="AF86" s="4" cm="1">
        <f t="array" ref="AF86">INDEX(Table1[], MATCH(1, (Table186[[#This Row],[REZ Name]]=Table1[REZ Name]) * (Table186[[#This Row],[Technology]]=Table1[Technology]), 0),31)-INDEX(GenREZAmounts[],MATCH(1, (Table186[[#This Row],[REZ Name]]=GenREZAmounts[REZ Name]) * (Table186[[#This Row],[Technology]]=GenREZAmounts[Technology]), 0),30)</f>
        <v>983.37301840999999</v>
      </c>
    </row>
    <row r="87" spans="2:32" x14ac:dyDescent="0.35">
      <c r="B87" s="4" t="s">
        <v>125</v>
      </c>
      <c r="C87" s="4" t="s">
        <v>126</v>
      </c>
      <c r="D87" s="4" t="s">
        <v>2</v>
      </c>
      <c r="E87" s="4" cm="1">
        <f t="array" ref="E87">INDEX(Table1[], MATCH(1, (Table186[[#This Row],[REZ Name]]=Table1[REZ Name]) * (Table186[[#This Row],[Technology]]=Table1[Technology]), 0),4)-INDEX(GenREZAmounts[],MATCH(1, (Table186[[#This Row],[REZ Name]]=GenREZAmounts[REZ Name]) * (Table186[[#This Row],[Technology]]=GenREZAmounts[Technology]), 0),3)</f>
        <v>0</v>
      </c>
      <c r="F87" s="4" cm="1">
        <f t="array" ref="F87">INDEX(Table1[], MATCH(1, (Table186[[#This Row],[REZ Name]]=Table1[REZ Name]) * (Table186[[#This Row],[Technology]]=Table1[Technology]), 0),5)-INDEX(GenREZAmounts[],MATCH(1, (Table186[[#This Row],[REZ Name]]=GenREZAmounts[REZ Name]) * (Table186[[#This Row],[Technology]]=GenREZAmounts[Technology]), 0),4)</f>
        <v>0</v>
      </c>
      <c r="G87" s="4" cm="1">
        <f t="array" ref="G87">INDEX(Table1[], MATCH(1, (Table186[[#This Row],[REZ Name]]=Table1[REZ Name]) * (Table186[[#This Row],[Technology]]=Table1[Technology]), 0),6)-INDEX(GenREZAmounts[],MATCH(1, (Table186[[#This Row],[REZ Name]]=GenREZAmounts[REZ Name]) * (Table186[[#This Row],[Technology]]=GenREZAmounts[Technology]), 0),5)</f>
        <v>0</v>
      </c>
      <c r="H87" s="4" cm="1">
        <f t="array" ref="H87">INDEX(Table1[], MATCH(1, (Table186[[#This Row],[REZ Name]]=Table1[REZ Name]) * (Table186[[#This Row],[Technology]]=Table1[Technology]), 0),7)-INDEX(GenREZAmounts[],MATCH(1, (Table186[[#This Row],[REZ Name]]=GenREZAmounts[REZ Name]) * (Table186[[#This Row],[Technology]]=GenREZAmounts[Technology]), 0),6)</f>
        <v>0</v>
      </c>
      <c r="I87" s="4" cm="1">
        <f t="array" ref="I87">INDEX(Table1[], MATCH(1, (Table186[[#This Row],[REZ Name]]=Table1[REZ Name]) * (Table186[[#This Row],[Technology]]=Table1[Technology]), 0),8)-INDEX(GenREZAmounts[],MATCH(1, (Table186[[#This Row],[REZ Name]]=GenREZAmounts[REZ Name]) * (Table186[[#This Row],[Technology]]=GenREZAmounts[Technology]), 0),7)</f>
        <v>0</v>
      </c>
      <c r="J87" s="4" cm="1">
        <f t="array" ref="J87">INDEX(Table1[], MATCH(1, (Table186[[#This Row],[REZ Name]]=Table1[REZ Name]) * (Table186[[#This Row],[Technology]]=Table1[Technology]), 0),9)-INDEX(GenREZAmounts[],MATCH(1, (Table186[[#This Row],[REZ Name]]=GenREZAmounts[REZ Name]) * (Table186[[#This Row],[Technology]]=GenREZAmounts[Technology]), 0),8)</f>
        <v>0</v>
      </c>
      <c r="K87" s="4" cm="1">
        <f t="array" ref="K87">INDEX(Table1[], MATCH(1, (Table186[[#This Row],[REZ Name]]=Table1[REZ Name]) * (Table186[[#This Row],[Technology]]=Table1[Technology]), 0),10)-INDEX(GenREZAmounts[],MATCH(1, (Table186[[#This Row],[REZ Name]]=GenREZAmounts[REZ Name]) * (Table186[[#This Row],[Technology]]=GenREZAmounts[Technology]), 0),9)</f>
        <v>0</v>
      </c>
      <c r="L87" s="4" cm="1">
        <f t="array" ref="L87">INDEX(Table1[], MATCH(1, (Table186[[#This Row],[REZ Name]]=Table1[REZ Name]) * (Table186[[#This Row],[Technology]]=Table1[Technology]), 0),11)-INDEX(GenREZAmounts[],MATCH(1, (Table186[[#This Row],[REZ Name]]=GenREZAmounts[REZ Name]) * (Table186[[#This Row],[Technology]]=GenREZAmounts[Technology]), 0),10)</f>
        <v>0</v>
      </c>
      <c r="M87" s="4" cm="1">
        <f t="array" ref="M87">INDEX(Table1[], MATCH(1, (Table186[[#This Row],[REZ Name]]=Table1[REZ Name]) * (Table186[[#This Row],[Technology]]=Table1[Technology]), 0),12)-INDEX(GenREZAmounts[],MATCH(1, (Table186[[#This Row],[REZ Name]]=GenREZAmounts[REZ Name]) * (Table186[[#This Row],[Technology]]=GenREZAmounts[Technology]), 0),11)</f>
        <v>0</v>
      </c>
      <c r="N87" s="4" cm="1">
        <f t="array" ref="N87">INDEX(Table1[], MATCH(1, (Table186[[#This Row],[REZ Name]]=Table1[REZ Name]) * (Table186[[#This Row],[Technology]]=Table1[Technology]), 0),13)-INDEX(GenREZAmounts[],MATCH(1, (Table186[[#This Row],[REZ Name]]=GenREZAmounts[REZ Name]) * (Table186[[#This Row],[Technology]]=GenREZAmounts[Technology]), 0),12)</f>
        <v>0</v>
      </c>
      <c r="O87" s="4" cm="1">
        <f t="array" ref="O87">INDEX(Table1[], MATCH(1, (Table186[[#This Row],[REZ Name]]=Table1[REZ Name]) * (Table186[[#This Row],[Technology]]=Table1[Technology]), 0),14)-INDEX(GenREZAmounts[],MATCH(1, (Table186[[#This Row],[REZ Name]]=GenREZAmounts[REZ Name]) * (Table186[[#This Row],[Technology]]=GenREZAmounts[Technology]), 0),13)</f>
        <v>0</v>
      </c>
      <c r="P87" s="4" cm="1">
        <f t="array" ref="P87">INDEX(Table1[], MATCH(1, (Table186[[#This Row],[REZ Name]]=Table1[REZ Name]) * (Table186[[#This Row],[Technology]]=Table1[Technology]), 0),15)-INDEX(GenREZAmounts[],MATCH(1, (Table186[[#This Row],[REZ Name]]=GenREZAmounts[REZ Name]) * (Table186[[#This Row],[Technology]]=GenREZAmounts[Technology]), 0),14)</f>
        <v>0</v>
      </c>
      <c r="Q87" s="4" cm="1">
        <f t="array" ref="Q87">INDEX(Table1[], MATCH(1, (Table186[[#This Row],[REZ Name]]=Table1[REZ Name]) * (Table186[[#This Row],[Technology]]=Table1[Technology]), 0),16)-INDEX(GenREZAmounts[],MATCH(1, (Table186[[#This Row],[REZ Name]]=GenREZAmounts[REZ Name]) * (Table186[[#This Row],[Technology]]=GenREZAmounts[Technology]), 0),15)</f>
        <v>0</v>
      </c>
      <c r="R87" s="4" cm="1">
        <f t="array" ref="R87">INDEX(Table1[], MATCH(1, (Table186[[#This Row],[REZ Name]]=Table1[REZ Name]) * (Table186[[#This Row],[Technology]]=Table1[Technology]), 0),17)-INDEX(GenREZAmounts[],MATCH(1, (Table186[[#This Row],[REZ Name]]=GenREZAmounts[REZ Name]) * (Table186[[#This Row],[Technology]]=GenREZAmounts[Technology]), 0),16)</f>
        <v>0</v>
      </c>
      <c r="S87" s="4" cm="1">
        <f t="array" ref="S87">INDEX(Table1[], MATCH(1, (Table186[[#This Row],[REZ Name]]=Table1[REZ Name]) * (Table186[[#This Row],[Technology]]=Table1[Technology]), 0),18)-INDEX(GenREZAmounts[],MATCH(1, (Table186[[#This Row],[REZ Name]]=GenREZAmounts[REZ Name]) * (Table186[[#This Row],[Technology]]=GenREZAmounts[Technology]), 0),17)</f>
        <v>0</v>
      </c>
      <c r="T87" s="4" cm="1">
        <f t="array" ref="T87">INDEX(Table1[], MATCH(1, (Table186[[#This Row],[REZ Name]]=Table1[REZ Name]) * (Table186[[#This Row],[Technology]]=Table1[Technology]), 0),19)-INDEX(GenREZAmounts[],MATCH(1, (Table186[[#This Row],[REZ Name]]=GenREZAmounts[REZ Name]) * (Table186[[#This Row],[Technology]]=GenREZAmounts[Technology]), 0),18)</f>
        <v>0</v>
      </c>
      <c r="U87" s="4" cm="1">
        <f t="array" ref="U87">INDEX(Table1[], MATCH(1, (Table186[[#This Row],[REZ Name]]=Table1[REZ Name]) * (Table186[[#This Row],[Technology]]=Table1[Technology]), 0),20)-INDEX(GenREZAmounts[],MATCH(1, (Table186[[#This Row],[REZ Name]]=GenREZAmounts[REZ Name]) * (Table186[[#This Row],[Technology]]=GenREZAmounts[Technology]), 0),19)</f>
        <v>0</v>
      </c>
      <c r="V87" s="4" cm="1">
        <f t="array" ref="V87">INDEX(Table1[], MATCH(1, (Table186[[#This Row],[REZ Name]]=Table1[REZ Name]) * (Table186[[#This Row],[Technology]]=Table1[Technology]), 0),21)-INDEX(GenREZAmounts[],MATCH(1, (Table186[[#This Row],[REZ Name]]=GenREZAmounts[REZ Name]) * (Table186[[#This Row],[Technology]]=GenREZAmounts[Technology]), 0),20)</f>
        <v>0</v>
      </c>
      <c r="W87" s="4" cm="1">
        <f t="array" ref="W87">INDEX(Table1[], MATCH(1, (Table186[[#This Row],[REZ Name]]=Table1[REZ Name]) * (Table186[[#This Row],[Technology]]=Table1[Technology]), 0),22)-INDEX(GenREZAmounts[],MATCH(1, (Table186[[#This Row],[REZ Name]]=GenREZAmounts[REZ Name]) * (Table186[[#This Row],[Technology]]=GenREZAmounts[Technology]), 0),21)</f>
        <v>0</v>
      </c>
      <c r="X87" s="4" cm="1">
        <f t="array" ref="X87">INDEX(Table1[], MATCH(1, (Table186[[#This Row],[REZ Name]]=Table1[REZ Name]) * (Table186[[#This Row],[Technology]]=Table1[Technology]), 0),23)-INDEX(GenREZAmounts[],MATCH(1, (Table186[[#This Row],[REZ Name]]=GenREZAmounts[REZ Name]) * (Table186[[#This Row],[Technology]]=GenREZAmounts[Technology]), 0),22)</f>
        <v>0</v>
      </c>
      <c r="Y87" s="4" cm="1">
        <f t="array" ref="Y87">INDEX(Table1[], MATCH(1, (Table186[[#This Row],[REZ Name]]=Table1[REZ Name]) * (Table186[[#This Row],[Technology]]=Table1[Technology]), 0),24)-INDEX(GenREZAmounts[],MATCH(1, (Table186[[#This Row],[REZ Name]]=GenREZAmounts[REZ Name]) * (Table186[[#This Row],[Technology]]=GenREZAmounts[Technology]), 0),23)</f>
        <v>0</v>
      </c>
      <c r="Z87" s="4" cm="1">
        <f t="array" ref="Z87">INDEX(Table1[], MATCH(1, (Table186[[#This Row],[REZ Name]]=Table1[REZ Name]) * (Table186[[#This Row],[Technology]]=Table1[Technology]), 0),25)-INDEX(GenREZAmounts[],MATCH(1, (Table186[[#This Row],[REZ Name]]=GenREZAmounts[REZ Name]) * (Table186[[#This Row],[Technology]]=GenREZAmounts[Technology]), 0),24)</f>
        <v>0</v>
      </c>
      <c r="AA87" s="4" cm="1">
        <f t="array" ref="AA87">INDEX(Table1[], MATCH(1, (Table186[[#This Row],[REZ Name]]=Table1[REZ Name]) * (Table186[[#This Row],[Technology]]=Table1[Technology]), 0),26)-INDEX(GenREZAmounts[],MATCH(1, (Table186[[#This Row],[REZ Name]]=GenREZAmounts[REZ Name]) * (Table186[[#This Row],[Technology]]=GenREZAmounts[Technology]), 0),25)</f>
        <v>0</v>
      </c>
      <c r="AB87" s="4" cm="1">
        <f t="array" ref="AB87">INDEX(Table1[], MATCH(1, (Table186[[#This Row],[REZ Name]]=Table1[REZ Name]) * (Table186[[#This Row],[Technology]]=Table1[Technology]), 0),27)-INDEX(GenREZAmounts[],MATCH(1, (Table186[[#This Row],[REZ Name]]=GenREZAmounts[REZ Name]) * (Table186[[#This Row],[Technology]]=GenREZAmounts[Technology]), 0),26)</f>
        <v>0</v>
      </c>
      <c r="AC87" s="4" cm="1">
        <f t="array" ref="AC87">INDEX(Table1[], MATCH(1, (Table186[[#This Row],[REZ Name]]=Table1[REZ Name]) * (Table186[[#This Row],[Technology]]=Table1[Technology]), 0),28)-INDEX(GenREZAmounts[],MATCH(1, (Table186[[#This Row],[REZ Name]]=GenREZAmounts[REZ Name]) * (Table186[[#This Row],[Technology]]=GenREZAmounts[Technology]), 0),27)</f>
        <v>0</v>
      </c>
      <c r="AD87" s="4" cm="1">
        <f t="array" ref="AD87">INDEX(Table1[], MATCH(1, (Table186[[#This Row],[REZ Name]]=Table1[REZ Name]) * (Table186[[#This Row],[Technology]]=Table1[Technology]), 0),29)-INDEX(GenREZAmounts[],MATCH(1, (Table186[[#This Row],[REZ Name]]=GenREZAmounts[REZ Name]) * (Table186[[#This Row],[Technology]]=GenREZAmounts[Technology]), 0),28)</f>
        <v>0</v>
      </c>
      <c r="AE87" s="4" cm="1">
        <f t="array" ref="AE87">INDEX(Table1[], MATCH(1, (Table186[[#This Row],[REZ Name]]=Table1[REZ Name]) * (Table186[[#This Row],[Technology]]=Table1[Technology]), 0),30)-INDEX(GenREZAmounts[],MATCH(1, (Table186[[#This Row],[REZ Name]]=GenREZAmounts[REZ Name]) * (Table186[[#This Row],[Technology]]=GenREZAmounts[Technology]), 0),29)</f>
        <v>0</v>
      </c>
      <c r="AF87" s="4" cm="1">
        <f t="array" ref="AF87">INDEX(Table1[], MATCH(1, (Table186[[#This Row],[REZ Name]]=Table1[REZ Name]) * (Table186[[#This Row],[Technology]]=Table1[Technology]), 0),31)-INDEX(GenREZAmounts[],MATCH(1, (Table186[[#This Row],[REZ Name]]=GenREZAmounts[REZ Name]) * (Table186[[#This Row],[Technology]]=GenREZAmounts[Technology]), 0),30)</f>
        <v>0</v>
      </c>
    </row>
    <row r="88" spans="2:32" x14ac:dyDescent="0.35">
      <c r="B88" s="4" t="s">
        <v>127</v>
      </c>
      <c r="C88" s="4" t="s">
        <v>128</v>
      </c>
      <c r="D88" s="4" t="s">
        <v>2</v>
      </c>
      <c r="E88" s="4" cm="1">
        <f t="array" ref="E88">INDEX(Table1[], MATCH(1, (Table186[[#This Row],[REZ Name]]=Table1[REZ Name]) * (Table186[[#This Row],[Technology]]=Table1[Technology]), 0),4)-INDEX(GenREZAmounts[],MATCH(1, (Table186[[#This Row],[REZ Name]]=GenREZAmounts[REZ Name]) * (Table186[[#This Row],[Technology]]=GenREZAmounts[Technology]), 0),3)</f>
        <v>0</v>
      </c>
      <c r="F88" s="4" cm="1">
        <f t="array" ref="F88">INDEX(Table1[], MATCH(1, (Table186[[#This Row],[REZ Name]]=Table1[REZ Name]) * (Table186[[#This Row],[Technology]]=Table1[Technology]), 0),5)-INDEX(GenREZAmounts[],MATCH(1, (Table186[[#This Row],[REZ Name]]=GenREZAmounts[REZ Name]) * (Table186[[#This Row],[Technology]]=GenREZAmounts[Technology]), 0),4)</f>
        <v>40.020000000000003</v>
      </c>
      <c r="G88" s="4" cm="1">
        <f t="array" ref="G88">INDEX(Table1[], MATCH(1, (Table186[[#This Row],[REZ Name]]=Table1[REZ Name]) * (Table186[[#This Row],[Technology]]=Table1[Technology]), 0),6)-INDEX(GenREZAmounts[],MATCH(1, (Table186[[#This Row],[REZ Name]]=GenREZAmounts[REZ Name]) * (Table186[[#This Row],[Technology]]=GenREZAmounts[Technology]), 0),5)</f>
        <v>270.48</v>
      </c>
      <c r="H88" s="4" cm="1">
        <f t="array" ref="H88">INDEX(Table1[], MATCH(1, (Table186[[#This Row],[REZ Name]]=Table1[REZ Name]) * (Table186[[#This Row],[Technology]]=Table1[Technology]), 0),7)-INDEX(GenREZAmounts[],MATCH(1, (Table186[[#This Row],[REZ Name]]=GenREZAmounts[REZ Name]) * (Table186[[#This Row],[Technology]]=GenREZAmounts[Technology]), 0),6)</f>
        <v>270.48</v>
      </c>
      <c r="I88" s="4" cm="1">
        <f t="array" ref="I88">INDEX(Table1[], MATCH(1, (Table186[[#This Row],[REZ Name]]=Table1[REZ Name]) * (Table186[[#This Row],[Technology]]=Table1[Technology]), 0),8)-INDEX(GenREZAmounts[],MATCH(1, (Table186[[#This Row],[REZ Name]]=GenREZAmounts[REZ Name]) * (Table186[[#This Row],[Technology]]=GenREZAmounts[Technology]), 0),7)</f>
        <v>270.48</v>
      </c>
      <c r="J88" s="4" cm="1">
        <f t="array" ref="J88">INDEX(Table1[], MATCH(1, (Table186[[#This Row],[REZ Name]]=Table1[REZ Name]) * (Table186[[#This Row],[Technology]]=Table1[Technology]), 0),9)-INDEX(GenREZAmounts[],MATCH(1, (Table186[[#This Row],[REZ Name]]=GenREZAmounts[REZ Name]) * (Table186[[#This Row],[Technology]]=GenREZAmounts[Technology]), 0),8)</f>
        <v>270.48</v>
      </c>
      <c r="K88" s="4" cm="1">
        <f t="array" ref="K88">INDEX(Table1[], MATCH(1, (Table186[[#This Row],[REZ Name]]=Table1[REZ Name]) * (Table186[[#This Row],[Technology]]=Table1[Technology]), 0),10)-INDEX(GenREZAmounts[],MATCH(1, (Table186[[#This Row],[REZ Name]]=GenREZAmounts[REZ Name]) * (Table186[[#This Row],[Technology]]=GenREZAmounts[Technology]), 0),9)</f>
        <v>270.48</v>
      </c>
      <c r="L88" s="4" cm="1">
        <f t="array" ref="L88">INDEX(Table1[], MATCH(1, (Table186[[#This Row],[REZ Name]]=Table1[REZ Name]) * (Table186[[#This Row],[Technology]]=Table1[Technology]), 0),11)-INDEX(GenREZAmounts[],MATCH(1, (Table186[[#This Row],[REZ Name]]=GenREZAmounts[REZ Name]) * (Table186[[#This Row],[Technology]]=GenREZAmounts[Technology]), 0),10)</f>
        <v>270.48</v>
      </c>
      <c r="M88" s="4" cm="1">
        <f t="array" ref="M88">INDEX(Table1[], MATCH(1, (Table186[[#This Row],[REZ Name]]=Table1[REZ Name]) * (Table186[[#This Row],[Technology]]=Table1[Technology]), 0),12)-INDEX(GenREZAmounts[],MATCH(1, (Table186[[#This Row],[REZ Name]]=GenREZAmounts[REZ Name]) * (Table186[[#This Row],[Technology]]=GenREZAmounts[Technology]), 0),11)</f>
        <v>270.48</v>
      </c>
      <c r="N88" s="4" cm="1">
        <f t="array" ref="N88">INDEX(Table1[], MATCH(1, (Table186[[#This Row],[REZ Name]]=Table1[REZ Name]) * (Table186[[#This Row],[Technology]]=Table1[Technology]), 0),13)-INDEX(GenREZAmounts[],MATCH(1, (Table186[[#This Row],[REZ Name]]=GenREZAmounts[REZ Name]) * (Table186[[#This Row],[Technology]]=GenREZAmounts[Technology]), 0),12)</f>
        <v>270.48</v>
      </c>
      <c r="O88" s="4" cm="1">
        <f t="array" ref="O88">INDEX(Table1[], MATCH(1, (Table186[[#This Row],[REZ Name]]=Table1[REZ Name]) * (Table186[[#This Row],[Technology]]=Table1[Technology]), 0),14)-INDEX(GenREZAmounts[],MATCH(1, (Table186[[#This Row],[REZ Name]]=GenREZAmounts[REZ Name]) * (Table186[[#This Row],[Technology]]=GenREZAmounts[Technology]), 0),13)</f>
        <v>270.48</v>
      </c>
      <c r="P88" s="4" cm="1">
        <f t="array" ref="P88">INDEX(Table1[], MATCH(1, (Table186[[#This Row],[REZ Name]]=Table1[REZ Name]) * (Table186[[#This Row],[Technology]]=Table1[Technology]), 0),15)-INDEX(GenREZAmounts[],MATCH(1, (Table186[[#This Row],[REZ Name]]=GenREZAmounts[REZ Name]) * (Table186[[#This Row],[Technology]]=GenREZAmounts[Technology]), 0),14)</f>
        <v>270.48</v>
      </c>
      <c r="Q88" s="4" cm="1">
        <f t="array" ref="Q88">INDEX(Table1[], MATCH(1, (Table186[[#This Row],[REZ Name]]=Table1[REZ Name]) * (Table186[[#This Row],[Technology]]=Table1[Technology]), 0),16)-INDEX(GenREZAmounts[],MATCH(1, (Table186[[#This Row],[REZ Name]]=GenREZAmounts[REZ Name]) * (Table186[[#This Row],[Technology]]=GenREZAmounts[Technology]), 0),15)</f>
        <v>270.48</v>
      </c>
      <c r="R88" s="4" cm="1">
        <f t="array" ref="R88">INDEX(Table1[], MATCH(1, (Table186[[#This Row],[REZ Name]]=Table1[REZ Name]) * (Table186[[#This Row],[Technology]]=Table1[Technology]), 0),17)-INDEX(GenREZAmounts[],MATCH(1, (Table186[[#This Row],[REZ Name]]=GenREZAmounts[REZ Name]) * (Table186[[#This Row],[Technology]]=GenREZAmounts[Technology]), 0),16)</f>
        <v>270.48</v>
      </c>
      <c r="S88" s="4" cm="1">
        <f t="array" ref="S88">INDEX(Table1[], MATCH(1, (Table186[[#This Row],[REZ Name]]=Table1[REZ Name]) * (Table186[[#This Row],[Technology]]=Table1[Technology]), 0),18)-INDEX(GenREZAmounts[],MATCH(1, (Table186[[#This Row],[REZ Name]]=GenREZAmounts[REZ Name]) * (Table186[[#This Row],[Technology]]=GenREZAmounts[Technology]), 0),17)</f>
        <v>270.48</v>
      </c>
      <c r="T88" s="4" cm="1">
        <f t="array" ref="T88">INDEX(Table1[], MATCH(1, (Table186[[#This Row],[REZ Name]]=Table1[REZ Name]) * (Table186[[#This Row],[Technology]]=Table1[Technology]), 0),19)-INDEX(GenREZAmounts[],MATCH(1, (Table186[[#This Row],[REZ Name]]=GenREZAmounts[REZ Name]) * (Table186[[#This Row],[Technology]]=GenREZAmounts[Technology]), 0),18)</f>
        <v>270.48</v>
      </c>
      <c r="U88" s="4" cm="1">
        <f t="array" ref="U88">INDEX(Table1[], MATCH(1, (Table186[[#This Row],[REZ Name]]=Table1[REZ Name]) * (Table186[[#This Row],[Technology]]=Table1[Technology]), 0),20)-INDEX(GenREZAmounts[],MATCH(1, (Table186[[#This Row],[REZ Name]]=GenREZAmounts[REZ Name]) * (Table186[[#This Row],[Technology]]=GenREZAmounts[Technology]), 0),19)</f>
        <v>270.48</v>
      </c>
      <c r="V88" s="4" cm="1">
        <f t="array" ref="V88">INDEX(Table1[], MATCH(1, (Table186[[#This Row],[REZ Name]]=Table1[REZ Name]) * (Table186[[#This Row],[Technology]]=Table1[Technology]), 0),21)-INDEX(GenREZAmounts[],MATCH(1, (Table186[[#This Row],[REZ Name]]=GenREZAmounts[REZ Name]) * (Table186[[#This Row],[Technology]]=GenREZAmounts[Technology]), 0),20)</f>
        <v>270.48</v>
      </c>
      <c r="W88" s="4" cm="1">
        <f t="array" ref="W88">INDEX(Table1[], MATCH(1, (Table186[[#This Row],[REZ Name]]=Table1[REZ Name]) * (Table186[[#This Row],[Technology]]=Table1[Technology]), 0),22)-INDEX(GenREZAmounts[],MATCH(1, (Table186[[#This Row],[REZ Name]]=GenREZAmounts[REZ Name]) * (Table186[[#This Row],[Technology]]=GenREZAmounts[Technology]), 0),21)</f>
        <v>270.48</v>
      </c>
      <c r="X88" s="4" cm="1">
        <f t="array" ref="X88">INDEX(Table1[], MATCH(1, (Table186[[#This Row],[REZ Name]]=Table1[REZ Name]) * (Table186[[#This Row],[Technology]]=Table1[Technology]), 0),23)-INDEX(GenREZAmounts[],MATCH(1, (Table186[[#This Row],[REZ Name]]=GenREZAmounts[REZ Name]) * (Table186[[#This Row],[Technology]]=GenREZAmounts[Technology]), 0),22)</f>
        <v>270.48</v>
      </c>
      <c r="Y88" s="4" cm="1">
        <f t="array" ref="Y88">INDEX(Table1[], MATCH(1, (Table186[[#This Row],[REZ Name]]=Table1[REZ Name]) * (Table186[[#This Row],[Technology]]=Table1[Technology]), 0),24)-INDEX(GenREZAmounts[],MATCH(1, (Table186[[#This Row],[REZ Name]]=GenREZAmounts[REZ Name]) * (Table186[[#This Row],[Technology]]=GenREZAmounts[Technology]), 0),23)</f>
        <v>270.48</v>
      </c>
      <c r="Z88" s="4" cm="1">
        <f t="array" ref="Z88">INDEX(Table1[], MATCH(1, (Table186[[#This Row],[REZ Name]]=Table1[REZ Name]) * (Table186[[#This Row],[Technology]]=Table1[Technology]), 0),25)-INDEX(GenREZAmounts[],MATCH(1, (Table186[[#This Row],[REZ Name]]=GenREZAmounts[REZ Name]) * (Table186[[#This Row],[Technology]]=GenREZAmounts[Technology]), 0),24)</f>
        <v>270.48</v>
      </c>
      <c r="AA88" s="4" cm="1">
        <f t="array" ref="AA88">INDEX(Table1[], MATCH(1, (Table186[[#This Row],[REZ Name]]=Table1[REZ Name]) * (Table186[[#This Row],[Technology]]=Table1[Technology]), 0),26)-INDEX(GenREZAmounts[],MATCH(1, (Table186[[#This Row],[REZ Name]]=GenREZAmounts[REZ Name]) * (Table186[[#This Row],[Technology]]=GenREZAmounts[Technology]), 0),25)</f>
        <v>270.48</v>
      </c>
      <c r="AB88" s="4" cm="1">
        <f t="array" ref="AB88">INDEX(Table1[], MATCH(1, (Table186[[#This Row],[REZ Name]]=Table1[REZ Name]) * (Table186[[#This Row],[Technology]]=Table1[Technology]), 0),27)-INDEX(GenREZAmounts[],MATCH(1, (Table186[[#This Row],[REZ Name]]=GenREZAmounts[REZ Name]) * (Table186[[#This Row],[Technology]]=GenREZAmounts[Technology]), 0),26)</f>
        <v>270.48</v>
      </c>
      <c r="AC88" s="4" cm="1">
        <f t="array" ref="AC88">INDEX(Table1[], MATCH(1, (Table186[[#This Row],[REZ Name]]=Table1[REZ Name]) * (Table186[[#This Row],[Technology]]=Table1[Technology]), 0),28)-INDEX(GenREZAmounts[],MATCH(1, (Table186[[#This Row],[REZ Name]]=GenREZAmounts[REZ Name]) * (Table186[[#This Row],[Technology]]=GenREZAmounts[Technology]), 0),27)</f>
        <v>270.48</v>
      </c>
      <c r="AD88" s="4" cm="1">
        <f t="array" ref="AD88">INDEX(Table1[], MATCH(1, (Table186[[#This Row],[REZ Name]]=Table1[REZ Name]) * (Table186[[#This Row],[Technology]]=Table1[Technology]), 0),29)-INDEX(GenREZAmounts[],MATCH(1, (Table186[[#This Row],[REZ Name]]=GenREZAmounts[REZ Name]) * (Table186[[#This Row],[Technology]]=GenREZAmounts[Technology]), 0),28)</f>
        <v>270.48</v>
      </c>
      <c r="AE88" s="4" cm="1">
        <f t="array" ref="AE88">INDEX(Table1[], MATCH(1, (Table186[[#This Row],[REZ Name]]=Table1[REZ Name]) * (Table186[[#This Row],[Technology]]=Table1[Technology]), 0),30)-INDEX(GenREZAmounts[],MATCH(1, (Table186[[#This Row],[REZ Name]]=GenREZAmounts[REZ Name]) * (Table186[[#This Row],[Technology]]=GenREZAmounts[Technology]), 0),29)</f>
        <v>270.48</v>
      </c>
      <c r="AF88" s="4" cm="1">
        <f t="array" ref="AF88">INDEX(Table1[], MATCH(1, (Table186[[#This Row],[REZ Name]]=Table1[REZ Name]) * (Table186[[#This Row],[Technology]]=Table1[Technology]), 0),31)-INDEX(GenREZAmounts[],MATCH(1, (Table186[[#This Row],[REZ Name]]=GenREZAmounts[REZ Name]) * (Table186[[#This Row],[Technology]]=GenREZAmounts[Technology]), 0),30)</f>
        <v>270.48</v>
      </c>
    </row>
    <row r="89" spans="2:32" x14ac:dyDescent="0.35">
      <c r="B89" s="4" t="s">
        <v>129</v>
      </c>
      <c r="C89" s="4" t="s">
        <v>130</v>
      </c>
      <c r="D89" s="4" t="s">
        <v>2</v>
      </c>
      <c r="E89" s="4" cm="1">
        <f t="array" ref="E89">INDEX(Table1[], MATCH(1, (Table186[[#This Row],[REZ Name]]=Table1[REZ Name]) * (Table186[[#This Row],[Technology]]=Table1[Technology]), 0),4)-INDEX(GenREZAmounts[],MATCH(1, (Table186[[#This Row],[REZ Name]]=GenREZAmounts[REZ Name]) * (Table186[[#This Row],[Technology]]=GenREZAmounts[Technology]), 0),3)</f>
        <v>0</v>
      </c>
      <c r="F89" s="4" cm="1">
        <f t="array" ref="F89">INDEX(Table1[], MATCH(1, (Table186[[#This Row],[REZ Name]]=Table1[REZ Name]) * (Table186[[#This Row],[Technology]]=Table1[Technology]), 0),5)-INDEX(GenREZAmounts[],MATCH(1, (Table186[[#This Row],[REZ Name]]=GenREZAmounts[REZ Name]) * (Table186[[#This Row],[Technology]]=GenREZAmounts[Technology]), 0),4)</f>
        <v>0</v>
      </c>
      <c r="G89" s="4" cm="1">
        <f t="array" ref="G89">INDEX(Table1[], MATCH(1, (Table186[[#This Row],[REZ Name]]=Table1[REZ Name]) * (Table186[[#This Row],[Technology]]=Table1[Technology]), 0),6)-INDEX(GenREZAmounts[],MATCH(1, (Table186[[#This Row],[REZ Name]]=GenREZAmounts[REZ Name]) * (Table186[[#This Row],[Technology]]=GenREZAmounts[Technology]), 0),5)</f>
        <v>333.41725769999999</v>
      </c>
      <c r="H89" s="4" cm="1">
        <f t="array" ref="H89">INDEX(Table1[], MATCH(1, (Table186[[#This Row],[REZ Name]]=Table1[REZ Name]) * (Table186[[#This Row],[Technology]]=Table1[Technology]), 0),7)-INDEX(GenREZAmounts[],MATCH(1, (Table186[[#This Row],[REZ Name]]=GenREZAmounts[REZ Name]) * (Table186[[#This Row],[Technology]]=GenREZAmounts[Technology]), 0),6)</f>
        <v>340.09563258999998</v>
      </c>
      <c r="I89" s="4" cm="1">
        <f t="array" ref="I89">INDEX(Table1[], MATCH(1, (Table186[[#This Row],[REZ Name]]=Table1[REZ Name]) * (Table186[[#This Row],[Technology]]=Table1[Technology]), 0),8)-INDEX(GenREZAmounts[],MATCH(1, (Table186[[#This Row],[REZ Name]]=GenREZAmounts[REZ Name]) * (Table186[[#This Row],[Technology]]=GenREZAmounts[Technology]), 0),7)</f>
        <v>340.09563258999998</v>
      </c>
      <c r="J89" s="4" cm="1">
        <f t="array" ref="J89">INDEX(Table1[], MATCH(1, (Table186[[#This Row],[REZ Name]]=Table1[REZ Name]) * (Table186[[#This Row],[Technology]]=Table1[Technology]), 0),9)-INDEX(GenREZAmounts[],MATCH(1, (Table186[[#This Row],[REZ Name]]=GenREZAmounts[REZ Name]) * (Table186[[#This Row],[Technology]]=GenREZAmounts[Technology]), 0),8)</f>
        <v>340.09563258999998</v>
      </c>
      <c r="K89" s="4" cm="1">
        <f t="array" ref="K89">INDEX(Table1[], MATCH(1, (Table186[[#This Row],[REZ Name]]=Table1[REZ Name]) * (Table186[[#This Row],[Technology]]=Table1[Technology]), 0),10)-INDEX(GenREZAmounts[],MATCH(1, (Table186[[#This Row],[REZ Name]]=GenREZAmounts[REZ Name]) * (Table186[[#This Row],[Technology]]=GenREZAmounts[Technology]), 0),9)</f>
        <v>340.09563258999998</v>
      </c>
      <c r="L89" s="4" cm="1">
        <f t="array" ref="L89">INDEX(Table1[], MATCH(1, (Table186[[#This Row],[REZ Name]]=Table1[REZ Name]) * (Table186[[#This Row],[Technology]]=Table1[Technology]), 0),11)-INDEX(GenREZAmounts[],MATCH(1, (Table186[[#This Row],[REZ Name]]=GenREZAmounts[REZ Name]) * (Table186[[#This Row],[Technology]]=GenREZAmounts[Technology]), 0),10)</f>
        <v>340.09563258999998</v>
      </c>
      <c r="M89" s="4" cm="1">
        <f t="array" ref="M89">INDEX(Table1[], MATCH(1, (Table186[[#This Row],[REZ Name]]=Table1[REZ Name]) * (Table186[[#This Row],[Technology]]=Table1[Technology]), 0),12)-INDEX(GenREZAmounts[],MATCH(1, (Table186[[#This Row],[REZ Name]]=GenREZAmounts[REZ Name]) * (Table186[[#This Row],[Technology]]=GenREZAmounts[Technology]), 0),11)</f>
        <v>340.09563258999998</v>
      </c>
      <c r="N89" s="4" cm="1">
        <f t="array" ref="N89">INDEX(Table1[], MATCH(1, (Table186[[#This Row],[REZ Name]]=Table1[REZ Name]) * (Table186[[#This Row],[Technology]]=Table1[Technology]), 0),13)-INDEX(GenREZAmounts[],MATCH(1, (Table186[[#This Row],[REZ Name]]=GenREZAmounts[REZ Name]) * (Table186[[#This Row],[Technology]]=GenREZAmounts[Technology]), 0),12)</f>
        <v>340.09563258999998</v>
      </c>
      <c r="O89" s="4" cm="1">
        <f t="array" ref="O89">INDEX(Table1[], MATCH(1, (Table186[[#This Row],[REZ Name]]=Table1[REZ Name]) * (Table186[[#This Row],[Technology]]=Table1[Technology]), 0),14)-INDEX(GenREZAmounts[],MATCH(1, (Table186[[#This Row],[REZ Name]]=GenREZAmounts[REZ Name]) * (Table186[[#This Row],[Technology]]=GenREZAmounts[Technology]), 0),13)</f>
        <v>340.09563258999998</v>
      </c>
      <c r="P89" s="4" cm="1">
        <f t="array" ref="P89">INDEX(Table1[], MATCH(1, (Table186[[#This Row],[REZ Name]]=Table1[REZ Name]) * (Table186[[#This Row],[Technology]]=Table1[Technology]), 0),15)-INDEX(GenREZAmounts[],MATCH(1, (Table186[[#This Row],[REZ Name]]=GenREZAmounts[REZ Name]) * (Table186[[#This Row],[Technology]]=GenREZAmounts[Technology]), 0),14)</f>
        <v>340.09563258999998</v>
      </c>
      <c r="Q89" s="4" cm="1">
        <f t="array" ref="Q89">INDEX(Table1[], MATCH(1, (Table186[[#This Row],[REZ Name]]=Table1[REZ Name]) * (Table186[[#This Row],[Technology]]=Table1[Technology]), 0),16)-INDEX(GenREZAmounts[],MATCH(1, (Table186[[#This Row],[REZ Name]]=GenREZAmounts[REZ Name]) * (Table186[[#This Row],[Technology]]=GenREZAmounts[Technology]), 0),15)</f>
        <v>340.09563258999998</v>
      </c>
      <c r="R89" s="4" cm="1">
        <f t="array" ref="R89">INDEX(Table1[], MATCH(1, (Table186[[#This Row],[REZ Name]]=Table1[REZ Name]) * (Table186[[#This Row],[Technology]]=Table1[Technology]), 0),17)-INDEX(GenREZAmounts[],MATCH(1, (Table186[[#This Row],[REZ Name]]=GenREZAmounts[REZ Name]) * (Table186[[#This Row],[Technology]]=GenREZAmounts[Technology]), 0),16)</f>
        <v>340.09563258999998</v>
      </c>
      <c r="S89" s="4" cm="1">
        <f t="array" ref="S89">INDEX(Table1[], MATCH(1, (Table186[[#This Row],[REZ Name]]=Table1[REZ Name]) * (Table186[[#This Row],[Technology]]=Table1[Technology]), 0),18)-INDEX(GenREZAmounts[],MATCH(1, (Table186[[#This Row],[REZ Name]]=GenREZAmounts[REZ Name]) * (Table186[[#This Row],[Technology]]=GenREZAmounts[Technology]), 0),17)</f>
        <v>340.09563258999998</v>
      </c>
      <c r="T89" s="4" cm="1">
        <f t="array" ref="T89">INDEX(Table1[], MATCH(1, (Table186[[#This Row],[REZ Name]]=Table1[REZ Name]) * (Table186[[#This Row],[Technology]]=Table1[Technology]), 0),19)-INDEX(GenREZAmounts[],MATCH(1, (Table186[[#This Row],[REZ Name]]=GenREZAmounts[REZ Name]) * (Table186[[#This Row],[Technology]]=GenREZAmounts[Technology]), 0),18)</f>
        <v>340.09563258999998</v>
      </c>
      <c r="U89" s="4" cm="1">
        <f t="array" ref="U89">INDEX(Table1[], MATCH(1, (Table186[[#This Row],[REZ Name]]=Table1[REZ Name]) * (Table186[[#This Row],[Technology]]=Table1[Technology]), 0),20)-INDEX(GenREZAmounts[],MATCH(1, (Table186[[#This Row],[REZ Name]]=GenREZAmounts[REZ Name]) * (Table186[[#This Row],[Technology]]=GenREZAmounts[Technology]), 0),19)</f>
        <v>400.39212538999999</v>
      </c>
      <c r="V89" s="4" cm="1">
        <f t="array" ref="V89">INDEX(Table1[], MATCH(1, (Table186[[#This Row],[REZ Name]]=Table1[REZ Name]) * (Table186[[#This Row],[Technology]]=Table1[Technology]), 0),21)-INDEX(GenREZAmounts[],MATCH(1, (Table186[[#This Row],[REZ Name]]=GenREZAmounts[REZ Name]) * (Table186[[#This Row],[Technology]]=GenREZAmounts[Technology]), 0),20)</f>
        <v>400.39212538999999</v>
      </c>
      <c r="W89" s="4" cm="1">
        <f t="array" ref="W89">INDEX(Table1[], MATCH(1, (Table186[[#This Row],[REZ Name]]=Table1[REZ Name]) * (Table186[[#This Row],[Technology]]=Table1[Technology]), 0),22)-INDEX(GenREZAmounts[],MATCH(1, (Table186[[#This Row],[REZ Name]]=GenREZAmounts[REZ Name]) * (Table186[[#This Row],[Technology]]=GenREZAmounts[Technology]), 0),21)</f>
        <v>404.91627091999999</v>
      </c>
      <c r="X89" s="4" cm="1">
        <f t="array" ref="X89">INDEX(Table1[], MATCH(1, (Table186[[#This Row],[REZ Name]]=Table1[REZ Name]) * (Table186[[#This Row],[Technology]]=Table1[Technology]), 0),23)-INDEX(GenREZAmounts[],MATCH(1, (Table186[[#This Row],[REZ Name]]=GenREZAmounts[REZ Name]) * (Table186[[#This Row],[Technology]]=GenREZAmounts[Technology]), 0),22)</f>
        <v>404.91627091999999</v>
      </c>
      <c r="Y89" s="4" cm="1">
        <f t="array" ref="Y89">INDEX(Table1[], MATCH(1, (Table186[[#This Row],[REZ Name]]=Table1[REZ Name]) * (Table186[[#This Row],[Technology]]=Table1[Technology]), 0),24)-INDEX(GenREZAmounts[],MATCH(1, (Table186[[#This Row],[REZ Name]]=GenREZAmounts[REZ Name]) * (Table186[[#This Row],[Technology]]=GenREZAmounts[Technology]), 0),23)</f>
        <v>404.91627091999999</v>
      </c>
      <c r="Z89" s="4" cm="1">
        <f t="array" ref="Z89">INDEX(Table1[], MATCH(1, (Table186[[#This Row],[REZ Name]]=Table1[REZ Name]) * (Table186[[#This Row],[Technology]]=Table1[Technology]), 0),25)-INDEX(GenREZAmounts[],MATCH(1, (Table186[[#This Row],[REZ Name]]=GenREZAmounts[REZ Name]) * (Table186[[#This Row],[Technology]]=GenREZAmounts[Technology]), 0),24)</f>
        <v>427.83306599000002</v>
      </c>
      <c r="AA89" s="4" cm="1">
        <f t="array" ref="AA89">INDEX(Table1[], MATCH(1, (Table186[[#This Row],[REZ Name]]=Table1[REZ Name]) * (Table186[[#This Row],[Technology]]=Table1[Technology]), 0),26)-INDEX(GenREZAmounts[],MATCH(1, (Table186[[#This Row],[REZ Name]]=GenREZAmounts[REZ Name]) * (Table186[[#This Row],[Technology]]=GenREZAmounts[Technology]), 0),25)</f>
        <v>809.59781065000004</v>
      </c>
      <c r="AB89" s="4" cm="1">
        <f t="array" ref="AB89">INDEX(Table1[], MATCH(1, (Table186[[#This Row],[REZ Name]]=Table1[REZ Name]) * (Table186[[#This Row],[Technology]]=Table1[Technology]), 0),27)-INDEX(GenREZAmounts[],MATCH(1, (Table186[[#This Row],[REZ Name]]=GenREZAmounts[REZ Name]) * (Table186[[#This Row],[Technology]]=GenREZAmounts[Technology]), 0),26)</f>
        <v>809.59781065000004</v>
      </c>
      <c r="AC89" s="4" cm="1">
        <f t="array" ref="AC89">INDEX(Table1[], MATCH(1, (Table186[[#This Row],[REZ Name]]=Table1[REZ Name]) * (Table186[[#This Row],[Technology]]=Table1[Technology]), 0),28)-INDEX(GenREZAmounts[],MATCH(1, (Table186[[#This Row],[REZ Name]]=GenREZAmounts[REZ Name]) * (Table186[[#This Row],[Technology]]=GenREZAmounts[Technology]), 0),27)</f>
        <v>818.74177319</v>
      </c>
      <c r="AD89" s="4" cm="1">
        <f t="array" ref="AD89">INDEX(Table1[], MATCH(1, (Table186[[#This Row],[REZ Name]]=Table1[REZ Name]) * (Table186[[#This Row],[Technology]]=Table1[Technology]), 0),29)-INDEX(GenREZAmounts[],MATCH(1, (Table186[[#This Row],[REZ Name]]=GenREZAmounts[REZ Name]) * (Table186[[#This Row],[Technology]]=GenREZAmounts[Technology]), 0),28)</f>
        <v>818.74177319</v>
      </c>
      <c r="AE89" s="4" cm="1">
        <f t="array" ref="AE89">INDEX(Table1[], MATCH(1, (Table186[[#This Row],[REZ Name]]=Table1[REZ Name]) * (Table186[[#This Row],[Technology]]=Table1[Technology]), 0),30)-INDEX(GenREZAmounts[],MATCH(1, (Table186[[#This Row],[REZ Name]]=GenREZAmounts[REZ Name]) * (Table186[[#This Row],[Technology]]=GenREZAmounts[Technology]), 0),29)</f>
        <v>818.74177319</v>
      </c>
      <c r="AF89" s="4" cm="1">
        <f t="array" ref="AF89">INDEX(Table1[], MATCH(1, (Table186[[#This Row],[REZ Name]]=Table1[REZ Name]) * (Table186[[#This Row],[Technology]]=Table1[Technology]), 0),31)-INDEX(GenREZAmounts[],MATCH(1, (Table186[[#This Row],[REZ Name]]=GenREZAmounts[REZ Name]) * (Table186[[#This Row],[Technology]]=GenREZAmounts[Technology]), 0),30)</f>
        <v>818.74177319</v>
      </c>
    </row>
    <row r="90" spans="2:32" x14ac:dyDescent="0.35">
      <c r="B90" s="4" t="s">
        <v>131</v>
      </c>
      <c r="C90" s="4" t="s">
        <v>132</v>
      </c>
      <c r="D90" s="4" t="s">
        <v>2</v>
      </c>
      <c r="E90" s="4" cm="1">
        <f t="array" ref="E90">INDEX(Table1[], MATCH(1, (Table186[[#This Row],[REZ Name]]=Table1[REZ Name]) * (Table186[[#This Row],[Technology]]=Table1[Technology]), 0),4)-INDEX(GenREZAmounts[],MATCH(1, (Table186[[#This Row],[REZ Name]]=GenREZAmounts[REZ Name]) * (Table186[[#This Row],[Technology]]=GenREZAmounts[Technology]), 0),3)</f>
        <v>0</v>
      </c>
      <c r="F90" s="4" cm="1">
        <f t="array" ref="F90">INDEX(Table1[], MATCH(1, (Table186[[#This Row],[REZ Name]]=Table1[REZ Name]) * (Table186[[#This Row],[Technology]]=Table1[Technology]), 0),5)-INDEX(GenREZAmounts[],MATCH(1, (Table186[[#This Row],[REZ Name]]=GenREZAmounts[REZ Name]) * (Table186[[#This Row],[Technology]]=GenREZAmounts[Technology]), 0),4)</f>
        <v>0</v>
      </c>
      <c r="G90" s="4" cm="1">
        <f t="array" ref="G90">INDEX(Table1[], MATCH(1, (Table186[[#This Row],[REZ Name]]=Table1[REZ Name]) * (Table186[[#This Row],[Technology]]=Table1[Technology]), 0),6)-INDEX(GenREZAmounts[],MATCH(1, (Table186[[#This Row],[REZ Name]]=GenREZAmounts[REZ Name]) * (Table186[[#This Row],[Technology]]=GenREZAmounts[Technology]), 0),5)</f>
        <v>456.09619435000002</v>
      </c>
      <c r="H90" s="4" cm="1">
        <f t="array" ref="H90">INDEX(Table1[], MATCH(1, (Table186[[#This Row],[REZ Name]]=Table1[REZ Name]) * (Table186[[#This Row],[Technology]]=Table1[Technology]), 0),7)-INDEX(GenREZAmounts[],MATCH(1, (Table186[[#This Row],[REZ Name]]=GenREZAmounts[REZ Name]) * (Table186[[#This Row],[Technology]]=GenREZAmounts[Technology]), 0),6)</f>
        <v>456.09619435000002</v>
      </c>
      <c r="I90" s="4" cm="1">
        <f t="array" ref="I90">INDEX(Table1[], MATCH(1, (Table186[[#This Row],[REZ Name]]=Table1[REZ Name]) * (Table186[[#This Row],[Technology]]=Table1[Technology]), 0),8)-INDEX(GenREZAmounts[],MATCH(1, (Table186[[#This Row],[REZ Name]]=GenREZAmounts[REZ Name]) * (Table186[[#This Row],[Technology]]=GenREZAmounts[Technology]), 0),7)</f>
        <v>456.09619435000002</v>
      </c>
      <c r="J90" s="4" cm="1">
        <f t="array" ref="J90">INDEX(Table1[], MATCH(1, (Table186[[#This Row],[REZ Name]]=Table1[REZ Name]) * (Table186[[#This Row],[Technology]]=Table1[Technology]), 0),9)-INDEX(GenREZAmounts[],MATCH(1, (Table186[[#This Row],[REZ Name]]=GenREZAmounts[REZ Name]) * (Table186[[#This Row],[Technology]]=GenREZAmounts[Technology]), 0),8)</f>
        <v>456.09619435000002</v>
      </c>
      <c r="K90" s="4" cm="1">
        <f t="array" ref="K90">INDEX(Table1[], MATCH(1, (Table186[[#This Row],[REZ Name]]=Table1[REZ Name]) * (Table186[[#This Row],[Technology]]=Table1[Technology]), 0),10)-INDEX(GenREZAmounts[],MATCH(1, (Table186[[#This Row],[REZ Name]]=GenREZAmounts[REZ Name]) * (Table186[[#This Row],[Technology]]=GenREZAmounts[Technology]), 0),9)</f>
        <v>977.65731702999994</v>
      </c>
      <c r="L90" s="4" cm="1">
        <f t="array" ref="L90">INDEX(Table1[], MATCH(1, (Table186[[#This Row],[REZ Name]]=Table1[REZ Name]) * (Table186[[#This Row],[Technology]]=Table1[Technology]), 0),11)-INDEX(GenREZAmounts[],MATCH(1, (Table186[[#This Row],[REZ Name]]=GenREZAmounts[REZ Name]) * (Table186[[#This Row],[Technology]]=GenREZAmounts[Technology]), 0),10)</f>
        <v>977.65731702999994</v>
      </c>
      <c r="M90" s="4" cm="1">
        <f t="array" ref="M90">INDEX(Table1[], MATCH(1, (Table186[[#This Row],[REZ Name]]=Table1[REZ Name]) * (Table186[[#This Row],[Technology]]=Table1[Technology]), 0),12)-INDEX(GenREZAmounts[],MATCH(1, (Table186[[#This Row],[REZ Name]]=GenREZAmounts[REZ Name]) * (Table186[[#This Row],[Technology]]=GenREZAmounts[Technology]), 0),11)</f>
        <v>977.65731702999994</v>
      </c>
      <c r="N90" s="4" cm="1">
        <f t="array" ref="N90">INDEX(Table1[], MATCH(1, (Table186[[#This Row],[REZ Name]]=Table1[REZ Name]) * (Table186[[#This Row],[Technology]]=Table1[Technology]), 0),13)-INDEX(GenREZAmounts[],MATCH(1, (Table186[[#This Row],[REZ Name]]=GenREZAmounts[REZ Name]) * (Table186[[#This Row],[Technology]]=GenREZAmounts[Technology]), 0),12)</f>
        <v>977.65731702999994</v>
      </c>
      <c r="O90" s="4" cm="1">
        <f t="array" ref="O90">INDEX(Table1[], MATCH(1, (Table186[[#This Row],[REZ Name]]=Table1[REZ Name]) * (Table186[[#This Row],[Technology]]=Table1[Technology]), 0),14)-INDEX(GenREZAmounts[],MATCH(1, (Table186[[#This Row],[REZ Name]]=GenREZAmounts[REZ Name]) * (Table186[[#This Row],[Technology]]=GenREZAmounts[Technology]), 0),13)</f>
        <v>977.65731702999994</v>
      </c>
      <c r="P90" s="4" cm="1">
        <f t="array" ref="P90">INDEX(Table1[], MATCH(1, (Table186[[#This Row],[REZ Name]]=Table1[REZ Name]) * (Table186[[#This Row],[Technology]]=Table1[Technology]), 0),15)-INDEX(GenREZAmounts[],MATCH(1, (Table186[[#This Row],[REZ Name]]=GenREZAmounts[REZ Name]) * (Table186[[#This Row],[Technology]]=GenREZAmounts[Technology]), 0),14)</f>
        <v>977.65731702999994</v>
      </c>
      <c r="Q90" s="4" cm="1">
        <f t="array" ref="Q90">INDEX(Table1[], MATCH(1, (Table186[[#This Row],[REZ Name]]=Table1[REZ Name]) * (Table186[[#This Row],[Technology]]=Table1[Technology]), 0),16)-INDEX(GenREZAmounts[],MATCH(1, (Table186[[#This Row],[REZ Name]]=GenREZAmounts[REZ Name]) * (Table186[[#This Row],[Technology]]=GenREZAmounts[Technology]), 0),15)</f>
        <v>977.65731702999994</v>
      </c>
      <c r="R90" s="4" cm="1">
        <f t="array" ref="R90">INDEX(Table1[], MATCH(1, (Table186[[#This Row],[REZ Name]]=Table1[REZ Name]) * (Table186[[#This Row],[Technology]]=Table1[Technology]), 0),17)-INDEX(GenREZAmounts[],MATCH(1, (Table186[[#This Row],[REZ Name]]=GenREZAmounts[REZ Name]) * (Table186[[#This Row],[Technology]]=GenREZAmounts[Technology]), 0),16)</f>
        <v>977.65731702999994</v>
      </c>
      <c r="S90" s="4" cm="1">
        <f t="array" ref="S90">INDEX(Table1[], MATCH(1, (Table186[[#This Row],[REZ Name]]=Table1[REZ Name]) * (Table186[[#This Row],[Technology]]=Table1[Technology]), 0),18)-INDEX(GenREZAmounts[],MATCH(1, (Table186[[#This Row],[REZ Name]]=GenREZAmounts[REZ Name]) * (Table186[[#This Row],[Technology]]=GenREZAmounts[Technology]), 0),17)</f>
        <v>977.65731702999994</v>
      </c>
      <c r="T90" s="4" cm="1">
        <f t="array" ref="T90">INDEX(Table1[], MATCH(1, (Table186[[#This Row],[REZ Name]]=Table1[REZ Name]) * (Table186[[#This Row],[Technology]]=Table1[Technology]), 0),19)-INDEX(GenREZAmounts[],MATCH(1, (Table186[[#This Row],[REZ Name]]=GenREZAmounts[REZ Name]) * (Table186[[#This Row],[Technology]]=GenREZAmounts[Technology]), 0),18)</f>
        <v>977.65731702999994</v>
      </c>
      <c r="U90" s="4" cm="1">
        <f t="array" ref="U90">INDEX(Table1[], MATCH(1, (Table186[[#This Row],[REZ Name]]=Table1[REZ Name]) * (Table186[[#This Row],[Technology]]=Table1[Technology]), 0),20)-INDEX(GenREZAmounts[],MATCH(1, (Table186[[#This Row],[REZ Name]]=GenREZAmounts[REZ Name]) * (Table186[[#This Row],[Technology]]=GenREZAmounts[Technology]), 0),19)</f>
        <v>977.65731702999994</v>
      </c>
      <c r="V90" s="4" cm="1">
        <f t="array" ref="V90">INDEX(Table1[], MATCH(1, (Table186[[#This Row],[REZ Name]]=Table1[REZ Name]) * (Table186[[#This Row],[Technology]]=Table1[Technology]), 0),21)-INDEX(GenREZAmounts[],MATCH(1, (Table186[[#This Row],[REZ Name]]=GenREZAmounts[REZ Name]) * (Table186[[#This Row],[Technology]]=GenREZAmounts[Technology]), 0),20)</f>
        <v>977.65731702999994</v>
      </c>
      <c r="W90" s="4" cm="1">
        <f t="array" ref="W90">INDEX(Table1[], MATCH(1, (Table186[[#This Row],[REZ Name]]=Table1[REZ Name]) * (Table186[[#This Row],[Technology]]=Table1[Technology]), 0),22)-INDEX(GenREZAmounts[],MATCH(1, (Table186[[#This Row],[REZ Name]]=GenREZAmounts[REZ Name]) * (Table186[[#This Row],[Technology]]=GenREZAmounts[Technology]), 0),21)</f>
        <v>977.65731702999994</v>
      </c>
      <c r="X90" s="4" cm="1">
        <f t="array" ref="X90">INDEX(Table1[], MATCH(1, (Table186[[#This Row],[REZ Name]]=Table1[REZ Name]) * (Table186[[#This Row],[Technology]]=Table1[Technology]), 0),23)-INDEX(GenREZAmounts[],MATCH(1, (Table186[[#This Row],[REZ Name]]=GenREZAmounts[REZ Name]) * (Table186[[#This Row],[Technology]]=GenREZAmounts[Technology]), 0),22)</f>
        <v>977.65731702999994</v>
      </c>
      <c r="Y90" s="4" cm="1">
        <f t="array" ref="Y90">INDEX(Table1[], MATCH(1, (Table186[[#This Row],[REZ Name]]=Table1[REZ Name]) * (Table186[[#This Row],[Technology]]=Table1[Technology]), 0),24)-INDEX(GenREZAmounts[],MATCH(1, (Table186[[#This Row],[REZ Name]]=GenREZAmounts[REZ Name]) * (Table186[[#This Row],[Technology]]=GenREZAmounts[Technology]), 0),23)</f>
        <v>1399.99999187</v>
      </c>
      <c r="Z90" s="4" cm="1">
        <f t="array" ref="Z90">INDEX(Table1[], MATCH(1, (Table186[[#This Row],[REZ Name]]=Table1[REZ Name]) * (Table186[[#This Row],[Technology]]=Table1[Technology]), 0),25)-INDEX(GenREZAmounts[],MATCH(1, (Table186[[#This Row],[REZ Name]]=GenREZAmounts[REZ Name]) * (Table186[[#This Row],[Technology]]=GenREZAmounts[Technology]), 0),24)</f>
        <v>1399.99999187</v>
      </c>
      <c r="AA90" s="4" cm="1">
        <f t="array" ref="AA90">INDEX(Table1[], MATCH(1, (Table186[[#This Row],[REZ Name]]=Table1[REZ Name]) * (Table186[[#This Row],[Technology]]=Table1[Technology]), 0),26)-INDEX(GenREZAmounts[],MATCH(1, (Table186[[#This Row],[REZ Name]]=GenREZAmounts[REZ Name]) * (Table186[[#This Row],[Technology]]=GenREZAmounts[Technology]), 0),25)</f>
        <v>1399.99999187</v>
      </c>
      <c r="AB90" s="4" cm="1">
        <f t="array" ref="AB90">INDEX(Table1[], MATCH(1, (Table186[[#This Row],[REZ Name]]=Table1[REZ Name]) * (Table186[[#This Row],[Technology]]=Table1[Technology]), 0),27)-INDEX(GenREZAmounts[],MATCH(1, (Table186[[#This Row],[REZ Name]]=GenREZAmounts[REZ Name]) * (Table186[[#This Row],[Technology]]=GenREZAmounts[Technology]), 0),26)</f>
        <v>1399.99999187</v>
      </c>
      <c r="AC90" s="4" cm="1">
        <f t="array" ref="AC90">INDEX(Table1[], MATCH(1, (Table186[[#This Row],[REZ Name]]=Table1[REZ Name]) * (Table186[[#This Row],[Technology]]=Table1[Technology]), 0),28)-INDEX(GenREZAmounts[],MATCH(1, (Table186[[#This Row],[REZ Name]]=GenREZAmounts[REZ Name]) * (Table186[[#This Row],[Technology]]=GenREZAmounts[Technology]), 0),27)</f>
        <v>1506.7237264299999</v>
      </c>
      <c r="AD90" s="4" cm="1">
        <f t="array" ref="AD90">INDEX(Table1[], MATCH(1, (Table186[[#This Row],[REZ Name]]=Table1[REZ Name]) * (Table186[[#This Row],[Technology]]=Table1[Technology]), 0),29)-INDEX(GenREZAmounts[],MATCH(1, (Table186[[#This Row],[REZ Name]]=GenREZAmounts[REZ Name]) * (Table186[[#This Row],[Technology]]=GenREZAmounts[Technology]), 0),28)</f>
        <v>1506.7237309899999</v>
      </c>
      <c r="AE90" s="4" cm="1">
        <f t="array" ref="AE90">INDEX(Table1[], MATCH(1, (Table186[[#This Row],[REZ Name]]=Table1[REZ Name]) * (Table186[[#This Row],[Technology]]=Table1[Technology]), 0),30)-INDEX(GenREZAmounts[],MATCH(1, (Table186[[#This Row],[REZ Name]]=GenREZAmounts[REZ Name]) * (Table186[[#This Row],[Technology]]=GenREZAmounts[Technology]), 0),29)</f>
        <v>1506.7237309899999</v>
      </c>
      <c r="AF90" s="4" cm="1">
        <f t="array" ref="AF90">INDEX(Table1[], MATCH(1, (Table186[[#This Row],[REZ Name]]=Table1[REZ Name]) * (Table186[[#This Row],[Technology]]=Table1[Technology]), 0),31)-INDEX(GenREZAmounts[],MATCH(1, (Table186[[#This Row],[REZ Name]]=GenREZAmounts[REZ Name]) * (Table186[[#This Row],[Technology]]=GenREZAmounts[Technology]), 0),30)</f>
        <v>1506.7237309899999</v>
      </c>
    </row>
    <row r="91" spans="2:32" x14ac:dyDescent="0.35">
      <c r="B91" s="4" t="s">
        <v>133</v>
      </c>
      <c r="C91" s="4" t="s">
        <v>134</v>
      </c>
      <c r="D91" s="4" t="s">
        <v>2</v>
      </c>
      <c r="E91" s="4" cm="1">
        <f t="array" ref="E91">INDEX(Table1[], MATCH(1, (Table186[[#This Row],[REZ Name]]=Table1[REZ Name]) * (Table186[[#This Row],[Technology]]=Table1[Technology]), 0),4)-INDEX(GenREZAmounts[],MATCH(1, (Table186[[#This Row],[REZ Name]]=GenREZAmounts[REZ Name]) * (Table186[[#This Row],[Technology]]=GenREZAmounts[Technology]), 0),3)</f>
        <v>0</v>
      </c>
      <c r="F91" s="4" cm="1">
        <f t="array" ref="F91">INDEX(Table1[], MATCH(1, (Table186[[#This Row],[REZ Name]]=Table1[REZ Name]) * (Table186[[#This Row],[Technology]]=Table1[Technology]), 0),5)-INDEX(GenREZAmounts[],MATCH(1, (Table186[[#This Row],[REZ Name]]=GenREZAmounts[REZ Name]) * (Table186[[#This Row],[Technology]]=GenREZAmounts[Technology]), 0),4)</f>
        <v>0</v>
      </c>
      <c r="G91" s="4" cm="1">
        <f t="array" ref="G91">INDEX(Table1[], MATCH(1, (Table186[[#This Row],[REZ Name]]=Table1[REZ Name]) * (Table186[[#This Row],[Technology]]=Table1[Technology]), 0),6)-INDEX(GenREZAmounts[],MATCH(1, (Table186[[#This Row],[REZ Name]]=GenREZAmounts[REZ Name]) * (Table186[[#This Row],[Technology]]=GenREZAmounts[Technology]), 0),5)</f>
        <v>0</v>
      </c>
      <c r="H91" s="4" cm="1">
        <f t="array" ref="H91">INDEX(Table1[], MATCH(1, (Table186[[#This Row],[REZ Name]]=Table1[REZ Name]) * (Table186[[#This Row],[Technology]]=Table1[Technology]), 0),7)-INDEX(GenREZAmounts[],MATCH(1, (Table186[[#This Row],[REZ Name]]=GenREZAmounts[REZ Name]) * (Table186[[#This Row],[Technology]]=GenREZAmounts[Technology]), 0),6)</f>
        <v>0</v>
      </c>
      <c r="I91" s="4" cm="1">
        <f t="array" ref="I91">INDEX(Table1[], MATCH(1, (Table186[[#This Row],[REZ Name]]=Table1[REZ Name]) * (Table186[[#This Row],[Technology]]=Table1[Technology]), 0),8)-INDEX(GenREZAmounts[],MATCH(1, (Table186[[#This Row],[REZ Name]]=GenREZAmounts[REZ Name]) * (Table186[[#This Row],[Technology]]=GenREZAmounts[Technology]), 0),7)</f>
        <v>0</v>
      </c>
      <c r="J91" s="4" cm="1">
        <f t="array" ref="J91">INDEX(Table1[], MATCH(1, (Table186[[#This Row],[REZ Name]]=Table1[REZ Name]) * (Table186[[#This Row],[Technology]]=Table1[Technology]), 0),9)-INDEX(GenREZAmounts[],MATCH(1, (Table186[[#This Row],[REZ Name]]=GenREZAmounts[REZ Name]) * (Table186[[#This Row],[Technology]]=GenREZAmounts[Technology]), 0),8)</f>
        <v>0</v>
      </c>
      <c r="K91" s="4" cm="1">
        <f t="array" ref="K91">INDEX(Table1[], MATCH(1, (Table186[[#This Row],[REZ Name]]=Table1[REZ Name]) * (Table186[[#This Row],[Technology]]=Table1[Technology]), 0),10)-INDEX(GenREZAmounts[],MATCH(1, (Table186[[#This Row],[REZ Name]]=GenREZAmounts[REZ Name]) * (Table186[[#This Row],[Technology]]=GenREZAmounts[Technology]), 0),9)</f>
        <v>0</v>
      </c>
      <c r="L91" s="4" cm="1">
        <f t="array" ref="L91">INDEX(Table1[], MATCH(1, (Table186[[#This Row],[REZ Name]]=Table1[REZ Name]) * (Table186[[#This Row],[Technology]]=Table1[Technology]), 0),11)-INDEX(GenREZAmounts[],MATCH(1, (Table186[[#This Row],[REZ Name]]=GenREZAmounts[REZ Name]) * (Table186[[#This Row],[Technology]]=GenREZAmounts[Technology]), 0),10)</f>
        <v>0</v>
      </c>
      <c r="M91" s="4" cm="1">
        <f t="array" ref="M91">INDEX(Table1[], MATCH(1, (Table186[[#This Row],[REZ Name]]=Table1[REZ Name]) * (Table186[[#This Row],[Technology]]=Table1[Technology]), 0),12)-INDEX(GenREZAmounts[],MATCH(1, (Table186[[#This Row],[REZ Name]]=GenREZAmounts[REZ Name]) * (Table186[[#This Row],[Technology]]=GenREZAmounts[Technology]), 0),11)</f>
        <v>0</v>
      </c>
      <c r="N91" s="4" cm="1">
        <f t="array" ref="N91">INDEX(Table1[], MATCH(1, (Table186[[#This Row],[REZ Name]]=Table1[REZ Name]) * (Table186[[#This Row],[Technology]]=Table1[Technology]), 0),13)-INDEX(GenREZAmounts[],MATCH(1, (Table186[[#This Row],[REZ Name]]=GenREZAmounts[REZ Name]) * (Table186[[#This Row],[Technology]]=GenREZAmounts[Technology]), 0),12)</f>
        <v>0</v>
      </c>
      <c r="O91" s="4" cm="1">
        <f t="array" ref="O91">INDEX(Table1[], MATCH(1, (Table186[[#This Row],[REZ Name]]=Table1[REZ Name]) * (Table186[[#This Row],[Technology]]=Table1[Technology]), 0),14)-INDEX(GenREZAmounts[],MATCH(1, (Table186[[#This Row],[REZ Name]]=GenREZAmounts[REZ Name]) * (Table186[[#This Row],[Technology]]=GenREZAmounts[Technology]), 0),13)</f>
        <v>0</v>
      </c>
      <c r="P91" s="4" cm="1">
        <f t="array" ref="P91">INDEX(Table1[], MATCH(1, (Table186[[#This Row],[REZ Name]]=Table1[REZ Name]) * (Table186[[#This Row],[Technology]]=Table1[Technology]), 0),15)-INDEX(GenREZAmounts[],MATCH(1, (Table186[[#This Row],[REZ Name]]=GenREZAmounts[REZ Name]) * (Table186[[#This Row],[Technology]]=GenREZAmounts[Technology]), 0),14)</f>
        <v>0</v>
      </c>
      <c r="Q91" s="4" cm="1">
        <f t="array" ref="Q91">INDEX(Table1[], MATCH(1, (Table186[[#This Row],[REZ Name]]=Table1[REZ Name]) * (Table186[[#This Row],[Technology]]=Table1[Technology]), 0),16)-INDEX(GenREZAmounts[],MATCH(1, (Table186[[#This Row],[REZ Name]]=GenREZAmounts[REZ Name]) * (Table186[[#This Row],[Technology]]=GenREZAmounts[Technology]), 0),15)</f>
        <v>0</v>
      </c>
      <c r="R91" s="4" cm="1">
        <f t="array" ref="R91">INDEX(Table1[], MATCH(1, (Table186[[#This Row],[REZ Name]]=Table1[REZ Name]) * (Table186[[#This Row],[Technology]]=Table1[Technology]), 0),17)-INDEX(GenREZAmounts[],MATCH(1, (Table186[[#This Row],[REZ Name]]=GenREZAmounts[REZ Name]) * (Table186[[#This Row],[Technology]]=GenREZAmounts[Technology]), 0),16)</f>
        <v>0</v>
      </c>
      <c r="S91" s="4" cm="1">
        <f t="array" ref="S91">INDEX(Table1[], MATCH(1, (Table186[[#This Row],[REZ Name]]=Table1[REZ Name]) * (Table186[[#This Row],[Technology]]=Table1[Technology]), 0),18)-INDEX(GenREZAmounts[],MATCH(1, (Table186[[#This Row],[REZ Name]]=GenREZAmounts[REZ Name]) * (Table186[[#This Row],[Technology]]=GenREZAmounts[Technology]), 0),17)</f>
        <v>0</v>
      </c>
      <c r="T91" s="4" cm="1">
        <f t="array" ref="T91">INDEX(Table1[], MATCH(1, (Table186[[#This Row],[REZ Name]]=Table1[REZ Name]) * (Table186[[#This Row],[Technology]]=Table1[Technology]), 0),19)-INDEX(GenREZAmounts[],MATCH(1, (Table186[[#This Row],[REZ Name]]=GenREZAmounts[REZ Name]) * (Table186[[#This Row],[Technology]]=GenREZAmounts[Technology]), 0),18)</f>
        <v>0</v>
      </c>
      <c r="U91" s="4" cm="1">
        <f t="array" ref="U91">INDEX(Table1[], MATCH(1, (Table186[[#This Row],[REZ Name]]=Table1[REZ Name]) * (Table186[[#This Row],[Technology]]=Table1[Technology]), 0),20)-INDEX(GenREZAmounts[],MATCH(1, (Table186[[#This Row],[REZ Name]]=GenREZAmounts[REZ Name]) * (Table186[[#This Row],[Technology]]=GenREZAmounts[Technology]), 0),19)</f>
        <v>0</v>
      </c>
      <c r="V91" s="4" cm="1">
        <f t="array" ref="V91">INDEX(Table1[], MATCH(1, (Table186[[#This Row],[REZ Name]]=Table1[REZ Name]) * (Table186[[#This Row],[Technology]]=Table1[Technology]), 0),21)-INDEX(GenREZAmounts[],MATCH(1, (Table186[[#This Row],[REZ Name]]=GenREZAmounts[REZ Name]) * (Table186[[#This Row],[Technology]]=GenREZAmounts[Technology]), 0),20)</f>
        <v>0</v>
      </c>
      <c r="W91" s="4" cm="1">
        <f t="array" ref="W91">INDEX(Table1[], MATCH(1, (Table186[[#This Row],[REZ Name]]=Table1[REZ Name]) * (Table186[[#This Row],[Technology]]=Table1[Technology]), 0),22)-INDEX(GenREZAmounts[],MATCH(1, (Table186[[#This Row],[REZ Name]]=GenREZAmounts[REZ Name]) * (Table186[[#This Row],[Technology]]=GenREZAmounts[Technology]), 0),21)</f>
        <v>0</v>
      </c>
      <c r="X91" s="4" cm="1">
        <f t="array" ref="X91">INDEX(Table1[], MATCH(1, (Table186[[#This Row],[REZ Name]]=Table1[REZ Name]) * (Table186[[#This Row],[Technology]]=Table1[Technology]), 0),23)-INDEX(GenREZAmounts[],MATCH(1, (Table186[[#This Row],[REZ Name]]=GenREZAmounts[REZ Name]) * (Table186[[#This Row],[Technology]]=GenREZAmounts[Technology]), 0),22)</f>
        <v>0</v>
      </c>
      <c r="Y91" s="4" cm="1">
        <f t="array" ref="Y91">INDEX(Table1[], MATCH(1, (Table186[[#This Row],[REZ Name]]=Table1[REZ Name]) * (Table186[[#This Row],[Technology]]=Table1[Technology]), 0),24)-INDEX(GenREZAmounts[],MATCH(1, (Table186[[#This Row],[REZ Name]]=GenREZAmounts[REZ Name]) * (Table186[[#This Row],[Technology]]=GenREZAmounts[Technology]), 0),23)</f>
        <v>0</v>
      </c>
      <c r="Z91" s="4" cm="1">
        <f t="array" ref="Z91">INDEX(Table1[], MATCH(1, (Table186[[#This Row],[REZ Name]]=Table1[REZ Name]) * (Table186[[#This Row],[Technology]]=Table1[Technology]), 0),25)-INDEX(GenREZAmounts[],MATCH(1, (Table186[[#This Row],[REZ Name]]=GenREZAmounts[REZ Name]) * (Table186[[#This Row],[Technology]]=GenREZAmounts[Technology]), 0),24)</f>
        <v>0</v>
      </c>
      <c r="AA91" s="4" cm="1">
        <f t="array" ref="AA91">INDEX(Table1[], MATCH(1, (Table186[[#This Row],[REZ Name]]=Table1[REZ Name]) * (Table186[[#This Row],[Technology]]=Table1[Technology]), 0),26)-INDEX(GenREZAmounts[],MATCH(1, (Table186[[#This Row],[REZ Name]]=GenREZAmounts[REZ Name]) * (Table186[[#This Row],[Technology]]=GenREZAmounts[Technology]), 0),25)</f>
        <v>0</v>
      </c>
      <c r="AB91" s="4" cm="1">
        <f t="array" ref="AB91">INDEX(Table1[], MATCH(1, (Table186[[#This Row],[REZ Name]]=Table1[REZ Name]) * (Table186[[#This Row],[Technology]]=Table1[Technology]), 0),27)-INDEX(GenREZAmounts[],MATCH(1, (Table186[[#This Row],[REZ Name]]=GenREZAmounts[REZ Name]) * (Table186[[#This Row],[Technology]]=GenREZAmounts[Technology]), 0),26)</f>
        <v>0</v>
      </c>
      <c r="AC91" s="4" cm="1">
        <f t="array" ref="AC91">INDEX(Table1[], MATCH(1, (Table186[[#This Row],[REZ Name]]=Table1[REZ Name]) * (Table186[[#This Row],[Technology]]=Table1[Technology]), 0),28)-INDEX(GenREZAmounts[],MATCH(1, (Table186[[#This Row],[REZ Name]]=GenREZAmounts[REZ Name]) * (Table186[[#This Row],[Technology]]=GenREZAmounts[Technology]), 0),27)</f>
        <v>0</v>
      </c>
      <c r="AD91" s="4" cm="1">
        <f t="array" ref="AD91">INDEX(Table1[], MATCH(1, (Table186[[#This Row],[REZ Name]]=Table1[REZ Name]) * (Table186[[#This Row],[Technology]]=Table1[Technology]), 0),29)-INDEX(GenREZAmounts[],MATCH(1, (Table186[[#This Row],[REZ Name]]=GenREZAmounts[REZ Name]) * (Table186[[#This Row],[Technology]]=GenREZAmounts[Technology]), 0),28)</f>
        <v>0</v>
      </c>
      <c r="AE91" s="4" cm="1">
        <f t="array" ref="AE91">INDEX(Table1[], MATCH(1, (Table186[[#This Row],[REZ Name]]=Table1[REZ Name]) * (Table186[[#This Row],[Technology]]=Table1[Technology]), 0),30)-INDEX(GenREZAmounts[],MATCH(1, (Table186[[#This Row],[REZ Name]]=GenREZAmounts[REZ Name]) * (Table186[[#This Row],[Technology]]=GenREZAmounts[Technology]), 0),29)</f>
        <v>0</v>
      </c>
      <c r="AF91" s="4" cm="1">
        <f t="array" ref="AF91">INDEX(Table1[], MATCH(1, (Table186[[#This Row],[REZ Name]]=Table1[REZ Name]) * (Table186[[#This Row],[Technology]]=Table1[Technology]), 0),31)-INDEX(GenREZAmounts[],MATCH(1, (Table186[[#This Row],[REZ Name]]=GenREZAmounts[REZ Name]) * (Table186[[#This Row],[Technology]]=GenREZAmounts[Technology]), 0),30)</f>
        <v>0</v>
      </c>
    </row>
    <row r="92" spans="2:32" x14ac:dyDescent="0.35">
      <c r="B92" s="4" t="s">
        <v>135</v>
      </c>
      <c r="C92" s="4" t="s">
        <v>136</v>
      </c>
      <c r="D92" s="4" t="s">
        <v>1</v>
      </c>
      <c r="E92" s="4" cm="1">
        <f t="array" ref="E92">INDEX(Table1[], MATCH(1, (Table186[[#This Row],[REZ Name]]=Table1[REZ Name]) * (Table186[[#This Row],[Technology]]=Table1[Technology]), 0),4)-INDEX(GenREZAmounts[],MATCH(1, (Table186[[#This Row],[REZ Name]]=GenREZAmounts[REZ Name]) * (Table186[[#This Row],[Technology]]=GenREZAmounts[Technology]), 0),3)</f>
        <v>0</v>
      </c>
      <c r="F92" s="4" cm="1">
        <f t="array" ref="F92">INDEX(Table1[], MATCH(1, (Table186[[#This Row],[REZ Name]]=Table1[REZ Name]) * (Table186[[#This Row],[Technology]]=Table1[Technology]), 0),5)-INDEX(GenREZAmounts[],MATCH(1, (Table186[[#This Row],[REZ Name]]=GenREZAmounts[REZ Name]) * (Table186[[#This Row],[Technology]]=GenREZAmounts[Technology]), 0),4)</f>
        <v>0</v>
      </c>
      <c r="G92" s="4" cm="1">
        <f t="array" ref="G92">INDEX(Table1[], MATCH(1, (Table186[[#This Row],[REZ Name]]=Table1[REZ Name]) * (Table186[[#This Row],[Technology]]=Table1[Technology]), 0),6)-INDEX(GenREZAmounts[],MATCH(1, (Table186[[#This Row],[REZ Name]]=GenREZAmounts[REZ Name]) * (Table186[[#This Row],[Technology]]=GenREZAmounts[Technology]), 0),5)</f>
        <v>0</v>
      </c>
      <c r="H92" s="4" cm="1">
        <f t="array" ref="H92">INDEX(Table1[], MATCH(1, (Table186[[#This Row],[REZ Name]]=Table1[REZ Name]) * (Table186[[#This Row],[Technology]]=Table1[Technology]), 0),7)-INDEX(GenREZAmounts[],MATCH(1, (Table186[[#This Row],[REZ Name]]=GenREZAmounts[REZ Name]) * (Table186[[#This Row],[Technology]]=GenREZAmounts[Technology]), 0),6)</f>
        <v>0</v>
      </c>
      <c r="I92" s="4" cm="1">
        <f t="array" ref="I92">INDEX(Table1[], MATCH(1, (Table186[[#This Row],[REZ Name]]=Table1[REZ Name]) * (Table186[[#This Row],[Technology]]=Table1[Technology]), 0),8)-INDEX(GenREZAmounts[],MATCH(1, (Table186[[#This Row],[REZ Name]]=GenREZAmounts[REZ Name]) * (Table186[[#This Row],[Technology]]=GenREZAmounts[Technology]), 0),7)</f>
        <v>0</v>
      </c>
      <c r="J92" s="4" cm="1">
        <f t="array" ref="J92">INDEX(Table1[], MATCH(1, (Table186[[#This Row],[REZ Name]]=Table1[REZ Name]) * (Table186[[#This Row],[Technology]]=Table1[Technology]), 0),9)-INDEX(GenREZAmounts[],MATCH(1, (Table186[[#This Row],[REZ Name]]=GenREZAmounts[REZ Name]) * (Table186[[#This Row],[Technology]]=GenREZAmounts[Technology]), 0),8)</f>
        <v>0</v>
      </c>
      <c r="K92" s="4" cm="1">
        <f t="array" ref="K92">INDEX(Table1[], MATCH(1, (Table186[[#This Row],[REZ Name]]=Table1[REZ Name]) * (Table186[[#This Row],[Technology]]=Table1[Technology]), 0),10)-INDEX(GenREZAmounts[],MATCH(1, (Table186[[#This Row],[REZ Name]]=GenREZAmounts[REZ Name]) * (Table186[[#This Row],[Technology]]=GenREZAmounts[Technology]), 0),9)</f>
        <v>0</v>
      </c>
      <c r="L92" s="4" cm="1">
        <f t="array" ref="L92">INDEX(Table1[], MATCH(1, (Table186[[#This Row],[REZ Name]]=Table1[REZ Name]) * (Table186[[#This Row],[Technology]]=Table1[Technology]), 0),11)-INDEX(GenREZAmounts[],MATCH(1, (Table186[[#This Row],[REZ Name]]=GenREZAmounts[REZ Name]) * (Table186[[#This Row],[Technology]]=GenREZAmounts[Technology]), 0),10)</f>
        <v>0</v>
      </c>
      <c r="M92" s="4" cm="1">
        <f t="array" ref="M92">INDEX(Table1[], MATCH(1, (Table186[[#This Row],[REZ Name]]=Table1[REZ Name]) * (Table186[[#This Row],[Technology]]=Table1[Technology]), 0),12)-INDEX(GenREZAmounts[],MATCH(1, (Table186[[#This Row],[REZ Name]]=GenREZAmounts[REZ Name]) * (Table186[[#This Row],[Technology]]=GenREZAmounts[Technology]), 0),11)</f>
        <v>0</v>
      </c>
      <c r="N92" s="4" cm="1">
        <f t="array" ref="N92">INDEX(Table1[], MATCH(1, (Table186[[#This Row],[REZ Name]]=Table1[REZ Name]) * (Table186[[#This Row],[Technology]]=Table1[Technology]), 0),13)-INDEX(GenREZAmounts[],MATCH(1, (Table186[[#This Row],[REZ Name]]=GenREZAmounts[REZ Name]) * (Table186[[#This Row],[Technology]]=GenREZAmounts[Technology]), 0),12)</f>
        <v>0</v>
      </c>
      <c r="O92" s="4" cm="1">
        <f t="array" ref="O92">INDEX(Table1[], MATCH(1, (Table186[[#This Row],[REZ Name]]=Table1[REZ Name]) * (Table186[[#This Row],[Technology]]=Table1[Technology]), 0),14)-INDEX(GenREZAmounts[],MATCH(1, (Table186[[#This Row],[REZ Name]]=GenREZAmounts[REZ Name]) * (Table186[[#This Row],[Technology]]=GenREZAmounts[Technology]), 0),13)</f>
        <v>0</v>
      </c>
      <c r="P92" s="4" cm="1">
        <f t="array" ref="P92">INDEX(Table1[], MATCH(1, (Table186[[#This Row],[REZ Name]]=Table1[REZ Name]) * (Table186[[#This Row],[Technology]]=Table1[Technology]), 0),15)-INDEX(GenREZAmounts[],MATCH(1, (Table186[[#This Row],[REZ Name]]=GenREZAmounts[REZ Name]) * (Table186[[#This Row],[Technology]]=GenREZAmounts[Technology]), 0),14)</f>
        <v>0</v>
      </c>
      <c r="Q92" s="4" cm="1">
        <f t="array" ref="Q92">INDEX(Table1[], MATCH(1, (Table186[[#This Row],[REZ Name]]=Table1[REZ Name]) * (Table186[[#This Row],[Technology]]=Table1[Technology]), 0),16)-INDEX(GenREZAmounts[],MATCH(1, (Table186[[#This Row],[REZ Name]]=GenREZAmounts[REZ Name]) * (Table186[[#This Row],[Technology]]=GenREZAmounts[Technology]), 0),15)</f>
        <v>0</v>
      </c>
      <c r="R92" s="4" cm="1">
        <f t="array" ref="R92">INDEX(Table1[], MATCH(1, (Table186[[#This Row],[REZ Name]]=Table1[REZ Name]) * (Table186[[#This Row],[Technology]]=Table1[Technology]), 0),17)-INDEX(GenREZAmounts[],MATCH(1, (Table186[[#This Row],[REZ Name]]=GenREZAmounts[REZ Name]) * (Table186[[#This Row],[Technology]]=GenREZAmounts[Technology]), 0),16)</f>
        <v>0</v>
      </c>
      <c r="S92" s="4" cm="1">
        <f t="array" ref="S92">INDEX(Table1[], MATCH(1, (Table186[[#This Row],[REZ Name]]=Table1[REZ Name]) * (Table186[[#This Row],[Technology]]=Table1[Technology]), 0),18)-INDEX(GenREZAmounts[],MATCH(1, (Table186[[#This Row],[REZ Name]]=GenREZAmounts[REZ Name]) * (Table186[[#This Row],[Technology]]=GenREZAmounts[Technology]), 0),17)</f>
        <v>0</v>
      </c>
      <c r="T92" s="4" cm="1">
        <f t="array" ref="T92">INDEX(Table1[], MATCH(1, (Table186[[#This Row],[REZ Name]]=Table1[REZ Name]) * (Table186[[#This Row],[Technology]]=Table1[Technology]), 0),19)-INDEX(GenREZAmounts[],MATCH(1, (Table186[[#This Row],[REZ Name]]=GenREZAmounts[REZ Name]) * (Table186[[#This Row],[Technology]]=GenREZAmounts[Technology]), 0),18)</f>
        <v>0</v>
      </c>
      <c r="U92" s="4" cm="1">
        <f t="array" ref="U92">INDEX(Table1[], MATCH(1, (Table186[[#This Row],[REZ Name]]=Table1[REZ Name]) * (Table186[[#This Row],[Technology]]=Table1[Technology]), 0),20)-INDEX(GenREZAmounts[],MATCH(1, (Table186[[#This Row],[REZ Name]]=GenREZAmounts[REZ Name]) * (Table186[[#This Row],[Technology]]=GenREZAmounts[Technology]), 0),19)</f>
        <v>0</v>
      </c>
      <c r="V92" s="4" cm="1">
        <f t="array" ref="V92">INDEX(Table1[], MATCH(1, (Table186[[#This Row],[REZ Name]]=Table1[REZ Name]) * (Table186[[#This Row],[Technology]]=Table1[Technology]), 0),21)-INDEX(GenREZAmounts[],MATCH(1, (Table186[[#This Row],[REZ Name]]=GenREZAmounts[REZ Name]) * (Table186[[#This Row],[Technology]]=GenREZAmounts[Technology]), 0),20)</f>
        <v>0</v>
      </c>
      <c r="W92" s="4" cm="1">
        <f t="array" ref="W92">INDEX(Table1[], MATCH(1, (Table186[[#This Row],[REZ Name]]=Table1[REZ Name]) * (Table186[[#This Row],[Technology]]=Table1[Technology]), 0),22)-INDEX(GenREZAmounts[],MATCH(1, (Table186[[#This Row],[REZ Name]]=GenREZAmounts[REZ Name]) * (Table186[[#This Row],[Technology]]=GenREZAmounts[Technology]), 0),21)</f>
        <v>0</v>
      </c>
      <c r="X92" s="4" cm="1">
        <f t="array" ref="X92">INDEX(Table1[], MATCH(1, (Table186[[#This Row],[REZ Name]]=Table1[REZ Name]) * (Table186[[#This Row],[Technology]]=Table1[Technology]), 0),23)-INDEX(GenREZAmounts[],MATCH(1, (Table186[[#This Row],[REZ Name]]=GenREZAmounts[REZ Name]) * (Table186[[#This Row],[Technology]]=GenREZAmounts[Technology]), 0),22)</f>
        <v>0</v>
      </c>
      <c r="Y92" s="4" cm="1">
        <f t="array" ref="Y92">INDEX(Table1[], MATCH(1, (Table186[[#This Row],[REZ Name]]=Table1[REZ Name]) * (Table186[[#This Row],[Technology]]=Table1[Technology]), 0),24)-INDEX(GenREZAmounts[],MATCH(1, (Table186[[#This Row],[REZ Name]]=GenREZAmounts[REZ Name]) * (Table186[[#This Row],[Technology]]=GenREZAmounts[Technology]), 0),23)</f>
        <v>0</v>
      </c>
      <c r="Z92" s="4" cm="1">
        <f t="array" ref="Z92">INDEX(Table1[], MATCH(1, (Table186[[#This Row],[REZ Name]]=Table1[REZ Name]) * (Table186[[#This Row],[Technology]]=Table1[Technology]), 0),25)-INDEX(GenREZAmounts[],MATCH(1, (Table186[[#This Row],[REZ Name]]=GenREZAmounts[REZ Name]) * (Table186[[#This Row],[Technology]]=GenREZAmounts[Technology]), 0),24)</f>
        <v>0</v>
      </c>
      <c r="AA92" s="4" cm="1">
        <f t="array" ref="AA92">INDEX(Table1[], MATCH(1, (Table186[[#This Row],[REZ Name]]=Table1[REZ Name]) * (Table186[[#This Row],[Technology]]=Table1[Technology]), 0),26)-INDEX(GenREZAmounts[],MATCH(1, (Table186[[#This Row],[REZ Name]]=GenREZAmounts[REZ Name]) * (Table186[[#This Row],[Technology]]=GenREZAmounts[Technology]), 0),25)</f>
        <v>0</v>
      </c>
      <c r="AB92" s="4" cm="1">
        <f t="array" ref="AB92">INDEX(Table1[], MATCH(1, (Table186[[#This Row],[REZ Name]]=Table1[REZ Name]) * (Table186[[#This Row],[Technology]]=Table1[Technology]), 0),27)-INDEX(GenREZAmounts[],MATCH(1, (Table186[[#This Row],[REZ Name]]=GenREZAmounts[REZ Name]) * (Table186[[#This Row],[Technology]]=GenREZAmounts[Technology]), 0),26)</f>
        <v>0</v>
      </c>
      <c r="AC92" s="4" cm="1">
        <f t="array" ref="AC92">INDEX(Table1[], MATCH(1, (Table186[[#This Row],[REZ Name]]=Table1[REZ Name]) * (Table186[[#This Row],[Technology]]=Table1[Technology]), 0),28)-INDEX(GenREZAmounts[],MATCH(1, (Table186[[#This Row],[REZ Name]]=GenREZAmounts[REZ Name]) * (Table186[[#This Row],[Technology]]=GenREZAmounts[Technology]), 0),27)</f>
        <v>0</v>
      </c>
      <c r="AD92" s="4" cm="1">
        <f t="array" ref="AD92">INDEX(Table1[], MATCH(1, (Table186[[#This Row],[REZ Name]]=Table1[REZ Name]) * (Table186[[#This Row],[Technology]]=Table1[Technology]), 0),29)-INDEX(GenREZAmounts[],MATCH(1, (Table186[[#This Row],[REZ Name]]=GenREZAmounts[REZ Name]) * (Table186[[#This Row],[Technology]]=GenREZAmounts[Technology]), 0),28)</f>
        <v>0</v>
      </c>
      <c r="AE92" s="4" cm="1">
        <f t="array" ref="AE92">INDEX(Table1[], MATCH(1, (Table186[[#This Row],[REZ Name]]=Table1[REZ Name]) * (Table186[[#This Row],[Technology]]=Table1[Technology]), 0),30)-INDEX(GenREZAmounts[],MATCH(1, (Table186[[#This Row],[REZ Name]]=GenREZAmounts[REZ Name]) * (Table186[[#This Row],[Technology]]=GenREZAmounts[Technology]), 0),29)</f>
        <v>0</v>
      </c>
      <c r="AF92" s="4" cm="1">
        <f t="array" ref="AF92">INDEX(Table1[], MATCH(1, (Table186[[#This Row],[REZ Name]]=Table1[REZ Name]) * (Table186[[#This Row],[Technology]]=Table1[Technology]), 0),31)-INDEX(GenREZAmounts[],MATCH(1, (Table186[[#This Row],[REZ Name]]=GenREZAmounts[REZ Name]) * (Table186[[#This Row],[Technology]]=GenREZAmounts[Technology]), 0),30)</f>
        <v>0</v>
      </c>
    </row>
    <row r="93" spans="2:32" x14ac:dyDescent="0.35">
      <c r="B93" s="4" t="s">
        <v>137</v>
      </c>
      <c r="C93" s="4" t="s">
        <v>138</v>
      </c>
      <c r="D93" s="4" t="s">
        <v>1</v>
      </c>
      <c r="E93" s="4" cm="1">
        <f t="array" ref="E93">INDEX(Table1[], MATCH(1, (Table186[[#This Row],[REZ Name]]=Table1[REZ Name]) * (Table186[[#This Row],[Technology]]=Table1[Technology]), 0),4)-INDEX(GenREZAmounts[],MATCH(1, (Table186[[#This Row],[REZ Name]]=GenREZAmounts[REZ Name]) * (Table186[[#This Row],[Technology]]=GenREZAmounts[Technology]), 0),3)</f>
        <v>0</v>
      </c>
      <c r="F93" s="4" cm="1">
        <f t="array" ref="F93">INDEX(Table1[], MATCH(1, (Table186[[#This Row],[REZ Name]]=Table1[REZ Name]) * (Table186[[#This Row],[Technology]]=Table1[Technology]), 0),5)-INDEX(GenREZAmounts[],MATCH(1, (Table186[[#This Row],[REZ Name]]=GenREZAmounts[REZ Name]) * (Table186[[#This Row],[Technology]]=GenREZAmounts[Technology]), 0),4)</f>
        <v>0</v>
      </c>
      <c r="G93" s="4" cm="1">
        <f t="array" ref="G93">INDEX(Table1[], MATCH(1, (Table186[[#This Row],[REZ Name]]=Table1[REZ Name]) * (Table186[[#This Row],[Technology]]=Table1[Technology]), 0),6)-INDEX(GenREZAmounts[],MATCH(1, (Table186[[#This Row],[REZ Name]]=GenREZAmounts[REZ Name]) * (Table186[[#This Row],[Technology]]=GenREZAmounts[Technology]), 0),5)</f>
        <v>0</v>
      </c>
      <c r="H93" s="4" cm="1">
        <f t="array" ref="H93">INDEX(Table1[], MATCH(1, (Table186[[#This Row],[REZ Name]]=Table1[REZ Name]) * (Table186[[#This Row],[Technology]]=Table1[Technology]), 0),7)-INDEX(GenREZAmounts[],MATCH(1, (Table186[[#This Row],[REZ Name]]=GenREZAmounts[REZ Name]) * (Table186[[#This Row],[Technology]]=GenREZAmounts[Technology]), 0),6)</f>
        <v>0</v>
      </c>
      <c r="I93" s="4" cm="1">
        <f t="array" ref="I93">INDEX(Table1[], MATCH(1, (Table186[[#This Row],[REZ Name]]=Table1[REZ Name]) * (Table186[[#This Row],[Technology]]=Table1[Technology]), 0),8)-INDEX(GenREZAmounts[],MATCH(1, (Table186[[#This Row],[REZ Name]]=GenREZAmounts[REZ Name]) * (Table186[[#This Row],[Technology]]=GenREZAmounts[Technology]), 0),7)</f>
        <v>0</v>
      </c>
      <c r="J93" s="4" cm="1">
        <f t="array" ref="J93">INDEX(Table1[], MATCH(1, (Table186[[#This Row],[REZ Name]]=Table1[REZ Name]) * (Table186[[#This Row],[Technology]]=Table1[Technology]), 0),9)-INDEX(GenREZAmounts[],MATCH(1, (Table186[[#This Row],[REZ Name]]=GenREZAmounts[REZ Name]) * (Table186[[#This Row],[Technology]]=GenREZAmounts[Technology]), 0),8)</f>
        <v>0</v>
      </c>
      <c r="K93" s="4" cm="1">
        <f t="array" ref="K93">INDEX(Table1[], MATCH(1, (Table186[[#This Row],[REZ Name]]=Table1[REZ Name]) * (Table186[[#This Row],[Technology]]=Table1[Technology]), 0),10)-INDEX(GenREZAmounts[],MATCH(1, (Table186[[#This Row],[REZ Name]]=GenREZAmounts[REZ Name]) * (Table186[[#This Row],[Technology]]=GenREZAmounts[Technology]), 0),9)</f>
        <v>0</v>
      </c>
      <c r="L93" s="4" cm="1">
        <f t="array" ref="L93">INDEX(Table1[], MATCH(1, (Table186[[#This Row],[REZ Name]]=Table1[REZ Name]) * (Table186[[#This Row],[Technology]]=Table1[Technology]), 0),11)-INDEX(GenREZAmounts[],MATCH(1, (Table186[[#This Row],[REZ Name]]=GenREZAmounts[REZ Name]) * (Table186[[#This Row],[Technology]]=GenREZAmounts[Technology]), 0),10)</f>
        <v>0</v>
      </c>
      <c r="M93" s="4" cm="1">
        <f t="array" ref="M93">INDEX(Table1[], MATCH(1, (Table186[[#This Row],[REZ Name]]=Table1[REZ Name]) * (Table186[[#This Row],[Technology]]=Table1[Technology]), 0),12)-INDEX(GenREZAmounts[],MATCH(1, (Table186[[#This Row],[REZ Name]]=GenREZAmounts[REZ Name]) * (Table186[[#This Row],[Technology]]=GenREZAmounts[Technology]), 0),11)</f>
        <v>0</v>
      </c>
      <c r="N93" s="4" cm="1">
        <f t="array" ref="N93">INDEX(Table1[], MATCH(1, (Table186[[#This Row],[REZ Name]]=Table1[REZ Name]) * (Table186[[#This Row],[Technology]]=Table1[Technology]), 0),13)-INDEX(GenREZAmounts[],MATCH(1, (Table186[[#This Row],[REZ Name]]=GenREZAmounts[REZ Name]) * (Table186[[#This Row],[Technology]]=GenREZAmounts[Technology]), 0),12)</f>
        <v>0</v>
      </c>
      <c r="O93" s="4" cm="1">
        <f t="array" ref="O93">INDEX(Table1[], MATCH(1, (Table186[[#This Row],[REZ Name]]=Table1[REZ Name]) * (Table186[[#This Row],[Technology]]=Table1[Technology]), 0),14)-INDEX(GenREZAmounts[],MATCH(1, (Table186[[#This Row],[REZ Name]]=GenREZAmounts[REZ Name]) * (Table186[[#This Row],[Technology]]=GenREZAmounts[Technology]), 0),13)</f>
        <v>0</v>
      </c>
      <c r="P93" s="4" cm="1">
        <f t="array" ref="P93">INDEX(Table1[], MATCH(1, (Table186[[#This Row],[REZ Name]]=Table1[REZ Name]) * (Table186[[#This Row],[Technology]]=Table1[Technology]), 0),15)-INDEX(GenREZAmounts[],MATCH(1, (Table186[[#This Row],[REZ Name]]=GenREZAmounts[REZ Name]) * (Table186[[#This Row],[Technology]]=GenREZAmounts[Technology]), 0),14)</f>
        <v>0</v>
      </c>
      <c r="Q93" s="4" cm="1">
        <f t="array" ref="Q93">INDEX(Table1[], MATCH(1, (Table186[[#This Row],[REZ Name]]=Table1[REZ Name]) * (Table186[[#This Row],[Technology]]=Table1[Technology]), 0),16)-INDEX(GenREZAmounts[],MATCH(1, (Table186[[#This Row],[REZ Name]]=GenREZAmounts[REZ Name]) * (Table186[[#This Row],[Technology]]=GenREZAmounts[Technology]), 0),15)</f>
        <v>0</v>
      </c>
      <c r="R93" s="4" cm="1">
        <f t="array" ref="R93">INDEX(Table1[], MATCH(1, (Table186[[#This Row],[REZ Name]]=Table1[REZ Name]) * (Table186[[#This Row],[Technology]]=Table1[Technology]), 0),17)-INDEX(GenREZAmounts[],MATCH(1, (Table186[[#This Row],[REZ Name]]=GenREZAmounts[REZ Name]) * (Table186[[#This Row],[Technology]]=GenREZAmounts[Technology]), 0),16)</f>
        <v>0</v>
      </c>
      <c r="S93" s="4" cm="1">
        <f t="array" ref="S93">INDEX(Table1[], MATCH(1, (Table186[[#This Row],[REZ Name]]=Table1[REZ Name]) * (Table186[[#This Row],[Technology]]=Table1[Technology]), 0),18)-INDEX(GenREZAmounts[],MATCH(1, (Table186[[#This Row],[REZ Name]]=GenREZAmounts[REZ Name]) * (Table186[[#This Row],[Technology]]=GenREZAmounts[Technology]), 0),17)</f>
        <v>0</v>
      </c>
      <c r="T93" s="4" cm="1">
        <f t="array" ref="T93">INDEX(Table1[], MATCH(1, (Table186[[#This Row],[REZ Name]]=Table1[REZ Name]) * (Table186[[#This Row],[Technology]]=Table1[Technology]), 0),19)-INDEX(GenREZAmounts[],MATCH(1, (Table186[[#This Row],[REZ Name]]=GenREZAmounts[REZ Name]) * (Table186[[#This Row],[Technology]]=GenREZAmounts[Technology]), 0),18)</f>
        <v>0</v>
      </c>
      <c r="U93" s="4" cm="1">
        <f t="array" ref="U93">INDEX(Table1[], MATCH(1, (Table186[[#This Row],[REZ Name]]=Table1[REZ Name]) * (Table186[[#This Row],[Technology]]=Table1[Technology]), 0),20)-INDEX(GenREZAmounts[],MATCH(1, (Table186[[#This Row],[REZ Name]]=GenREZAmounts[REZ Name]) * (Table186[[#This Row],[Technology]]=GenREZAmounts[Technology]), 0),19)</f>
        <v>0</v>
      </c>
      <c r="V93" s="4" cm="1">
        <f t="array" ref="V93">INDEX(Table1[], MATCH(1, (Table186[[#This Row],[REZ Name]]=Table1[REZ Name]) * (Table186[[#This Row],[Technology]]=Table1[Technology]), 0),21)-INDEX(GenREZAmounts[],MATCH(1, (Table186[[#This Row],[REZ Name]]=GenREZAmounts[REZ Name]) * (Table186[[#This Row],[Technology]]=GenREZAmounts[Technology]), 0),20)</f>
        <v>0</v>
      </c>
      <c r="W93" s="4" cm="1">
        <f t="array" ref="W93">INDEX(Table1[], MATCH(1, (Table186[[#This Row],[REZ Name]]=Table1[REZ Name]) * (Table186[[#This Row],[Technology]]=Table1[Technology]), 0),22)-INDEX(GenREZAmounts[],MATCH(1, (Table186[[#This Row],[REZ Name]]=GenREZAmounts[REZ Name]) * (Table186[[#This Row],[Technology]]=GenREZAmounts[Technology]), 0),21)</f>
        <v>0</v>
      </c>
      <c r="X93" s="4" cm="1">
        <f t="array" ref="X93">INDEX(Table1[], MATCH(1, (Table186[[#This Row],[REZ Name]]=Table1[REZ Name]) * (Table186[[#This Row],[Technology]]=Table1[Technology]), 0),23)-INDEX(GenREZAmounts[],MATCH(1, (Table186[[#This Row],[REZ Name]]=GenREZAmounts[REZ Name]) * (Table186[[#This Row],[Technology]]=GenREZAmounts[Technology]), 0),22)</f>
        <v>0</v>
      </c>
      <c r="Y93" s="4" cm="1">
        <f t="array" ref="Y93">INDEX(Table1[], MATCH(1, (Table186[[#This Row],[REZ Name]]=Table1[REZ Name]) * (Table186[[#This Row],[Technology]]=Table1[Technology]), 0),24)-INDEX(GenREZAmounts[],MATCH(1, (Table186[[#This Row],[REZ Name]]=GenREZAmounts[REZ Name]) * (Table186[[#This Row],[Technology]]=GenREZAmounts[Technology]), 0),23)</f>
        <v>0</v>
      </c>
      <c r="Z93" s="4" cm="1">
        <f t="array" ref="Z93">INDEX(Table1[], MATCH(1, (Table186[[#This Row],[REZ Name]]=Table1[REZ Name]) * (Table186[[#This Row],[Technology]]=Table1[Technology]), 0),25)-INDEX(GenREZAmounts[],MATCH(1, (Table186[[#This Row],[REZ Name]]=GenREZAmounts[REZ Name]) * (Table186[[#This Row],[Technology]]=GenREZAmounts[Technology]), 0),24)</f>
        <v>0</v>
      </c>
      <c r="AA93" s="4" cm="1">
        <f t="array" ref="AA93">INDEX(Table1[], MATCH(1, (Table186[[#This Row],[REZ Name]]=Table1[REZ Name]) * (Table186[[#This Row],[Technology]]=Table1[Technology]), 0),26)-INDEX(GenREZAmounts[],MATCH(1, (Table186[[#This Row],[REZ Name]]=GenREZAmounts[REZ Name]) * (Table186[[#This Row],[Technology]]=GenREZAmounts[Technology]), 0),25)</f>
        <v>0</v>
      </c>
      <c r="AB93" s="4" cm="1">
        <f t="array" ref="AB93">INDEX(Table1[], MATCH(1, (Table186[[#This Row],[REZ Name]]=Table1[REZ Name]) * (Table186[[#This Row],[Technology]]=Table1[Technology]), 0),27)-INDEX(GenREZAmounts[],MATCH(1, (Table186[[#This Row],[REZ Name]]=GenREZAmounts[REZ Name]) * (Table186[[#This Row],[Technology]]=GenREZAmounts[Technology]), 0),26)</f>
        <v>0</v>
      </c>
      <c r="AC93" s="4" cm="1">
        <f t="array" ref="AC93">INDEX(Table1[], MATCH(1, (Table186[[#This Row],[REZ Name]]=Table1[REZ Name]) * (Table186[[#This Row],[Technology]]=Table1[Technology]), 0),28)-INDEX(GenREZAmounts[],MATCH(1, (Table186[[#This Row],[REZ Name]]=GenREZAmounts[REZ Name]) * (Table186[[#This Row],[Technology]]=GenREZAmounts[Technology]), 0),27)</f>
        <v>0</v>
      </c>
      <c r="AD93" s="4" cm="1">
        <f t="array" ref="AD93">INDEX(Table1[], MATCH(1, (Table186[[#This Row],[REZ Name]]=Table1[REZ Name]) * (Table186[[#This Row],[Technology]]=Table1[Technology]), 0),29)-INDEX(GenREZAmounts[],MATCH(1, (Table186[[#This Row],[REZ Name]]=GenREZAmounts[REZ Name]) * (Table186[[#This Row],[Technology]]=GenREZAmounts[Technology]), 0),28)</f>
        <v>0</v>
      </c>
      <c r="AE93" s="4" cm="1">
        <f t="array" ref="AE93">INDEX(Table1[], MATCH(1, (Table186[[#This Row],[REZ Name]]=Table1[REZ Name]) * (Table186[[#This Row],[Technology]]=Table1[Technology]), 0),30)-INDEX(GenREZAmounts[],MATCH(1, (Table186[[#This Row],[REZ Name]]=GenREZAmounts[REZ Name]) * (Table186[[#This Row],[Technology]]=GenREZAmounts[Technology]), 0),29)</f>
        <v>0</v>
      </c>
      <c r="AF93" s="4" cm="1">
        <f t="array" ref="AF93">INDEX(Table1[], MATCH(1, (Table186[[#This Row],[REZ Name]]=Table1[REZ Name]) * (Table186[[#This Row],[Technology]]=Table1[Technology]), 0),31)-INDEX(GenREZAmounts[],MATCH(1, (Table186[[#This Row],[REZ Name]]=GenREZAmounts[REZ Name]) * (Table186[[#This Row],[Technology]]=GenREZAmounts[Technology]), 0),30)</f>
        <v>0</v>
      </c>
    </row>
    <row r="96" spans="2:32" x14ac:dyDescent="0.35">
      <c r="B96" s="4" t="s">
        <v>113</v>
      </c>
      <c r="C96" s="4" t="s">
        <v>114</v>
      </c>
      <c r="D96" s="4" t="s">
        <v>5</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row>
    <row r="97" spans="2:32" x14ac:dyDescent="0.35">
      <c r="B97" s="4" t="s">
        <v>115</v>
      </c>
      <c r="C97" s="4" t="s">
        <v>116</v>
      </c>
      <c r="D97" s="4" t="s">
        <v>5</v>
      </c>
      <c r="E97" s="4">
        <v>166</v>
      </c>
      <c r="F97" s="4">
        <v>166</v>
      </c>
      <c r="G97" s="4">
        <v>182.60047600000001</v>
      </c>
      <c r="H97" s="4">
        <v>182.60047600000001</v>
      </c>
      <c r="I97" s="4">
        <v>182.60047600000001</v>
      </c>
      <c r="J97" s="4">
        <v>182.60047600000001</v>
      </c>
      <c r="K97" s="4">
        <v>182.60047600000001</v>
      </c>
      <c r="L97" s="4">
        <v>182.60047600000001</v>
      </c>
      <c r="M97" s="4">
        <v>182.60047600000001</v>
      </c>
      <c r="N97" s="4">
        <v>182.60047600000001</v>
      </c>
      <c r="O97" s="4">
        <v>182.60047600000001</v>
      </c>
      <c r="P97" s="4">
        <v>182.60047600000001</v>
      </c>
      <c r="Q97" s="4">
        <v>199.18066171999999</v>
      </c>
      <c r="R97" s="4">
        <v>199.18066171999999</v>
      </c>
      <c r="S97" s="4">
        <v>199.18066171999999</v>
      </c>
      <c r="T97" s="4">
        <v>199.18066171999999</v>
      </c>
      <c r="U97" s="4">
        <v>202.97067181</v>
      </c>
      <c r="V97" s="4">
        <v>202.97067181</v>
      </c>
      <c r="W97" s="4">
        <v>202.97067181</v>
      </c>
      <c r="X97" s="4">
        <v>218.35309039000001</v>
      </c>
      <c r="Y97" s="4">
        <v>218.35309039000001</v>
      </c>
      <c r="Z97" s="4">
        <v>218.63033870999999</v>
      </c>
      <c r="AA97" s="4">
        <v>228.50029701</v>
      </c>
      <c r="AB97" s="4">
        <v>231.26353225</v>
      </c>
      <c r="AC97" s="4">
        <v>231.26353225</v>
      </c>
      <c r="AD97" s="4">
        <v>231.26353225</v>
      </c>
      <c r="AE97" s="4">
        <v>232.46377694</v>
      </c>
      <c r="AF97" s="4">
        <v>232.46377694</v>
      </c>
    </row>
    <row r="98" spans="2:32" x14ac:dyDescent="0.35">
      <c r="B98" s="4" t="s">
        <v>117</v>
      </c>
      <c r="C98" s="4" t="s">
        <v>118</v>
      </c>
      <c r="D98" s="4" t="s">
        <v>5</v>
      </c>
      <c r="E98" s="4">
        <v>535.02</v>
      </c>
      <c r="F98" s="4">
        <v>855.02</v>
      </c>
      <c r="G98" s="4">
        <v>1120.6600014599999</v>
      </c>
      <c r="H98" s="4">
        <v>1120.6600041299998</v>
      </c>
      <c r="I98" s="4">
        <v>1120.6600041299998</v>
      </c>
      <c r="J98" s="4">
        <v>1120.66001325</v>
      </c>
      <c r="K98" s="4">
        <v>3247.8992825099999</v>
      </c>
      <c r="L98" s="4">
        <v>3247.8992825099999</v>
      </c>
      <c r="M98" s="4">
        <v>3247.8992825099999</v>
      </c>
      <c r="N98" s="4">
        <v>3247.8992825099999</v>
      </c>
      <c r="O98" s="4">
        <v>3247.8992825099999</v>
      </c>
      <c r="P98" s="4">
        <v>3463.7962167999999</v>
      </c>
      <c r="Q98" s="4">
        <v>3520.0199970999997</v>
      </c>
      <c r="R98" s="4">
        <v>3520.0199970999997</v>
      </c>
      <c r="S98" s="4">
        <v>3520.0199970999997</v>
      </c>
      <c r="T98" s="4">
        <v>3520.0199970999997</v>
      </c>
      <c r="U98" s="4">
        <v>3520.0200027299998</v>
      </c>
      <c r="V98" s="4">
        <v>3520.0200039199999</v>
      </c>
      <c r="W98" s="4">
        <v>3520.0200051799998</v>
      </c>
      <c r="X98" s="4">
        <v>4018.30837019</v>
      </c>
      <c r="Y98" s="4">
        <v>4018.30837019</v>
      </c>
      <c r="Z98" s="4">
        <v>5643.1389566100006</v>
      </c>
      <c r="AA98" s="4">
        <v>5643.1389566100006</v>
      </c>
      <c r="AB98" s="4">
        <v>6510.453718400001</v>
      </c>
      <c r="AC98" s="4">
        <v>6510.453718400001</v>
      </c>
      <c r="AD98" s="4">
        <v>6510.453718400001</v>
      </c>
      <c r="AE98" s="4">
        <v>6510.453718400001</v>
      </c>
      <c r="AF98" s="4">
        <v>6510.453718400001</v>
      </c>
    </row>
    <row r="99" spans="2:32" x14ac:dyDescent="0.35">
      <c r="B99" s="4" t="s">
        <v>119</v>
      </c>
      <c r="C99" s="4" t="s">
        <v>120</v>
      </c>
      <c r="D99" s="4" t="s">
        <v>5</v>
      </c>
      <c r="E99" s="4">
        <v>1495.99</v>
      </c>
      <c r="F99" s="4">
        <v>1495.99</v>
      </c>
      <c r="G99" s="4">
        <v>1495.99000176</v>
      </c>
      <c r="H99" s="4">
        <v>1495.9900076199999</v>
      </c>
      <c r="I99" s="4">
        <v>1495.9900076199999</v>
      </c>
      <c r="J99" s="4">
        <v>2949.1668907200001</v>
      </c>
      <c r="K99" s="4">
        <v>4279.14234321</v>
      </c>
      <c r="L99" s="4">
        <v>4279.14234321</v>
      </c>
      <c r="M99" s="4">
        <v>4279.14234321</v>
      </c>
      <c r="N99" s="4">
        <v>4279.14234321</v>
      </c>
      <c r="O99" s="4">
        <v>4279.14234321</v>
      </c>
      <c r="P99" s="4">
        <v>4279.14234321</v>
      </c>
      <c r="Q99" s="4">
        <v>5888.6344758100004</v>
      </c>
      <c r="R99" s="4">
        <v>5888.6344758100004</v>
      </c>
      <c r="S99" s="4">
        <v>5888.6344758100004</v>
      </c>
      <c r="T99" s="4">
        <v>5888.6344771400009</v>
      </c>
      <c r="U99" s="4">
        <v>6574.2333559900007</v>
      </c>
      <c r="V99" s="4">
        <v>6574.2333559900007</v>
      </c>
      <c r="W99" s="4">
        <v>6759.95822279</v>
      </c>
      <c r="X99" s="4">
        <v>7513.9799702300006</v>
      </c>
      <c r="Y99" s="4">
        <v>7513.9799714300007</v>
      </c>
      <c r="Z99" s="4">
        <v>7811.0011849499997</v>
      </c>
      <c r="AA99" s="4">
        <v>8087.0135193899996</v>
      </c>
      <c r="AB99" s="4">
        <v>8087.0135193899996</v>
      </c>
      <c r="AC99" s="4">
        <v>8040.3135193899998</v>
      </c>
      <c r="AD99" s="4">
        <v>7981.5799816299996</v>
      </c>
      <c r="AE99" s="4">
        <v>7911.8299816299996</v>
      </c>
      <c r="AF99" s="4">
        <v>7741.9499816299995</v>
      </c>
    </row>
    <row r="100" spans="2:32" x14ac:dyDescent="0.35">
      <c r="B100" s="4" t="s">
        <v>121</v>
      </c>
      <c r="C100" s="4" t="s">
        <v>122</v>
      </c>
      <c r="D100" s="4" t="s">
        <v>5</v>
      </c>
      <c r="E100" s="4">
        <v>53</v>
      </c>
      <c r="F100" s="4">
        <v>53</v>
      </c>
      <c r="G100" s="4">
        <v>205.74376043999999</v>
      </c>
      <c r="H100" s="4">
        <v>205.74376043999999</v>
      </c>
      <c r="I100" s="4">
        <v>205.74376043999999</v>
      </c>
      <c r="J100" s="4">
        <v>205.74376043999999</v>
      </c>
      <c r="K100" s="4">
        <v>205.74376043999999</v>
      </c>
      <c r="L100" s="4">
        <v>205.74376043999999</v>
      </c>
      <c r="M100" s="4">
        <v>205.74376043999999</v>
      </c>
      <c r="N100" s="4">
        <v>205.74376043999999</v>
      </c>
      <c r="O100" s="4">
        <v>205.74376043999999</v>
      </c>
      <c r="P100" s="4">
        <v>205.74376043999999</v>
      </c>
      <c r="Q100" s="4">
        <v>205.74376169999999</v>
      </c>
      <c r="R100" s="4">
        <v>205.74376169999999</v>
      </c>
      <c r="S100" s="4">
        <v>205.74376169999999</v>
      </c>
      <c r="T100" s="4">
        <v>205.74376391000001</v>
      </c>
      <c r="U100" s="4">
        <v>205.74376874999999</v>
      </c>
      <c r="V100" s="4">
        <v>205.74376874999999</v>
      </c>
      <c r="W100" s="4">
        <v>205.74377161999999</v>
      </c>
      <c r="X100" s="4">
        <v>306.35673131999999</v>
      </c>
      <c r="Y100" s="4">
        <v>388.35819011000001</v>
      </c>
      <c r="Z100" s="4">
        <v>388.35819011000001</v>
      </c>
      <c r="AA100" s="4">
        <v>388.35819011000001</v>
      </c>
      <c r="AB100" s="4">
        <v>388.35819011000001</v>
      </c>
      <c r="AC100" s="4">
        <v>388.35819011000001</v>
      </c>
      <c r="AD100" s="4">
        <v>388.35819011000001</v>
      </c>
      <c r="AE100" s="4">
        <v>388.35819011000001</v>
      </c>
      <c r="AF100" s="4">
        <v>388.35819011000001</v>
      </c>
    </row>
    <row r="101" spans="2:32" x14ac:dyDescent="0.35">
      <c r="B101" s="4" t="s">
        <v>123</v>
      </c>
      <c r="C101" s="4" t="s">
        <v>124</v>
      </c>
      <c r="D101" s="4" t="s">
        <v>5</v>
      </c>
      <c r="E101" s="4">
        <v>1121.32</v>
      </c>
      <c r="F101" s="4">
        <v>1121.32</v>
      </c>
      <c r="G101" s="4">
        <v>1121.32000154</v>
      </c>
      <c r="H101" s="4">
        <v>1787.9751951200001</v>
      </c>
      <c r="I101" s="4">
        <v>1787.9751951200001</v>
      </c>
      <c r="J101" s="4">
        <v>2257.6525335699998</v>
      </c>
      <c r="K101" s="4">
        <v>2256.7525347699998</v>
      </c>
      <c r="L101" s="4">
        <v>2256.7525347699998</v>
      </c>
      <c r="M101" s="4">
        <v>2256.7525347699998</v>
      </c>
      <c r="N101" s="4">
        <v>2256.7525347699998</v>
      </c>
      <c r="O101" s="4">
        <v>2256.7525347699998</v>
      </c>
      <c r="P101" s="4">
        <v>2256.7525347699998</v>
      </c>
      <c r="Q101" s="4">
        <v>2256.7525362899996</v>
      </c>
      <c r="R101" s="4">
        <v>2256.7525362899996</v>
      </c>
      <c r="S101" s="4">
        <v>2106.7225362899999</v>
      </c>
      <c r="T101" s="4">
        <v>2106.72253856</v>
      </c>
      <c r="U101" s="4">
        <v>2106.72254342</v>
      </c>
      <c r="V101" s="4">
        <v>2106.72254342</v>
      </c>
      <c r="W101" s="4">
        <v>3142.2899900699999</v>
      </c>
      <c r="X101" s="4">
        <v>3142.2899925900001</v>
      </c>
      <c r="Y101" s="4">
        <v>3216.0713222499999</v>
      </c>
      <c r="Z101" s="4">
        <v>3216.0713222499999</v>
      </c>
      <c r="AA101" s="4">
        <v>3142.2899999900001</v>
      </c>
      <c r="AB101" s="4">
        <v>3142.2899999900001</v>
      </c>
      <c r="AC101" s="4">
        <v>3142.2899999900001</v>
      </c>
      <c r="AD101" s="4">
        <v>2809.9499999899999</v>
      </c>
      <c r="AE101" s="4">
        <v>2560.9599999900001</v>
      </c>
      <c r="AF101" s="4">
        <v>2530.9599999900001</v>
      </c>
    </row>
    <row r="102" spans="2:32" x14ac:dyDescent="0.35">
      <c r="B102" s="4" t="s">
        <v>125</v>
      </c>
      <c r="C102" s="4" t="s">
        <v>126</v>
      </c>
      <c r="D102" s="4" t="s">
        <v>5</v>
      </c>
      <c r="E102" s="4">
        <v>456.22</v>
      </c>
      <c r="F102" s="4">
        <v>816.1</v>
      </c>
      <c r="G102" s="4">
        <v>934.59185309999998</v>
      </c>
      <c r="H102" s="4">
        <v>934.59185309999998</v>
      </c>
      <c r="I102" s="4">
        <v>934.59185309999998</v>
      </c>
      <c r="J102" s="4">
        <v>934.59185309999998</v>
      </c>
      <c r="K102" s="4">
        <v>934.59185309999998</v>
      </c>
      <c r="L102" s="4">
        <v>934.59185309999998</v>
      </c>
      <c r="M102" s="4">
        <v>934.59185309999998</v>
      </c>
      <c r="N102" s="4">
        <v>934.59185309999998</v>
      </c>
      <c r="O102" s="4">
        <v>934.59185309999998</v>
      </c>
      <c r="P102" s="4">
        <v>934.59185309999998</v>
      </c>
      <c r="Q102" s="4">
        <v>934.59185309999998</v>
      </c>
      <c r="R102" s="4">
        <v>934.59185309999998</v>
      </c>
      <c r="S102" s="4">
        <v>934.59185309999998</v>
      </c>
      <c r="T102" s="4">
        <v>934.59185309999998</v>
      </c>
      <c r="U102" s="4">
        <v>934.59185523000008</v>
      </c>
      <c r="V102" s="4">
        <v>934.59185798999999</v>
      </c>
      <c r="W102" s="4">
        <v>934.59186044</v>
      </c>
      <c r="X102" s="4">
        <v>1294.2400032099999</v>
      </c>
      <c r="Y102" s="4">
        <v>1294.24000439</v>
      </c>
      <c r="Z102" s="4">
        <v>1294.24000439</v>
      </c>
      <c r="AA102" s="4">
        <v>1294.24000439</v>
      </c>
      <c r="AB102" s="4">
        <v>1294.24000439</v>
      </c>
      <c r="AC102" s="4">
        <v>1294.24000439</v>
      </c>
      <c r="AD102" s="4">
        <v>1294.24000439</v>
      </c>
      <c r="AE102" s="4">
        <v>1117.99999966</v>
      </c>
      <c r="AF102" s="4">
        <v>1117.99999966</v>
      </c>
    </row>
    <row r="103" spans="2:32" x14ac:dyDescent="0.35">
      <c r="B103" s="4" t="s">
        <v>127</v>
      </c>
      <c r="C103" s="4" t="s">
        <v>128</v>
      </c>
      <c r="D103" s="4" t="s">
        <v>5</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0</v>
      </c>
      <c r="AE103" s="4">
        <v>0</v>
      </c>
      <c r="AF103" s="4">
        <v>0</v>
      </c>
    </row>
    <row r="104" spans="2:32" x14ac:dyDescent="0.35">
      <c r="B104" s="4" t="s">
        <v>129</v>
      </c>
      <c r="C104" s="4" t="s">
        <v>130</v>
      </c>
      <c r="D104" s="4" t="s">
        <v>5</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row>
    <row r="105" spans="2:32" x14ac:dyDescent="0.35">
      <c r="B105" s="4" t="s">
        <v>131</v>
      </c>
      <c r="C105" s="4" t="s">
        <v>132</v>
      </c>
      <c r="D105" s="4" t="s">
        <v>5</v>
      </c>
      <c r="E105" s="4">
        <v>0</v>
      </c>
      <c r="F105" s="4">
        <v>0</v>
      </c>
      <c r="G105" s="4">
        <v>504.76164319999998</v>
      </c>
      <c r="H105" s="4">
        <v>515.99999939999998</v>
      </c>
      <c r="I105" s="4">
        <v>515.99999939999998</v>
      </c>
      <c r="J105" s="4">
        <v>515.99999939999998</v>
      </c>
      <c r="K105" s="4">
        <v>515.99999939999998</v>
      </c>
      <c r="L105" s="4">
        <v>515.99999939999998</v>
      </c>
      <c r="M105" s="4">
        <v>515.99999939999998</v>
      </c>
      <c r="N105" s="4">
        <v>516.00000055999999</v>
      </c>
      <c r="O105" s="4">
        <v>516.00000055999999</v>
      </c>
      <c r="P105" s="4">
        <v>516.00000055999999</v>
      </c>
      <c r="Q105" s="4">
        <v>516.00000203000002</v>
      </c>
      <c r="R105" s="4">
        <v>516.00000203000002</v>
      </c>
      <c r="S105" s="4">
        <v>516.00000203000002</v>
      </c>
      <c r="T105" s="4">
        <v>516.00000203000002</v>
      </c>
      <c r="U105" s="4">
        <v>516.00000448000003</v>
      </c>
      <c r="V105" s="4">
        <v>516.00000691000002</v>
      </c>
      <c r="W105" s="4">
        <v>516.00000936000004</v>
      </c>
      <c r="X105" s="4">
        <v>516.00001442999996</v>
      </c>
      <c r="Y105" s="4">
        <v>516.00001442999996</v>
      </c>
      <c r="Z105" s="4">
        <v>516.00001442999996</v>
      </c>
      <c r="AA105" s="4">
        <v>516.00001442999996</v>
      </c>
      <c r="AB105" s="4">
        <v>660.93401147999998</v>
      </c>
      <c r="AC105" s="4">
        <v>937.07573480999997</v>
      </c>
      <c r="AD105" s="4">
        <v>991.38574101999995</v>
      </c>
      <c r="AE105" s="4">
        <v>991.38574101999995</v>
      </c>
      <c r="AF105" s="4">
        <v>991.38574101999995</v>
      </c>
    </row>
    <row r="106" spans="2:32" x14ac:dyDescent="0.35">
      <c r="B106" s="4" t="s">
        <v>133</v>
      </c>
      <c r="C106" s="4" t="s">
        <v>134</v>
      </c>
      <c r="D106" s="4" t="s">
        <v>5</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row>
    <row r="111" spans="2:32" x14ac:dyDescent="0.35">
      <c r="B111" s="4" t="s">
        <v>113</v>
      </c>
      <c r="C111" s="4" t="s">
        <v>114</v>
      </c>
      <c r="D111" s="4" t="s">
        <v>5</v>
      </c>
      <c r="E111" s="4">
        <f>E96-E11</f>
        <v>0</v>
      </c>
      <c r="F111" s="4">
        <f t="shared" ref="F111:AF120" si="1">F96-F11</f>
        <v>0</v>
      </c>
      <c r="G111" s="4">
        <f t="shared" si="1"/>
        <v>0</v>
      </c>
      <c r="H111" s="4">
        <f t="shared" si="1"/>
        <v>0</v>
      </c>
      <c r="I111" s="4">
        <f t="shared" si="1"/>
        <v>0</v>
      </c>
      <c r="J111" s="4">
        <f t="shared" si="1"/>
        <v>0</v>
      </c>
      <c r="K111" s="4">
        <f t="shared" si="1"/>
        <v>0</v>
      </c>
      <c r="L111" s="4">
        <f t="shared" si="1"/>
        <v>0</v>
      </c>
      <c r="M111" s="4">
        <f t="shared" si="1"/>
        <v>0</v>
      </c>
      <c r="N111" s="4">
        <f t="shared" si="1"/>
        <v>0</v>
      </c>
      <c r="O111" s="4">
        <f t="shared" si="1"/>
        <v>0</v>
      </c>
      <c r="P111" s="4">
        <f t="shared" si="1"/>
        <v>0</v>
      </c>
      <c r="Q111" s="4">
        <f t="shared" si="1"/>
        <v>0</v>
      </c>
      <c r="R111" s="4">
        <f t="shared" si="1"/>
        <v>0</v>
      </c>
      <c r="S111" s="4">
        <f t="shared" si="1"/>
        <v>0</v>
      </c>
      <c r="T111" s="4">
        <f t="shared" si="1"/>
        <v>0</v>
      </c>
      <c r="U111" s="4">
        <f t="shared" si="1"/>
        <v>0</v>
      </c>
      <c r="V111" s="4">
        <f t="shared" si="1"/>
        <v>0</v>
      </c>
      <c r="W111" s="4">
        <f t="shared" si="1"/>
        <v>0</v>
      </c>
      <c r="X111" s="4">
        <f t="shared" si="1"/>
        <v>0</v>
      </c>
      <c r="Y111" s="4">
        <f t="shared" si="1"/>
        <v>0</v>
      </c>
      <c r="Z111" s="4">
        <f t="shared" si="1"/>
        <v>0</v>
      </c>
      <c r="AA111" s="4">
        <f t="shared" si="1"/>
        <v>0</v>
      </c>
      <c r="AB111" s="4">
        <f t="shared" si="1"/>
        <v>0</v>
      </c>
      <c r="AC111" s="4">
        <f t="shared" si="1"/>
        <v>0</v>
      </c>
      <c r="AD111" s="4">
        <f t="shared" si="1"/>
        <v>0</v>
      </c>
      <c r="AE111" s="4">
        <f t="shared" si="1"/>
        <v>0</v>
      </c>
      <c r="AF111" s="4">
        <f t="shared" si="1"/>
        <v>0</v>
      </c>
    </row>
    <row r="112" spans="2:32" x14ac:dyDescent="0.35">
      <c r="B112" s="4" t="s">
        <v>115</v>
      </c>
      <c r="C112" s="4" t="s">
        <v>116</v>
      </c>
      <c r="D112" s="4" t="s">
        <v>5</v>
      </c>
      <c r="E112" s="4">
        <f t="shared" ref="E112:T121" si="2">E97-E12</f>
        <v>0</v>
      </c>
      <c r="F112" s="4">
        <f t="shared" si="2"/>
        <v>0</v>
      </c>
      <c r="G112" s="4">
        <f t="shared" si="2"/>
        <v>0</v>
      </c>
      <c r="H112" s="4">
        <f t="shared" si="2"/>
        <v>0</v>
      </c>
      <c r="I112" s="4">
        <f t="shared" si="2"/>
        <v>0</v>
      </c>
      <c r="J112" s="4">
        <f t="shared" si="2"/>
        <v>0</v>
      </c>
      <c r="K112" s="4">
        <f t="shared" si="2"/>
        <v>0</v>
      </c>
      <c r="L112" s="4">
        <f t="shared" si="2"/>
        <v>0</v>
      </c>
      <c r="M112" s="4">
        <f t="shared" si="2"/>
        <v>0</v>
      </c>
      <c r="N112" s="4">
        <f t="shared" si="2"/>
        <v>0</v>
      </c>
      <c r="O112" s="4">
        <f t="shared" si="2"/>
        <v>0</v>
      </c>
      <c r="P112" s="4">
        <f t="shared" si="2"/>
        <v>0</v>
      </c>
      <c r="Q112" s="4">
        <f t="shared" si="2"/>
        <v>0</v>
      </c>
      <c r="R112" s="4">
        <f t="shared" si="2"/>
        <v>0</v>
      </c>
      <c r="S112" s="4">
        <f t="shared" si="2"/>
        <v>0</v>
      </c>
      <c r="T112" s="4">
        <f t="shared" si="2"/>
        <v>0</v>
      </c>
      <c r="U112" s="4">
        <f t="shared" si="1"/>
        <v>0</v>
      </c>
      <c r="V112" s="4">
        <f t="shared" si="1"/>
        <v>0</v>
      </c>
      <c r="W112" s="4">
        <f t="shared" si="1"/>
        <v>0</v>
      </c>
      <c r="X112" s="4">
        <f t="shared" si="1"/>
        <v>0</v>
      </c>
      <c r="Y112" s="4">
        <f t="shared" si="1"/>
        <v>0</v>
      </c>
      <c r="Z112" s="4">
        <f t="shared" si="1"/>
        <v>0</v>
      </c>
      <c r="AA112" s="4">
        <f t="shared" si="1"/>
        <v>0</v>
      </c>
      <c r="AB112" s="4">
        <f t="shared" si="1"/>
        <v>0</v>
      </c>
      <c r="AC112" s="4">
        <f t="shared" si="1"/>
        <v>0</v>
      </c>
      <c r="AD112" s="4">
        <f t="shared" si="1"/>
        <v>0</v>
      </c>
      <c r="AE112" s="4">
        <f t="shared" si="1"/>
        <v>0</v>
      </c>
      <c r="AF112" s="4">
        <f t="shared" si="1"/>
        <v>0</v>
      </c>
    </row>
    <row r="113" spans="2:32" x14ac:dyDescent="0.35">
      <c r="B113" s="4" t="s">
        <v>117</v>
      </c>
      <c r="C113" s="4" t="s">
        <v>118</v>
      </c>
      <c r="D113" s="4" t="s">
        <v>5</v>
      </c>
      <c r="E113" s="4">
        <f t="shared" si="2"/>
        <v>0</v>
      </c>
      <c r="F113" s="4">
        <f t="shared" si="1"/>
        <v>0</v>
      </c>
      <c r="G113" s="4">
        <f t="shared" si="1"/>
        <v>0</v>
      </c>
      <c r="H113" s="4">
        <f t="shared" si="1"/>
        <v>0</v>
      </c>
      <c r="I113" s="4">
        <f t="shared" si="1"/>
        <v>0</v>
      </c>
      <c r="J113" s="4">
        <f t="shared" si="1"/>
        <v>0</v>
      </c>
      <c r="K113" s="4">
        <f t="shared" si="1"/>
        <v>0</v>
      </c>
      <c r="L113" s="4">
        <f t="shared" si="1"/>
        <v>0</v>
      </c>
      <c r="M113" s="4">
        <f t="shared" si="1"/>
        <v>0</v>
      </c>
      <c r="N113" s="4">
        <f t="shared" si="1"/>
        <v>0</v>
      </c>
      <c r="O113" s="4">
        <f t="shared" si="1"/>
        <v>0</v>
      </c>
      <c r="P113" s="4">
        <f t="shared" si="1"/>
        <v>0</v>
      </c>
      <c r="Q113" s="4">
        <f t="shared" si="1"/>
        <v>0</v>
      </c>
      <c r="R113" s="4">
        <f t="shared" si="1"/>
        <v>0</v>
      </c>
      <c r="S113" s="4">
        <f t="shared" si="1"/>
        <v>0</v>
      </c>
      <c r="T113" s="4">
        <f t="shared" si="1"/>
        <v>0</v>
      </c>
      <c r="U113" s="4">
        <f t="shared" si="1"/>
        <v>0</v>
      </c>
      <c r="V113" s="4">
        <f t="shared" si="1"/>
        <v>0</v>
      </c>
      <c r="W113" s="4">
        <f t="shared" si="1"/>
        <v>0</v>
      </c>
      <c r="X113" s="4">
        <f t="shared" si="1"/>
        <v>0</v>
      </c>
      <c r="Y113" s="4">
        <f t="shared" si="1"/>
        <v>0</v>
      </c>
      <c r="Z113" s="4">
        <f t="shared" si="1"/>
        <v>0</v>
      </c>
      <c r="AA113" s="4">
        <f t="shared" si="1"/>
        <v>0</v>
      </c>
      <c r="AB113" s="4">
        <f t="shared" si="1"/>
        <v>0</v>
      </c>
      <c r="AC113" s="4">
        <f t="shared" si="1"/>
        <v>0</v>
      </c>
      <c r="AD113" s="4">
        <f t="shared" si="1"/>
        <v>0</v>
      </c>
      <c r="AE113" s="4">
        <f t="shared" si="1"/>
        <v>0</v>
      </c>
      <c r="AF113" s="4">
        <f t="shared" si="1"/>
        <v>0</v>
      </c>
    </row>
    <row r="114" spans="2:32" x14ac:dyDescent="0.35">
      <c r="B114" s="4" t="s">
        <v>119</v>
      </c>
      <c r="C114" s="4" t="s">
        <v>120</v>
      </c>
      <c r="D114" s="4" t="s">
        <v>5</v>
      </c>
      <c r="E114" s="4">
        <f t="shared" si="2"/>
        <v>0</v>
      </c>
      <c r="F114" s="4">
        <f t="shared" si="1"/>
        <v>0</v>
      </c>
      <c r="G114" s="4">
        <f t="shared" si="1"/>
        <v>1.7600000319362152E-6</v>
      </c>
      <c r="H114" s="4">
        <f t="shared" si="1"/>
        <v>7.6199999057280365E-6</v>
      </c>
      <c r="I114" s="4">
        <f t="shared" si="1"/>
        <v>7.6199999057280365E-6</v>
      </c>
      <c r="J114" s="4">
        <f t="shared" si="1"/>
        <v>0</v>
      </c>
      <c r="K114" s="4">
        <f t="shared" si="1"/>
        <v>0</v>
      </c>
      <c r="L114" s="4">
        <f t="shared" si="1"/>
        <v>0</v>
      </c>
      <c r="M114" s="4">
        <f t="shared" si="1"/>
        <v>0</v>
      </c>
      <c r="N114" s="4">
        <f t="shared" si="1"/>
        <v>0</v>
      </c>
      <c r="O114" s="4">
        <f t="shared" si="1"/>
        <v>0</v>
      </c>
      <c r="P114" s="4">
        <f t="shared" si="1"/>
        <v>0</v>
      </c>
      <c r="Q114" s="4">
        <f t="shared" si="1"/>
        <v>0</v>
      </c>
      <c r="R114" s="4">
        <f t="shared" si="1"/>
        <v>0</v>
      </c>
      <c r="S114" s="4">
        <f t="shared" si="1"/>
        <v>0</v>
      </c>
      <c r="T114" s="4">
        <f t="shared" si="1"/>
        <v>0</v>
      </c>
      <c r="U114" s="4">
        <f t="shared" si="1"/>
        <v>0</v>
      </c>
      <c r="V114" s="4">
        <f t="shared" si="1"/>
        <v>0</v>
      </c>
      <c r="W114" s="4">
        <f t="shared" si="1"/>
        <v>0</v>
      </c>
      <c r="X114" s="4">
        <f t="shared" si="1"/>
        <v>0</v>
      </c>
      <c r="Y114" s="4">
        <f t="shared" si="1"/>
        <v>0</v>
      </c>
      <c r="Z114" s="4">
        <f t="shared" si="1"/>
        <v>0</v>
      </c>
      <c r="AA114" s="4">
        <f t="shared" si="1"/>
        <v>0</v>
      </c>
      <c r="AB114" s="4">
        <f t="shared" si="1"/>
        <v>0</v>
      </c>
      <c r="AC114" s="4">
        <f t="shared" si="1"/>
        <v>0</v>
      </c>
      <c r="AD114" s="4">
        <f t="shared" si="1"/>
        <v>0</v>
      </c>
      <c r="AE114" s="4">
        <f t="shared" si="1"/>
        <v>0</v>
      </c>
      <c r="AF114" s="4">
        <f t="shared" si="1"/>
        <v>0</v>
      </c>
    </row>
    <row r="115" spans="2:32" x14ac:dyDescent="0.35">
      <c r="B115" s="4" t="s">
        <v>121</v>
      </c>
      <c r="C115" s="4" t="s">
        <v>122</v>
      </c>
      <c r="D115" s="4" t="s">
        <v>5</v>
      </c>
      <c r="E115" s="4">
        <f t="shared" si="2"/>
        <v>0</v>
      </c>
      <c r="F115" s="4">
        <f t="shared" si="1"/>
        <v>0</v>
      </c>
      <c r="G115" s="4">
        <f t="shared" si="1"/>
        <v>0</v>
      </c>
      <c r="H115" s="4">
        <f t="shared" si="1"/>
        <v>0</v>
      </c>
      <c r="I115" s="4">
        <f t="shared" si="1"/>
        <v>0</v>
      </c>
      <c r="J115" s="4">
        <f t="shared" si="1"/>
        <v>0</v>
      </c>
      <c r="K115" s="4">
        <f t="shared" si="1"/>
        <v>0</v>
      </c>
      <c r="L115" s="4">
        <f t="shared" si="1"/>
        <v>0</v>
      </c>
      <c r="M115" s="4">
        <f t="shared" si="1"/>
        <v>0</v>
      </c>
      <c r="N115" s="4">
        <f t="shared" si="1"/>
        <v>0</v>
      </c>
      <c r="O115" s="4">
        <f t="shared" si="1"/>
        <v>0</v>
      </c>
      <c r="P115" s="4">
        <f t="shared" si="1"/>
        <v>0</v>
      </c>
      <c r="Q115" s="4">
        <f t="shared" si="1"/>
        <v>0</v>
      </c>
      <c r="R115" s="4">
        <f t="shared" si="1"/>
        <v>0</v>
      </c>
      <c r="S115" s="4">
        <f t="shared" si="1"/>
        <v>0</v>
      </c>
      <c r="T115" s="4">
        <f t="shared" si="1"/>
        <v>0</v>
      </c>
      <c r="U115" s="4">
        <f t="shared" si="1"/>
        <v>0</v>
      </c>
      <c r="V115" s="4">
        <f t="shared" si="1"/>
        <v>0</v>
      </c>
      <c r="W115" s="4">
        <f t="shared" si="1"/>
        <v>0</v>
      </c>
      <c r="X115" s="4">
        <f t="shared" si="1"/>
        <v>0</v>
      </c>
      <c r="Y115" s="4">
        <f t="shared" si="1"/>
        <v>0</v>
      </c>
      <c r="Z115" s="4">
        <f t="shared" si="1"/>
        <v>0</v>
      </c>
      <c r="AA115" s="4">
        <f t="shared" si="1"/>
        <v>0</v>
      </c>
      <c r="AB115" s="4">
        <f t="shared" si="1"/>
        <v>0</v>
      </c>
      <c r="AC115" s="4">
        <f t="shared" si="1"/>
        <v>0</v>
      </c>
      <c r="AD115" s="4">
        <f t="shared" si="1"/>
        <v>0</v>
      </c>
      <c r="AE115" s="4">
        <f t="shared" si="1"/>
        <v>0</v>
      </c>
      <c r="AF115" s="4">
        <f t="shared" si="1"/>
        <v>0</v>
      </c>
    </row>
    <row r="116" spans="2:32" x14ac:dyDescent="0.35">
      <c r="B116" s="4" t="s">
        <v>123</v>
      </c>
      <c r="C116" s="4" t="s">
        <v>124</v>
      </c>
      <c r="D116" s="4" t="s">
        <v>5</v>
      </c>
      <c r="E116" s="4">
        <f t="shared" si="2"/>
        <v>642.65</v>
      </c>
      <c r="F116" s="4">
        <f t="shared" si="1"/>
        <v>642.65</v>
      </c>
      <c r="G116" s="4">
        <f t="shared" si="1"/>
        <v>642.65000154000006</v>
      </c>
      <c r="H116" s="4">
        <f t="shared" si="1"/>
        <v>642.65000000000009</v>
      </c>
      <c r="I116" s="4">
        <f t="shared" si="1"/>
        <v>642.65000000000009</v>
      </c>
      <c r="J116" s="4">
        <f t="shared" si="1"/>
        <v>642.65000000000009</v>
      </c>
      <c r="K116" s="4">
        <f t="shared" si="1"/>
        <v>642.65000000000009</v>
      </c>
      <c r="L116" s="4">
        <f t="shared" si="1"/>
        <v>642.65000000000009</v>
      </c>
      <c r="M116" s="4">
        <f t="shared" si="1"/>
        <v>642.65000000000009</v>
      </c>
      <c r="N116" s="4">
        <f t="shared" si="1"/>
        <v>642.65000000000009</v>
      </c>
      <c r="O116" s="4">
        <f t="shared" si="1"/>
        <v>642.65000000000009</v>
      </c>
      <c r="P116" s="4">
        <f t="shared" si="1"/>
        <v>642.65000000000009</v>
      </c>
      <c r="Q116" s="4">
        <f t="shared" si="1"/>
        <v>642.65000000000009</v>
      </c>
      <c r="R116" s="4">
        <f t="shared" si="1"/>
        <v>642.65000000000009</v>
      </c>
      <c r="S116" s="4">
        <f t="shared" si="1"/>
        <v>642.65000000000009</v>
      </c>
      <c r="T116" s="4">
        <f t="shared" si="1"/>
        <v>642.65000000000009</v>
      </c>
      <c r="U116" s="4">
        <f t="shared" si="1"/>
        <v>642.65000000000009</v>
      </c>
      <c r="V116" s="4">
        <f t="shared" si="1"/>
        <v>642.65000000000009</v>
      </c>
      <c r="W116" s="4">
        <f t="shared" si="1"/>
        <v>642.65000000000009</v>
      </c>
      <c r="X116" s="4">
        <f t="shared" si="1"/>
        <v>642.65000000000009</v>
      </c>
      <c r="Y116" s="4">
        <f t="shared" si="1"/>
        <v>642.65000000000009</v>
      </c>
      <c r="Z116" s="4">
        <f t="shared" si="1"/>
        <v>642.65000000000009</v>
      </c>
      <c r="AA116" s="4">
        <f t="shared" si="1"/>
        <v>642.65000000000009</v>
      </c>
      <c r="AB116" s="4">
        <f t="shared" si="1"/>
        <v>642.65000000000009</v>
      </c>
      <c r="AC116" s="4">
        <f t="shared" si="1"/>
        <v>642.65000000000009</v>
      </c>
      <c r="AD116" s="4">
        <f t="shared" si="1"/>
        <v>642.65000000000009</v>
      </c>
      <c r="AE116" s="4">
        <f t="shared" si="1"/>
        <v>642.65000000000009</v>
      </c>
      <c r="AF116" s="4">
        <f t="shared" si="1"/>
        <v>642.65000000000009</v>
      </c>
    </row>
    <row r="117" spans="2:32" x14ac:dyDescent="0.35">
      <c r="B117" s="4" t="s">
        <v>125</v>
      </c>
      <c r="C117" s="4" t="s">
        <v>126</v>
      </c>
      <c r="D117" s="4" t="s">
        <v>5</v>
      </c>
      <c r="E117" s="4">
        <f t="shared" si="2"/>
        <v>0</v>
      </c>
      <c r="F117" s="4">
        <f t="shared" si="1"/>
        <v>0</v>
      </c>
      <c r="G117" s="4">
        <f t="shared" si="1"/>
        <v>0</v>
      </c>
      <c r="H117" s="4">
        <f t="shared" si="1"/>
        <v>0</v>
      </c>
      <c r="I117" s="4">
        <f t="shared" si="1"/>
        <v>0</v>
      </c>
      <c r="J117" s="4">
        <f t="shared" si="1"/>
        <v>0</v>
      </c>
      <c r="K117" s="4">
        <f t="shared" si="1"/>
        <v>0</v>
      </c>
      <c r="L117" s="4">
        <f t="shared" si="1"/>
        <v>0</v>
      </c>
      <c r="M117" s="4">
        <f t="shared" si="1"/>
        <v>0</v>
      </c>
      <c r="N117" s="4">
        <f t="shared" si="1"/>
        <v>0</v>
      </c>
      <c r="O117" s="4">
        <f t="shared" si="1"/>
        <v>0</v>
      </c>
      <c r="P117" s="4">
        <f t="shared" si="1"/>
        <v>0</v>
      </c>
      <c r="Q117" s="4">
        <f t="shared" si="1"/>
        <v>0</v>
      </c>
      <c r="R117" s="4">
        <f t="shared" si="1"/>
        <v>0</v>
      </c>
      <c r="S117" s="4">
        <f t="shared" si="1"/>
        <v>0</v>
      </c>
      <c r="T117" s="4">
        <f t="shared" si="1"/>
        <v>0</v>
      </c>
      <c r="U117" s="4">
        <f t="shared" si="1"/>
        <v>0</v>
      </c>
      <c r="V117" s="4">
        <f t="shared" si="1"/>
        <v>0</v>
      </c>
      <c r="W117" s="4">
        <f t="shared" si="1"/>
        <v>0</v>
      </c>
      <c r="X117" s="4">
        <f t="shared" si="1"/>
        <v>0</v>
      </c>
      <c r="Y117" s="4">
        <f t="shared" si="1"/>
        <v>0</v>
      </c>
      <c r="Z117" s="4">
        <f t="shared" si="1"/>
        <v>0</v>
      </c>
      <c r="AA117" s="4">
        <f t="shared" si="1"/>
        <v>0</v>
      </c>
      <c r="AB117" s="4">
        <f t="shared" si="1"/>
        <v>0</v>
      </c>
      <c r="AC117" s="4">
        <f t="shared" si="1"/>
        <v>0</v>
      </c>
      <c r="AD117" s="4">
        <f t="shared" si="1"/>
        <v>0</v>
      </c>
      <c r="AE117" s="4">
        <f t="shared" si="1"/>
        <v>0</v>
      </c>
      <c r="AF117" s="4">
        <f t="shared" si="1"/>
        <v>0</v>
      </c>
    </row>
    <row r="118" spans="2:32" x14ac:dyDescent="0.35">
      <c r="B118" s="4" t="s">
        <v>127</v>
      </c>
      <c r="C118" s="4" t="s">
        <v>128</v>
      </c>
      <c r="D118" s="4" t="s">
        <v>5</v>
      </c>
      <c r="E118" s="4">
        <f t="shared" si="2"/>
        <v>0</v>
      </c>
      <c r="F118" s="4">
        <f t="shared" si="1"/>
        <v>0</v>
      </c>
      <c r="G118" s="4">
        <f t="shared" si="1"/>
        <v>0</v>
      </c>
      <c r="H118" s="4">
        <f t="shared" si="1"/>
        <v>0</v>
      </c>
      <c r="I118" s="4">
        <f t="shared" si="1"/>
        <v>0</v>
      </c>
      <c r="J118" s="4">
        <f t="shared" si="1"/>
        <v>0</v>
      </c>
      <c r="K118" s="4">
        <f t="shared" si="1"/>
        <v>0</v>
      </c>
      <c r="L118" s="4">
        <f t="shared" si="1"/>
        <v>0</v>
      </c>
      <c r="M118" s="4">
        <f t="shared" si="1"/>
        <v>0</v>
      </c>
      <c r="N118" s="4">
        <f t="shared" si="1"/>
        <v>0</v>
      </c>
      <c r="O118" s="4">
        <f t="shared" si="1"/>
        <v>0</v>
      </c>
      <c r="P118" s="4">
        <f t="shared" si="1"/>
        <v>0</v>
      </c>
      <c r="Q118" s="4">
        <f t="shared" si="1"/>
        <v>0</v>
      </c>
      <c r="R118" s="4">
        <f t="shared" si="1"/>
        <v>0</v>
      </c>
      <c r="S118" s="4">
        <f t="shared" si="1"/>
        <v>0</v>
      </c>
      <c r="T118" s="4">
        <f t="shared" si="1"/>
        <v>0</v>
      </c>
      <c r="U118" s="4">
        <f t="shared" si="1"/>
        <v>0</v>
      </c>
      <c r="V118" s="4">
        <f t="shared" si="1"/>
        <v>0</v>
      </c>
      <c r="W118" s="4">
        <f t="shared" si="1"/>
        <v>0</v>
      </c>
      <c r="X118" s="4">
        <f t="shared" si="1"/>
        <v>0</v>
      </c>
      <c r="Y118" s="4">
        <f t="shared" si="1"/>
        <v>0</v>
      </c>
      <c r="Z118" s="4">
        <f t="shared" si="1"/>
        <v>0</v>
      </c>
      <c r="AA118" s="4">
        <f t="shared" si="1"/>
        <v>0</v>
      </c>
      <c r="AB118" s="4">
        <f t="shared" si="1"/>
        <v>0</v>
      </c>
      <c r="AC118" s="4">
        <f t="shared" si="1"/>
        <v>0</v>
      </c>
      <c r="AD118" s="4">
        <f t="shared" si="1"/>
        <v>0</v>
      </c>
      <c r="AE118" s="4">
        <f t="shared" si="1"/>
        <v>0</v>
      </c>
      <c r="AF118" s="4">
        <f t="shared" si="1"/>
        <v>0</v>
      </c>
    </row>
    <row r="119" spans="2:32" x14ac:dyDescent="0.35">
      <c r="B119" s="4" t="s">
        <v>129</v>
      </c>
      <c r="C119" s="4" t="s">
        <v>130</v>
      </c>
      <c r="D119" s="4" t="s">
        <v>5</v>
      </c>
      <c r="E119" s="4">
        <f t="shared" si="2"/>
        <v>0</v>
      </c>
      <c r="F119" s="4">
        <f t="shared" si="1"/>
        <v>0</v>
      </c>
      <c r="G119" s="4">
        <f t="shared" si="1"/>
        <v>0</v>
      </c>
      <c r="H119" s="4">
        <f t="shared" si="1"/>
        <v>0</v>
      </c>
      <c r="I119" s="4">
        <f t="shared" si="1"/>
        <v>0</v>
      </c>
      <c r="J119" s="4">
        <f t="shared" si="1"/>
        <v>0</v>
      </c>
      <c r="K119" s="4">
        <f t="shared" si="1"/>
        <v>0</v>
      </c>
      <c r="L119" s="4">
        <f t="shared" si="1"/>
        <v>0</v>
      </c>
      <c r="M119" s="4">
        <f t="shared" si="1"/>
        <v>0</v>
      </c>
      <c r="N119" s="4">
        <f t="shared" si="1"/>
        <v>0</v>
      </c>
      <c r="O119" s="4">
        <f t="shared" si="1"/>
        <v>0</v>
      </c>
      <c r="P119" s="4">
        <f t="shared" si="1"/>
        <v>0</v>
      </c>
      <c r="Q119" s="4">
        <f t="shared" si="1"/>
        <v>0</v>
      </c>
      <c r="R119" s="4">
        <f t="shared" si="1"/>
        <v>0</v>
      </c>
      <c r="S119" s="4">
        <f t="shared" si="1"/>
        <v>0</v>
      </c>
      <c r="T119" s="4">
        <f t="shared" si="1"/>
        <v>0</v>
      </c>
      <c r="U119" s="4">
        <f t="shared" si="1"/>
        <v>0</v>
      </c>
      <c r="V119" s="4">
        <f t="shared" si="1"/>
        <v>0</v>
      </c>
      <c r="W119" s="4">
        <f t="shared" si="1"/>
        <v>0</v>
      </c>
      <c r="X119" s="4">
        <f t="shared" si="1"/>
        <v>0</v>
      </c>
      <c r="Y119" s="4">
        <f t="shared" si="1"/>
        <v>0</v>
      </c>
      <c r="Z119" s="4">
        <f t="shared" si="1"/>
        <v>0</v>
      </c>
      <c r="AA119" s="4">
        <f t="shared" si="1"/>
        <v>0</v>
      </c>
      <c r="AB119" s="4">
        <f t="shared" si="1"/>
        <v>0</v>
      </c>
      <c r="AC119" s="4">
        <f t="shared" si="1"/>
        <v>0</v>
      </c>
      <c r="AD119" s="4">
        <f t="shared" si="1"/>
        <v>0</v>
      </c>
      <c r="AE119" s="4">
        <f t="shared" si="1"/>
        <v>0</v>
      </c>
      <c r="AF119" s="4">
        <f t="shared" si="1"/>
        <v>0</v>
      </c>
    </row>
    <row r="120" spans="2:32" x14ac:dyDescent="0.35">
      <c r="B120" s="4" t="s">
        <v>131</v>
      </c>
      <c r="C120" s="4" t="s">
        <v>132</v>
      </c>
      <c r="D120" s="4" t="s">
        <v>5</v>
      </c>
      <c r="E120" s="4">
        <f t="shared" si="2"/>
        <v>0</v>
      </c>
      <c r="F120" s="4">
        <f t="shared" si="1"/>
        <v>0</v>
      </c>
      <c r="G120" s="4">
        <f t="shared" si="1"/>
        <v>0</v>
      </c>
      <c r="H120" s="4">
        <f t="shared" si="1"/>
        <v>0</v>
      </c>
      <c r="I120" s="4">
        <f t="shared" si="1"/>
        <v>0</v>
      </c>
      <c r="J120" s="4">
        <f t="shared" si="1"/>
        <v>0</v>
      </c>
      <c r="K120" s="4">
        <f t="shared" si="1"/>
        <v>0</v>
      </c>
      <c r="L120" s="4">
        <f t="shared" si="1"/>
        <v>0</v>
      </c>
      <c r="M120" s="4">
        <f t="shared" si="1"/>
        <v>0</v>
      </c>
      <c r="N120" s="4">
        <f t="shared" si="1"/>
        <v>0</v>
      </c>
      <c r="O120" s="4">
        <f t="shared" si="1"/>
        <v>0</v>
      </c>
      <c r="P120" s="4">
        <f t="shared" si="1"/>
        <v>0</v>
      </c>
      <c r="Q120" s="4">
        <f t="shared" si="1"/>
        <v>0</v>
      </c>
      <c r="R120" s="4">
        <f t="shared" si="1"/>
        <v>0</v>
      </c>
      <c r="S120" s="4">
        <f t="shared" si="1"/>
        <v>0</v>
      </c>
      <c r="T120" s="4">
        <f t="shared" si="1"/>
        <v>0</v>
      </c>
      <c r="U120" s="4">
        <f t="shared" si="1"/>
        <v>0</v>
      </c>
      <c r="V120" s="4">
        <f t="shared" si="1"/>
        <v>0</v>
      </c>
      <c r="W120" s="4">
        <f t="shared" si="1"/>
        <v>0</v>
      </c>
      <c r="X120" s="4">
        <f t="shared" si="1"/>
        <v>0</v>
      </c>
      <c r="Y120" s="4">
        <f t="shared" si="1"/>
        <v>0</v>
      </c>
      <c r="Z120" s="4">
        <f t="shared" si="1"/>
        <v>0</v>
      </c>
      <c r="AA120" s="4">
        <f t="shared" si="1"/>
        <v>0</v>
      </c>
      <c r="AB120" s="4">
        <f t="shared" si="1"/>
        <v>0</v>
      </c>
      <c r="AC120" s="4">
        <f t="shared" si="1"/>
        <v>0</v>
      </c>
      <c r="AD120" s="4">
        <f t="shared" si="1"/>
        <v>0</v>
      </c>
      <c r="AE120" s="4">
        <f t="shared" si="1"/>
        <v>0</v>
      </c>
      <c r="AF120" s="4">
        <f t="shared" si="1"/>
        <v>0</v>
      </c>
    </row>
    <row r="121" spans="2:32" x14ac:dyDescent="0.35">
      <c r="B121" s="4" t="s">
        <v>133</v>
      </c>
      <c r="C121" s="4" t="s">
        <v>134</v>
      </c>
      <c r="D121" s="4" t="s">
        <v>5</v>
      </c>
      <c r="E121" s="4">
        <f t="shared" si="2"/>
        <v>0</v>
      </c>
      <c r="F121" s="4">
        <f t="shared" ref="F121:AF121" si="3">F106-F21</f>
        <v>0</v>
      </c>
      <c r="G121" s="4">
        <f t="shared" si="3"/>
        <v>0</v>
      </c>
      <c r="H121" s="4">
        <f t="shared" si="3"/>
        <v>0</v>
      </c>
      <c r="I121" s="4">
        <f t="shared" si="3"/>
        <v>0</v>
      </c>
      <c r="J121" s="4">
        <f t="shared" si="3"/>
        <v>0</v>
      </c>
      <c r="K121" s="4">
        <f t="shared" si="3"/>
        <v>0</v>
      </c>
      <c r="L121" s="4">
        <f t="shared" si="3"/>
        <v>0</v>
      </c>
      <c r="M121" s="4">
        <f t="shared" si="3"/>
        <v>0</v>
      </c>
      <c r="N121" s="4">
        <f t="shared" si="3"/>
        <v>0</v>
      </c>
      <c r="O121" s="4">
        <f t="shared" si="3"/>
        <v>0</v>
      </c>
      <c r="P121" s="4">
        <f t="shared" si="3"/>
        <v>0</v>
      </c>
      <c r="Q121" s="4">
        <f t="shared" si="3"/>
        <v>0</v>
      </c>
      <c r="R121" s="4">
        <f t="shared" si="3"/>
        <v>0</v>
      </c>
      <c r="S121" s="4">
        <f t="shared" si="3"/>
        <v>0</v>
      </c>
      <c r="T121" s="4">
        <f t="shared" si="3"/>
        <v>0</v>
      </c>
      <c r="U121" s="4">
        <f t="shared" si="3"/>
        <v>0</v>
      </c>
      <c r="V121" s="4">
        <f t="shared" si="3"/>
        <v>0</v>
      </c>
      <c r="W121" s="4">
        <f t="shared" si="3"/>
        <v>0</v>
      </c>
      <c r="X121" s="4">
        <f t="shared" si="3"/>
        <v>0</v>
      </c>
      <c r="Y121" s="4">
        <f t="shared" si="3"/>
        <v>0</v>
      </c>
      <c r="Z121" s="4">
        <f t="shared" si="3"/>
        <v>0</v>
      </c>
      <c r="AA121" s="4">
        <f t="shared" si="3"/>
        <v>0</v>
      </c>
      <c r="AB121" s="4">
        <f t="shared" si="3"/>
        <v>0</v>
      </c>
      <c r="AC121" s="4">
        <f t="shared" si="3"/>
        <v>0</v>
      </c>
      <c r="AD121" s="4">
        <f t="shared" si="3"/>
        <v>0</v>
      </c>
      <c r="AE121" s="4">
        <f t="shared" si="3"/>
        <v>0</v>
      </c>
      <c r="AF121" s="4">
        <f t="shared" si="3"/>
        <v>0</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BF392-4F8D-46EF-ABAF-16E90591D22C}">
  <dimension ref="B2:AK69"/>
  <sheetViews>
    <sheetView zoomScale="88" workbookViewId="0">
      <selection activeCell="B7" sqref="B7"/>
    </sheetView>
  </sheetViews>
  <sheetFormatPr defaultRowHeight="14.6" x14ac:dyDescent="0.4"/>
  <cols>
    <col min="1" max="1" width="3.53515625" customWidth="1"/>
    <col min="2" max="2" width="63.69140625" customWidth="1"/>
    <col min="3" max="3" width="24.3046875" customWidth="1"/>
    <col min="4" max="4" width="14.3828125" customWidth="1"/>
    <col min="5" max="5" width="32" bestFit="1" customWidth="1"/>
    <col min="6" max="6" width="26.15234375" bestFit="1" customWidth="1"/>
    <col min="7" max="7" width="27.3828125" bestFit="1" customWidth="1"/>
    <col min="8" max="8" width="30.3828125" bestFit="1" customWidth="1"/>
    <col min="9" max="9" width="25.3828125" bestFit="1" customWidth="1"/>
    <col min="10" max="37" width="10" bestFit="1" customWidth="1"/>
  </cols>
  <sheetData>
    <row r="2" spans="2:37" x14ac:dyDescent="0.4">
      <c r="B2" s="1" t="s">
        <v>112</v>
      </c>
    </row>
    <row r="4" spans="2:37" x14ac:dyDescent="0.4">
      <c r="B4" t="s">
        <v>202</v>
      </c>
    </row>
    <row r="6" spans="2:37" x14ac:dyDescent="0.4">
      <c r="B6" t="s">
        <v>111</v>
      </c>
    </row>
    <row r="7" spans="2:37" x14ac:dyDescent="0.4">
      <c r="B7" t="s">
        <v>41</v>
      </c>
      <c r="C7" t="s">
        <v>35</v>
      </c>
      <c r="D7" t="s">
        <v>36</v>
      </c>
      <c r="E7" t="s">
        <v>45</v>
      </c>
      <c r="F7" t="s">
        <v>38</v>
      </c>
      <c r="G7" t="s">
        <v>46</v>
      </c>
      <c r="H7" t="s">
        <v>40</v>
      </c>
      <c r="I7" t="s">
        <v>37</v>
      </c>
      <c r="J7" t="s">
        <v>48</v>
      </c>
      <c r="K7" t="s">
        <v>49</v>
      </c>
      <c r="L7" t="s">
        <v>50</v>
      </c>
      <c r="M7" t="s">
        <v>51</v>
      </c>
      <c r="N7" t="s">
        <v>52</v>
      </c>
      <c r="O7" t="s">
        <v>53</v>
      </c>
      <c r="P7" t="s">
        <v>54</v>
      </c>
      <c r="Q7" t="s">
        <v>55</v>
      </c>
      <c r="R7" t="s">
        <v>56</v>
      </c>
      <c r="S7" t="s">
        <v>57</v>
      </c>
      <c r="T7" t="s">
        <v>58</v>
      </c>
      <c r="U7" t="s">
        <v>59</v>
      </c>
      <c r="V7" t="s">
        <v>60</v>
      </c>
      <c r="W7" t="s">
        <v>61</v>
      </c>
      <c r="X7" t="s">
        <v>62</v>
      </c>
      <c r="Y7" t="s">
        <v>63</v>
      </c>
      <c r="Z7" t="s">
        <v>64</v>
      </c>
      <c r="AA7" t="s">
        <v>65</v>
      </c>
      <c r="AB7" t="s">
        <v>66</v>
      </c>
      <c r="AC7" t="s">
        <v>67</v>
      </c>
      <c r="AD7" t="s">
        <v>68</v>
      </c>
      <c r="AE7" t="s">
        <v>69</v>
      </c>
      <c r="AF7" t="s">
        <v>70</v>
      </c>
      <c r="AG7" t="s">
        <v>71</v>
      </c>
      <c r="AH7" t="s">
        <v>72</v>
      </c>
      <c r="AI7" t="s">
        <v>73</v>
      </c>
      <c r="AJ7" t="s">
        <v>74</v>
      </c>
      <c r="AK7" t="s">
        <v>75</v>
      </c>
    </row>
    <row r="8" spans="2:37" x14ac:dyDescent="0.4">
      <c r="B8" t="s">
        <v>139</v>
      </c>
      <c r="C8" t="s">
        <v>126</v>
      </c>
      <c r="D8" t="s">
        <v>5</v>
      </c>
      <c r="F8">
        <v>189.98</v>
      </c>
      <c r="H8" t="s">
        <v>39</v>
      </c>
      <c r="I8">
        <v>2058</v>
      </c>
      <c r="J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189.98</v>
      </c>
      <c r="K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189.98</v>
      </c>
      <c r="L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189.98</v>
      </c>
      <c r="M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189.98</v>
      </c>
      <c r="N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189.98</v>
      </c>
      <c r="O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189.98</v>
      </c>
      <c r="P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189.98</v>
      </c>
      <c r="Q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189.98</v>
      </c>
      <c r="R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189.98</v>
      </c>
      <c r="S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189.98</v>
      </c>
      <c r="T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189.98</v>
      </c>
      <c r="U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189.98</v>
      </c>
      <c r="V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189.98</v>
      </c>
      <c r="W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189.98</v>
      </c>
      <c r="X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189.98</v>
      </c>
      <c r="Y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189.98</v>
      </c>
      <c r="Z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189.98</v>
      </c>
      <c r="AA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189.98</v>
      </c>
      <c r="AB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189.98</v>
      </c>
      <c r="AC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189.98</v>
      </c>
      <c r="AD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189.98</v>
      </c>
      <c r="AE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189.98</v>
      </c>
      <c r="AF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189.98</v>
      </c>
      <c r="AG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189.98</v>
      </c>
      <c r="AH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189.98</v>
      </c>
      <c r="AI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189.98</v>
      </c>
      <c r="AJ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189.98</v>
      </c>
      <c r="AK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189.98</v>
      </c>
    </row>
    <row r="9" spans="2:37" x14ac:dyDescent="0.4">
      <c r="B9" t="s">
        <v>140</v>
      </c>
      <c r="C9" t="s">
        <v>34</v>
      </c>
      <c r="D9" t="s">
        <v>2</v>
      </c>
      <c r="F9">
        <v>159</v>
      </c>
      <c r="H9" t="s">
        <v>39</v>
      </c>
      <c r="I9">
        <v>2045</v>
      </c>
      <c r="J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159</v>
      </c>
      <c r="K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159</v>
      </c>
      <c r="L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159</v>
      </c>
      <c r="M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159</v>
      </c>
      <c r="N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159</v>
      </c>
      <c r="O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159</v>
      </c>
      <c r="P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159</v>
      </c>
      <c r="Q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159</v>
      </c>
      <c r="R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159</v>
      </c>
      <c r="S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159</v>
      </c>
      <c r="T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159</v>
      </c>
      <c r="U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159</v>
      </c>
      <c r="V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159</v>
      </c>
      <c r="W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159</v>
      </c>
      <c r="X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159</v>
      </c>
      <c r="Y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159</v>
      </c>
      <c r="Z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159</v>
      </c>
      <c r="AA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159</v>
      </c>
      <c r="AB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159</v>
      </c>
      <c r="AC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159</v>
      </c>
      <c r="AD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159</v>
      </c>
      <c r="AE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0" spans="2:37" x14ac:dyDescent="0.4">
      <c r="B10" t="s">
        <v>141</v>
      </c>
      <c r="C10" t="s">
        <v>34</v>
      </c>
      <c r="D10" t="s">
        <v>2</v>
      </c>
      <c r="F10">
        <v>84.8</v>
      </c>
      <c r="H10" t="s">
        <v>39</v>
      </c>
      <c r="I10">
        <v>2045</v>
      </c>
      <c r="J1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84.8</v>
      </c>
      <c r="K1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84.8</v>
      </c>
      <c r="L1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84.8</v>
      </c>
      <c r="M1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84.8</v>
      </c>
      <c r="N1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84.8</v>
      </c>
      <c r="O1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84.8</v>
      </c>
      <c r="P1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84.8</v>
      </c>
      <c r="Q1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84.8</v>
      </c>
      <c r="R1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84.8</v>
      </c>
      <c r="S1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84.8</v>
      </c>
      <c r="T1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84.8</v>
      </c>
      <c r="U1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84.8</v>
      </c>
      <c r="V1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84.8</v>
      </c>
      <c r="W1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84.8</v>
      </c>
      <c r="X1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84.8</v>
      </c>
      <c r="Y1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84.8</v>
      </c>
      <c r="Z1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84.8</v>
      </c>
      <c r="AA1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84.8</v>
      </c>
      <c r="AB1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84.8</v>
      </c>
      <c r="AC1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84.8</v>
      </c>
      <c r="AD1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84.8</v>
      </c>
      <c r="AE1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1" spans="2:37" x14ac:dyDescent="0.4">
      <c r="B11" t="s">
        <v>142</v>
      </c>
      <c r="C11" t="s">
        <v>120</v>
      </c>
      <c r="D11" t="s">
        <v>5</v>
      </c>
      <c r="F11">
        <v>87</v>
      </c>
      <c r="H11" t="s">
        <v>39</v>
      </c>
      <c r="I11">
        <v>2049</v>
      </c>
      <c r="J1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87</v>
      </c>
      <c r="K1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87</v>
      </c>
      <c r="L1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87</v>
      </c>
      <c r="M1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87</v>
      </c>
      <c r="N1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87</v>
      </c>
      <c r="O1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87</v>
      </c>
      <c r="P1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87</v>
      </c>
      <c r="Q1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87</v>
      </c>
      <c r="R1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87</v>
      </c>
      <c r="S1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87</v>
      </c>
      <c r="T1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87</v>
      </c>
      <c r="U1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87</v>
      </c>
      <c r="V1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87</v>
      </c>
      <c r="W1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87</v>
      </c>
      <c r="X1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87</v>
      </c>
      <c r="Y1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87</v>
      </c>
      <c r="Z1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87</v>
      </c>
      <c r="AA1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87</v>
      </c>
      <c r="AB1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87</v>
      </c>
      <c r="AC1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87</v>
      </c>
      <c r="AD1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87</v>
      </c>
      <c r="AE1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87</v>
      </c>
      <c r="AF1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87</v>
      </c>
      <c r="AG1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87</v>
      </c>
      <c r="AH1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87</v>
      </c>
      <c r="AI1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2" spans="2:37" x14ac:dyDescent="0.4">
      <c r="B12" t="s">
        <v>143</v>
      </c>
      <c r="C12" t="s">
        <v>130</v>
      </c>
      <c r="D12" t="s">
        <v>2</v>
      </c>
      <c r="F12">
        <v>113.18</v>
      </c>
      <c r="H12" t="s">
        <v>39</v>
      </c>
      <c r="I12">
        <v>2040</v>
      </c>
      <c r="J1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113.18</v>
      </c>
      <c r="K1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113.18</v>
      </c>
      <c r="L1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113.18</v>
      </c>
      <c r="M1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113.18</v>
      </c>
      <c r="N1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113.18</v>
      </c>
      <c r="O1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113.18</v>
      </c>
      <c r="P1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113.18</v>
      </c>
      <c r="Q1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113.18</v>
      </c>
      <c r="R1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113.18</v>
      </c>
      <c r="S1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113.18</v>
      </c>
      <c r="T1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113.18</v>
      </c>
      <c r="U1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113.18</v>
      </c>
      <c r="V1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113.18</v>
      </c>
      <c r="W1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113.18</v>
      </c>
      <c r="X1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113.18</v>
      </c>
      <c r="Y1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113.18</v>
      </c>
      <c r="Z1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3" spans="2:37" x14ac:dyDescent="0.4">
      <c r="B13" t="s">
        <v>144</v>
      </c>
      <c r="C13" t="s">
        <v>120</v>
      </c>
      <c r="D13" t="s">
        <v>2</v>
      </c>
      <c r="F13">
        <v>113.19</v>
      </c>
      <c r="H13" t="s">
        <v>39</v>
      </c>
      <c r="I13">
        <v>2049</v>
      </c>
      <c r="J1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113.19</v>
      </c>
      <c r="K1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113.19</v>
      </c>
      <c r="L1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113.19</v>
      </c>
      <c r="M1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113.19</v>
      </c>
      <c r="N1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113.19</v>
      </c>
      <c r="O1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113.19</v>
      </c>
      <c r="P1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113.19</v>
      </c>
      <c r="Q1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113.19</v>
      </c>
      <c r="R1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113.19</v>
      </c>
      <c r="S1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113.19</v>
      </c>
      <c r="T1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113.19</v>
      </c>
      <c r="U1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113.19</v>
      </c>
      <c r="V1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113.19</v>
      </c>
      <c r="W1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113.19</v>
      </c>
      <c r="X1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113.19</v>
      </c>
      <c r="Y1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113.19</v>
      </c>
      <c r="Z1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113.19</v>
      </c>
      <c r="AA1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113.19</v>
      </c>
      <c r="AB1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113.19</v>
      </c>
      <c r="AC1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113.19</v>
      </c>
      <c r="AD1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113.19</v>
      </c>
      <c r="AE1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113.19</v>
      </c>
      <c r="AF1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113.19</v>
      </c>
      <c r="AG1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113.19</v>
      </c>
      <c r="AH1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113.19</v>
      </c>
      <c r="AI1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4" spans="2:37" x14ac:dyDescent="0.4">
      <c r="B14" t="s">
        <v>145</v>
      </c>
      <c r="C14" t="s">
        <v>126</v>
      </c>
      <c r="D14" t="s">
        <v>5</v>
      </c>
      <c r="F14">
        <v>99.88</v>
      </c>
      <c r="H14" t="s">
        <v>39</v>
      </c>
      <c r="I14">
        <v>2050</v>
      </c>
      <c r="J1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99.88</v>
      </c>
      <c r="K1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99.88</v>
      </c>
      <c r="L1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99.88</v>
      </c>
      <c r="M1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99.88</v>
      </c>
      <c r="N1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99.88</v>
      </c>
      <c r="O1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99.88</v>
      </c>
      <c r="P1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99.88</v>
      </c>
      <c r="Q1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99.88</v>
      </c>
      <c r="R1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99.88</v>
      </c>
      <c r="S1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99.88</v>
      </c>
      <c r="T1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99.88</v>
      </c>
      <c r="U1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99.88</v>
      </c>
      <c r="V1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99.88</v>
      </c>
      <c r="W1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99.88</v>
      </c>
      <c r="X1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99.88</v>
      </c>
      <c r="Y1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99.88</v>
      </c>
      <c r="Z1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99.88</v>
      </c>
      <c r="AA1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99.88</v>
      </c>
      <c r="AB1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99.88</v>
      </c>
      <c r="AC1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99.88</v>
      </c>
      <c r="AD1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99.88</v>
      </c>
      <c r="AE1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99.88</v>
      </c>
      <c r="AF1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99.88</v>
      </c>
      <c r="AG1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99.88</v>
      </c>
      <c r="AH1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99.88</v>
      </c>
      <c r="AI1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99.88</v>
      </c>
      <c r="AJ1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5" spans="2:37" x14ac:dyDescent="0.4">
      <c r="B15" t="s">
        <v>146</v>
      </c>
      <c r="C15" t="s">
        <v>122</v>
      </c>
      <c r="D15" t="s">
        <v>5</v>
      </c>
      <c r="F15">
        <v>53</v>
      </c>
      <c r="H15" t="s">
        <v>39</v>
      </c>
      <c r="I15">
        <v>2043</v>
      </c>
      <c r="J1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53</v>
      </c>
      <c r="K1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53</v>
      </c>
      <c r="L1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53</v>
      </c>
      <c r="M1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53</v>
      </c>
      <c r="N1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53</v>
      </c>
      <c r="O1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53</v>
      </c>
      <c r="P1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53</v>
      </c>
      <c r="Q1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53</v>
      </c>
      <c r="R1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53</v>
      </c>
      <c r="S1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53</v>
      </c>
      <c r="T1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53</v>
      </c>
      <c r="U1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53</v>
      </c>
      <c r="V1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53</v>
      </c>
      <c r="W1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53</v>
      </c>
      <c r="X1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53</v>
      </c>
      <c r="Y1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53</v>
      </c>
      <c r="Z1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53</v>
      </c>
      <c r="AA1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53</v>
      </c>
      <c r="AB1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53</v>
      </c>
      <c r="AC1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6" spans="2:37" x14ac:dyDescent="0.4">
      <c r="B16" t="s">
        <v>147</v>
      </c>
      <c r="C16" t="s">
        <v>34</v>
      </c>
      <c r="D16" t="s">
        <v>2</v>
      </c>
      <c r="F16">
        <v>140.69999999999999</v>
      </c>
      <c r="H16" t="s">
        <v>39</v>
      </c>
      <c r="I16">
        <v>2040</v>
      </c>
      <c r="J1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140.69999999999999</v>
      </c>
      <c r="K1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140.69999999999999</v>
      </c>
      <c r="L1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140.69999999999999</v>
      </c>
      <c r="M1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140.69999999999999</v>
      </c>
      <c r="N1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140.69999999999999</v>
      </c>
      <c r="O1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140.69999999999999</v>
      </c>
      <c r="P1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140.69999999999999</v>
      </c>
      <c r="Q1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140.69999999999999</v>
      </c>
      <c r="R1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140.69999999999999</v>
      </c>
      <c r="S1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140.69999999999999</v>
      </c>
      <c r="T1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140.69999999999999</v>
      </c>
      <c r="U1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140.69999999999999</v>
      </c>
      <c r="V1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140.69999999999999</v>
      </c>
      <c r="W1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140.69999999999999</v>
      </c>
      <c r="X1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140.69999999999999</v>
      </c>
      <c r="Y1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140.69999999999999</v>
      </c>
      <c r="Z1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7" spans="2:37" x14ac:dyDescent="0.4">
      <c r="B17" t="s">
        <v>148</v>
      </c>
      <c r="C17" t="s">
        <v>34</v>
      </c>
      <c r="D17" t="s">
        <v>5</v>
      </c>
      <c r="F17">
        <v>150.03</v>
      </c>
      <c r="H17" t="s">
        <v>39</v>
      </c>
      <c r="I17">
        <v>2053</v>
      </c>
      <c r="J1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150.03</v>
      </c>
      <c r="K1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150.03</v>
      </c>
      <c r="L1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150.03</v>
      </c>
      <c r="M1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150.03</v>
      </c>
      <c r="N1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150.03</v>
      </c>
      <c r="O1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150.03</v>
      </c>
      <c r="P1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150.03</v>
      </c>
      <c r="Q1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150.03</v>
      </c>
      <c r="R1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150.03</v>
      </c>
      <c r="S1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150.03</v>
      </c>
      <c r="T1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150.03</v>
      </c>
      <c r="U1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150.03</v>
      </c>
      <c r="V1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150.03</v>
      </c>
      <c r="W1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150.03</v>
      </c>
      <c r="X1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150.03</v>
      </c>
      <c r="Y1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150.03</v>
      </c>
      <c r="Z1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150.03</v>
      </c>
      <c r="AA1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150.03</v>
      </c>
      <c r="AB1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150.03</v>
      </c>
      <c r="AC1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150.03</v>
      </c>
      <c r="AD1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150.03</v>
      </c>
      <c r="AE1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150.03</v>
      </c>
      <c r="AF1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150.03</v>
      </c>
      <c r="AG1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150.03</v>
      </c>
      <c r="AH1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150.03</v>
      </c>
      <c r="AI1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150.03</v>
      </c>
      <c r="AJ1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150.03</v>
      </c>
      <c r="AK1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150.03</v>
      </c>
    </row>
    <row r="18" spans="2:37" x14ac:dyDescent="0.4">
      <c r="B18" t="s">
        <v>149</v>
      </c>
      <c r="C18" t="s">
        <v>34</v>
      </c>
      <c r="D18" t="s">
        <v>2</v>
      </c>
      <c r="F18">
        <v>218.7</v>
      </c>
      <c r="H18" t="s">
        <v>39</v>
      </c>
      <c r="I18">
        <v>2046</v>
      </c>
      <c r="J1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218.7</v>
      </c>
      <c r="K1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218.7</v>
      </c>
      <c r="L1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218.7</v>
      </c>
      <c r="M1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218.7</v>
      </c>
      <c r="N1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218.7</v>
      </c>
      <c r="O1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218.7</v>
      </c>
      <c r="P1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218.7</v>
      </c>
      <c r="Q1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218.7</v>
      </c>
      <c r="R1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218.7</v>
      </c>
      <c r="S1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218.7</v>
      </c>
      <c r="T1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218.7</v>
      </c>
      <c r="U1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218.7</v>
      </c>
      <c r="V1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218.7</v>
      </c>
      <c r="W1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218.7</v>
      </c>
      <c r="X1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218.7</v>
      </c>
      <c r="Y1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218.7</v>
      </c>
      <c r="Z1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218.7</v>
      </c>
      <c r="AA1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218.7</v>
      </c>
      <c r="AB1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218.7</v>
      </c>
      <c r="AC1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218.7</v>
      </c>
      <c r="AD1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218.7</v>
      </c>
      <c r="AE1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218.7</v>
      </c>
      <c r="AF1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9" spans="2:37" x14ac:dyDescent="0.4">
      <c r="B19" t="s">
        <v>150</v>
      </c>
      <c r="C19" t="s">
        <v>124</v>
      </c>
      <c r="D19" t="s">
        <v>5</v>
      </c>
      <c r="F19">
        <v>30</v>
      </c>
      <c r="H19" t="s">
        <v>39</v>
      </c>
      <c r="I19">
        <v>2051</v>
      </c>
      <c r="J1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30</v>
      </c>
      <c r="K1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30</v>
      </c>
      <c r="L1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30</v>
      </c>
      <c r="M1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30</v>
      </c>
      <c r="N1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30</v>
      </c>
      <c r="O1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30</v>
      </c>
      <c r="P1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30</v>
      </c>
      <c r="Q1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30</v>
      </c>
      <c r="R1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30</v>
      </c>
      <c r="S1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30</v>
      </c>
      <c r="T1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30</v>
      </c>
      <c r="U1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30</v>
      </c>
      <c r="V1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30</v>
      </c>
      <c r="W1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30</v>
      </c>
      <c r="X1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30</v>
      </c>
      <c r="Y1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30</v>
      </c>
      <c r="Z1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30</v>
      </c>
      <c r="AA1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30</v>
      </c>
      <c r="AB1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30</v>
      </c>
      <c r="AC1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30</v>
      </c>
      <c r="AD1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30</v>
      </c>
      <c r="AE1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30</v>
      </c>
      <c r="AF1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30</v>
      </c>
      <c r="AG1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30</v>
      </c>
      <c r="AH1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30</v>
      </c>
      <c r="AI1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30</v>
      </c>
      <c r="AJ1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30</v>
      </c>
      <c r="AK1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0" spans="2:37" x14ac:dyDescent="0.4">
      <c r="B20" t="s">
        <v>151</v>
      </c>
      <c r="C20" t="s">
        <v>34</v>
      </c>
      <c r="D20" t="s">
        <v>2</v>
      </c>
      <c r="F20">
        <v>91</v>
      </c>
      <c r="H20" t="s">
        <v>39</v>
      </c>
      <c r="I20">
        <v>2043</v>
      </c>
      <c r="J2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91</v>
      </c>
      <c r="K2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91</v>
      </c>
      <c r="L2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91</v>
      </c>
      <c r="M2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91</v>
      </c>
      <c r="N2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91</v>
      </c>
      <c r="O2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91</v>
      </c>
      <c r="P2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91</v>
      </c>
      <c r="Q2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91</v>
      </c>
      <c r="R2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91</v>
      </c>
      <c r="S2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91</v>
      </c>
      <c r="T2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91</v>
      </c>
      <c r="U2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91</v>
      </c>
      <c r="V2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91</v>
      </c>
      <c r="W2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91</v>
      </c>
      <c r="X2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91</v>
      </c>
      <c r="Y2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91</v>
      </c>
      <c r="Z2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91</v>
      </c>
      <c r="AA2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91</v>
      </c>
      <c r="AB2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91</v>
      </c>
      <c r="AC2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1" spans="2:37" x14ac:dyDescent="0.4">
      <c r="B21" t="s">
        <v>152</v>
      </c>
      <c r="C21" t="s">
        <v>34</v>
      </c>
      <c r="D21" t="s">
        <v>2</v>
      </c>
      <c r="F21">
        <v>57.6</v>
      </c>
      <c r="H21" t="s">
        <v>39</v>
      </c>
      <c r="I21">
        <v>2054</v>
      </c>
      <c r="J2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57.6</v>
      </c>
      <c r="K2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57.6</v>
      </c>
      <c r="L2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57.6</v>
      </c>
      <c r="M2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57.6</v>
      </c>
      <c r="N2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57.6</v>
      </c>
      <c r="O2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57.6</v>
      </c>
      <c r="P2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57.6</v>
      </c>
      <c r="Q2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57.6</v>
      </c>
      <c r="R2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57.6</v>
      </c>
      <c r="S2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57.6</v>
      </c>
      <c r="T2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57.6</v>
      </c>
      <c r="U2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57.6</v>
      </c>
      <c r="V2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57.6</v>
      </c>
      <c r="W2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57.6</v>
      </c>
      <c r="X2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57.6</v>
      </c>
      <c r="Y2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57.6</v>
      </c>
      <c r="Z2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57.6</v>
      </c>
      <c r="AA2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57.6</v>
      </c>
      <c r="AB2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57.6</v>
      </c>
      <c r="AC2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57.6</v>
      </c>
      <c r="AD2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57.6</v>
      </c>
      <c r="AE2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57.6</v>
      </c>
      <c r="AF2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57.6</v>
      </c>
      <c r="AG2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57.6</v>
      </c>
      <c r="AH2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57.6</v>
      </c>
      <c r="AI2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57.6</v>
      </c>
      <c r="AJ2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57.6</v>
      </c>
      <c r="AK2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57.6</v>
      </c>
    </row>
    <row r="22" spans="2:37" x14ac:dyDescent="0.4">
      <c r="B22" t="s">
        <v>153</v>
      </c>
      <c r="C22" t="s">
        <v>34</v>
      </c>
      <c r="D22" t="s">
        <v>2</v>
      </c>
      <c r="F22">
        <v>138.01</v>
      </c>
      <c r="H22" t="s">
        <v>39</v>
      </c>
      <c r="I22">
        <v>2041</v>
      </c>
      <c r="J2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138.01</v>
      </c>
      <c r="K2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138.01</v>
      </c>
      <c r="L2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138.01</v>
      </c>
      <c r="M2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138.01</v>
      </c>
      <c r="N2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138.01</v>
      </c>
      <c r="O2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138.01</v>
      </c>
      <c r="P2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138.01</v>
      </c>
      <c r="Q2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138.01</v>
      </c>
      <c r="R2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138.01</v>
      </c>
      <c r="S2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138.01</v>
      </c>
      <c r="T2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138.01</v>
      </c>
      <c r="U2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138.01</v>
      </c>
      <c r="V2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138.01</v>
      </c>
      <c r="W2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138.01</v>
      </c>
      <c r="X2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138.01</v>
      </c>
      <c r="Y2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138.01</v>
      </c>
      <c r="Z2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138.01</v>
      </c>
      <c r="AA2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3" spans="2:37" x14ac:dyDescent="0.4">
      <c r="B23" t="s">
        <v>154</v>
      </c>
      <c r="C23" t="s">
        <v>126</v>
      </c>
      <c r="D23" t="s">
        <v>5</v>
      </c>
      <c r="F23">
        <v>349.98</v>
      </c>
      <c r="H23">
        <v>2025</v>
      </c>
      <c r="I23">
        <v>2050</v>
      </c>
      <c r="J2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2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349.98</v>
      </c>
      <c r="L2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349.98</v>
      </c>
      <c r="M2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349.98</v>
      </c>
      <c r="N2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349.98</v>
      </c>
      <c r="O2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349.98</v>
      </c>
      <c r="P2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349.98</v>
      </c>
      <c r="Q2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349.98</v>
      </c>
      <c r="R2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349.98</v>
      </c>
      <c r="S2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349.98</v>
      </c>
      <c r="T2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349.98</v>
      </c>
      <c r="U2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349.98</v>
      </c>
      <c r="V2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349.98</v>
      </c>
      <c r="W2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349.98</v>
      </c>
      <c r="X2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349.98</v>
      </c>
      <c r="Y2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349.98</v>
      </c>
      <c r="Z2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349.98</v>
      </c>
      <c r="AA2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349.98</v>
      </c>
      <c r="AB2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349.98</v>
      </c>
      <c r="AC2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349.98</v>
      </c>
      <c r="AD2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349.98</v>
      </c>
      <c r="AE2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349.98</v>
      </c>
      <c r="AF2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349.98</v>
      </c>
      <c r="AG2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349.98</v>
      </c>
      <c r="AH2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349.98</v>
      </c>
      <c r="AI2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349.98</v>
      </c>
      <c r="AJ2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4" spans="2:37" x14ac:dyDescent="0.4">
      <c r="B24" t="s">
        <v>155</v>
      </c>
      <c r="C24" t="s">
        <v>34</v>
      </c>
      <c r="D24" t="s">
        <v>2</v>
      </c>
      <c r="F24">
        <v>30</v>
      </c>
      <c r="H24" t="s">
        <v>39</v>
      </c>
      <c r="I24">
        <v>2038</v>
      </c>
      <c r="J2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30</v>
      </c>
      <c r="K2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30</v>
      </c>
      <c r="L2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30</v>
      </c>
      <c r="M2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30</v>
      </c>
      <c r="N2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30</v>
      </c>
      <c r="O2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30</v>
      </c>
      <c r="P2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30</v>
      </c>
      <c r="Q2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30</v>
      </c>
      <c r="R2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30</v>
      </c>
      <c r="S2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30</v>
      </c>
      <c r="T2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30</v>
      </c>
      <c r="U2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30</v>
      </c>
      <c r="V2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30</v>
      </c>
      <c r="W2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30</v>
      </c>
      <c r="X2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2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2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5" spans="2:37" x14ac:dyDescent="0.4">
      <c r="B25" t="s">
        <v>156</v>
      </c>
      <c r="C25" t="s">
        <v>34</v>
      </c>
      <c r="D25" t="s">
        <v>5</v>
      </c>
      <c r="F25">
        <v>274.95999999999998</v>
      </c>
      <c r="H25" t="s">
        <v>39</v>
      </c>
      <c r="I25">
        <v>2055</v>
      </c>
      <c r="J2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274.95999999999998</v>
      </c>
      <c r="K2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274.95999999999998</v>
      </c>
      <c r="L2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274.95999999999998</v>
      </c>
      <c r="M2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274.95999999999998</v>
      </c>
      <c r="N2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274.95999999999998</v>
      </c>
      <c r="O2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274.95999999999998</v>
      </c>
      <c r="P2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274.95999999999998</v>
      </c>
      <c r="Q2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274.95999999999998</v>
      </c>
      <c r="R2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274.95999999999998</v>
      </c>
      <c r="S2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274.95999999999998</v>
      </c>
      <c r="T2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274.95999999999998</v>
      </c>
      <c r="U2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274.95999999999998</v>
      </c>
      <c r="V2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274.95999999999998</v>
      </c>
      <c r="W2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274.95999999999998</v>
      </c>
      <c r="X2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274.95999999999998</v>
      </c>
      <c r="Y2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274.95999999999998</v>
      </c>
      <c r="Z2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274.95999999999998</v>
      </c>
      <c r="AA2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274.95999999999998</v>
      </c>
      <c r="AB2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274.95999999999998</v>
      </c>
      <c r="AC2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274.95999999999998</v>
      </c>
      <c r="AD2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274.95999999999998</v>
      </c>
      <c r="AE2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274.95999999999998</v>
      </c>
      <c r="AF2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274.95999999999998</v>
      </c>
      <c r="AG2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274.95999999999998</v>
      </c>
      <c r="AH2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274.95999999999998</v>
      </c>
      <c r="AI2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274.95999999999998</v>
      </c>
      <c r="AJ2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274.95999999999998</v>
      </c>
      <c r="AK2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274.95999999999998</v>
      </c>
    </row>
    <row r="26" spans="2:37" x14ac:dyDescent="0.4">
      <c r="B26" t="s">
        <v>157</v>
      </c>
      <c r="C26" t="s">
        <v>34</v>
      </c>
      <c r="D26" t="s">
        <v>5</v>
      </c>
      <c r="F26">
        <v>132.66</v>
      </c>
      <c r="H26" t="s">
        <v>39</v>
      </c>
      <c r="I26">
        <v>2049</v>
      </c>
      <c r="J2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132.66</v>
      </c>
      <c r="K2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132.66</v>
      </c>
      <c r="L2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132.66</v>
      </c>
      <c r="M2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132.66</v>
      </c>
      <c r="N2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132.66</v>
      </c>
      <c r="O2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132.66</v>
      </c>
      <c r="P2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132.66</v>
      </c>
      <c r="Q2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132.66</v>
      </c>
      <c r="R2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132.66</v>
      </c>
      <c r="S2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132.66</v>
      </c>
      <c r="T2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132.66</v>
      </c>
      <c r="U2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132.66</v>
      </c>
      <c r="V2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132.66</v>
      </c>
      <c r="W2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132.66</v>
      </c>
      <c r="X2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132.66</v>
      </c>
      <c r="Y2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132.66</v>
      </c>
      <c r="Z2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132.66</v>
      </c>
      <c r="AA2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132.66</v>
      </c>
      <c r="AB2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132.66</v>
      </c>
      <c r="AC2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132.66</v>
      </c>
      <c r="AD2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132.66</v>
      </c>
      <c r="AE2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132.66</v>
      </c>
      <c r="AF2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132.66</v>
      </c>
      <c r="AG2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132.66</v>
      </c>
      <c r="AH2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132.66</v>
      </c>
      <c r="AI2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7" spans="2:37" x14ac:dyDescent="0.4">
      <c r="B27" t="s">
        <v>158</v>
      </c>
      <c r="C27" t="s">
        <v>120</v>
      </c>
      <c r="D27" t="s">
        <v>2</v>
      </c>
      <c r="F27">
        <v>145.54</v>
      </c>
      <c r="H27" t="s">
        <v>39</v>
      </c>
      <c r="I27">
        <v>2063</v>
      </c>
      <c r="J2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145.54</v>
      </c>
      <c r="K2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145.54</v>
      </c>
      <c r="L2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145.54</v>
      </c>
      <c r="M2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145.54</v>
      </c>
      <c r="N2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145.54</v>
      </c>
      <c r="O2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145.54</v>
      </c>
      <c r="P2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145.54</v>
      </c>
      <c r="Q2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145.54</v>
      </c>
      <c r="R2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145.54</v>
      </c>
      <c r="S2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145.54</v>
      </c>
      <c r="T2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145.54</v>
      </c>
      <c r="U2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145.54</v>
      </c>
      <c r="V2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145.54</v>
      </c>
      <c r="W2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145.54</v>
      </c>
      <c r="X2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145.54</v>
      </c>
      <c r="Y2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145.54</v>
      </c>
      <c r="Z2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145.54</v>
      </c>
      <c r="AA2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145.54</v>
      </c>
      <c r="AB2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145.54</v>
      </c>
      <c r="AC2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145.54</v>
      </c>
      <c r="AD2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145.54</v>
      </c>
      <c r="AE2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145.54</v>
      </c>
      <c r="AF2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145.54</v>
      </c>
      <c r="AG2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145.54</v>
      </c>
      <c r="AH2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145.54</v>
      </c>
      <c r="AI2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145.54</v>
      </c>
      <c r="AJ2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145.54</v>
      </c>
      <c r="AK2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145.54</v>
      </c>
    </row>
    <row r="28" spans="2:37" x14ac:dyDescent="0.4">
      <c r="B28" t="s">
        <v>159</v>
      </c>
      <c r="C28" t="s">
        <v>120</v>
      </c>
      <c r="D28" t="s">
        <v>5</v>
      </c>
      <c r="F28">
        <v>69.75</v>
      </c>
      <c r="H28" t="s">
        <v>39</v>
      </c>
      <c r="I28">
        <v>2050</v>
      </c>
      <c r="J2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69.75</v>
      </c>
      <c r="K2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69.75</v>
      </c>
      <c r="L2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69.75</v>
      </c>
      <c r="M2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69.75</v>
      </c>
      <c r="N2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69.75</v>
      </c>
      <c r="O2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69.75</v>
      </c>
      <c r="P2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69.75</v>
      </c>
      <c r="Q2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69.75</v>
      </c>
      <c r="R2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69.75</v>
      </c>
      <c r="S2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69.75</v>
      </c>
      <c r="T2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69.75</v>
      </c>
      <c r="U2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69.75</v>
      </c>
      <c r="V2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69.75</v>
      </c>
      <c r="W2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69.75</v>
      </c>
      <c r="X2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69.75</v>
      </c>
      <c r="Y2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69.75</v>
      </c>
      <c r="Z2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69.75</v>
      </c>
      <c r="AA2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69.75</v>
      </c>
      <c r="AB2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69.75</v>
      </c>
      <c r="AC2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69.75</v>
      </c>
      <c r="AD2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69.75</v>
      </c>
      <c r="AE2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69.75</v>
      </c>
      <c r="AF2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69.75</v>
      </c>
      <c r="AG2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69.75</v>
      </c>
      <c r="AH2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69.75</v>
      </c>
      <c r="AI2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69.75</v>
      </c>
      <c r="AJ2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9" spans="2:37" x14ac:dyDescent="0.4">
      <c r="B29" t="s">
        <v>160</v>
      </c>
      <c r="C29" t="s">
        <v>34</v>
      </c>
      <c r="D29" t="s">
        <v>5</v>
      </c>
      <c r="F29">
        <v>10</v>
      </c>
      <c r="H29" t="s">
        <v>39</v>
      </c>
      <c r="I29">
        <v>2100</v>
      </c>
      <c r="J2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v>
      </c>
      <c r="K2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v>
      </c>
      <c r="L2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v>
      </c>
      <c r="M2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v>
      </c>
      <c r="N2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v>
      </c>
      <c r="O2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v>
      </c>
      <c r="P2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v>
      </c>
      <c r="Q2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v>
      </c>
      <c r="R2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v>
      </c>
      <c r="S2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v>
      </c>
      <c r="T2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v>
      </c>
      <c r="U2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v>
      </c>
      <c r="V2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v>
      </c>
      <c r="W2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v>
      </c>
      <c r="X2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v>
      </c>
      <c r="Y2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v>
      </c>
      <c r="Z2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v>
      </c>
      <c r="AA2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v>
      </c>
      <c r="AB2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v>
      </c>
      <c r="AC2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v>
      </c>
      <c r="AD2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v>
      </c>
      <c r="AE2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v>
      </c>
      <c r="AF2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v>
      </c>
      <c r="AG2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v>
      </c>
      <c r="AH2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v>
      </c>
      <c r="AI2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10</v>
      </c>
      <c r="AJ2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10</v>
      </c>
      <c r="AK2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10</v>
      </c>
    </row>
    <row r="30" spans="2:37" x14ac:dyDescent="0.4">
      <c r="B30" t="s">
        <v>161</v>
      </c>
      <c r="C30" t="s">
        <v>34</v>
      </c>
      <c r="D30" t="s">
        <v>2</v>
      </c>
      <c r="F30">
        <v>165.5</v>
      </c>
      <c r="H30" t="s">
        <v>39</v>
      </c>
      <c r="I30">
        <v>2100</v>
      </c>
      <c r="J3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165.5</v>
      </c>
      <c r="K3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165.5</v>
      </c>
      <c r="L3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165.5</v>
      </c>
      <c r="M3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165.5</v>
      </c>
      <c r="N3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165.5</v>
      </c>
      <c r="O3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165.5</v>
      </c>
      <c r="P3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165.5</v>
      </c>
      <c r="Q3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165.5</v>
      </c>
      <c r="R3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165.5</v>
      </c>
      <c r="S3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165.5</v>
      </c>
      <c r="T3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165.5</v>
      </c>
      <c r="U3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165.5</v>
      </c>
      <c r="V3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165.5</v>
      </c>
      <c r="W3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165.5</v>
      </c>
      <c r="X3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165.5</v>
      </c>
      <c r="Y3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165.5</v>
      </c>
      <c r="Z3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165.5</v>
      </c>
      <c r="AA3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165.5</v>
      </c>
      <c r="AB3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165.5</v>
      </c>
      <c r="AC3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165.5</v>
      </c>
      <c r="AD3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165.5</v>
      </c>
      <c r="AE3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165.5</v>
      </c>
      <c r="AF3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165.5</v>
      </c>
      <c r="AG3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165.5</v>
      </c>
      <c r="AH3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165.5</v>
      </c>
      <c r="AI3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165.5</v>
      </c>
      <c r="AJ3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165.5</v>
      </c>
      <c r="AK3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165.5</v>
      </c>
    </row>
    <row r="31" spans="2:37" x14ac:dyDescent="0.4">
      <c r="B31" t="s">
        <v>162</v>
      </c>
      <c r="C31" t="s">
        <v>34</v>
      </c>
      <c r="D31" t="s">
        <v>2</v>
      </c>
      <c r="F31">
        <v>110.67</v>
      </c>
      <c r="H31" t="s">
        <v>39</v>
      </c>
      <c r="I31">
        <v>2120</v>
      </c>
      <c r="J3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110.67</v>
      </c>
      <c r="K3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110.67</v>
      </c>
      <c r="L3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110.67</v>
      </c>
      <c r="M3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110.67</v>
      </c>
      <c r="N3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110.67</v>
      </c>
      <c r="O3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110.67</v>
      </c>
      <c r="P3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110.67</v>
      </c>
      <c r="Q3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110.67</v>
      </c>
      <c r="R3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110.67</v>
      </c>
      <c r="S3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110.67</v>
      </c>
      <c r="T3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110.67</v>
      </c>
      <c r="U3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110.67</v>
      </c>
      <c r="V3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110.67</v>
      </c>
      <c r="W3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110.67</v>
      </c>
      <c r="X3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110.67</v>
      </c>
      <c r="Y3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110.67</v>
      </c>
      <c r="Z3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110.67</v>
      </c>
      <c r="AA3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110.67</v>
      </c>
      <c r="AB3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110.67</v>
      </c>
      <c r="AC3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110.67</v>
      </c>
      <c r="AD3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110.67</v>
      </c>
      <c r="AE3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110.67</v>
      </c>
      <c r="AF3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110.67</v>
      </c>
      <c r="AG3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110.67</v>
      </c>
      <c r="AH3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110.67</v>
      </c>
      <c r="AI3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110.67</v>
      </c>
      <c r="AJ3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110.67</v>
      </c>
      <c r="AK3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110.67</v>
      </c>
    </row>
    <row r="32" spans="2:37" x14ac:dyDescent="0.4">
      <c r="B32" t="s">
        <v>163</v>
      </c>
      <c r="C32" t="s">
        <v>116</v>
      </c>
      <c r="D32" t="s">
        <v>5</v>
      </c>
      <c r="F32">
        <v>110</v>
      </c>
      <c r="H32" t="s">
        <v>39</v>
      </c>
      <c r="I32">
        <v>2056</v>
      </c>
      <c r="J3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110</v>
      </c>
      <c r="K3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110</v>
      </c>
      <c r="L3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110</v>
      </c>
      <c r="M3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110</v>
      </c>
      <c r="N3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110</v>
      </c>
      <c r="O3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110</v>
      </c>
      <c r="P3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110</v>
      </c>
      <c r="Q3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110</v>
      </c>
      <c r="R3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110</v>
      </c>
      <c r="S3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110</v>
      </c>
      <c r="T3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110</v>
      </c>
      <c r="U3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110</v>
      </c>
      <c r="V3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110</v>
      </c>
      <c r="W3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110</v>
      </c>
      <c r="X3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110</v>
      </c>
      <c r="Y3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110</v>
      </c>
      <c r="Z3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110</v>
      </c>
      <c r="AA3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110</v>
      </c>
      <c r="AB3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110</v>
      </c>
      <c r="AC3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110</v>
      </c>
      <c r="AD3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110</v>
      </c>
      <c r="AE3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110</v>
      </c>
      <c r="AF3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110</v>
      </c>
      <c r="AG3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110</v>
      </c>
      <c r="AH3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110</v>
      </c>
      <c r="AI3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110</v>
      </c>
      <c r="AJ3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110</v>
      </c>
      <c r="AK3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110</v>
      </c>
    </row>
    <row r="33" spans="2:37" x14ac:dyDescent="0.4">
      <c r="B33" t="s">
        <v>164</v>
      </c>
      <c r="C33" t="s">
        <v>34</v>
      </c>
      <c r="D33" t="s">
        <v>2</v>
      </c>
      <c r="F33">
        <v>46.5</v>
      </c>
      <c r="H33" t="s">
        <v>39</v>
      </c>
      <c r="I33">
        <v>2036</v>
      </c>
      <c r="J3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46.5</v>
      </c>
      <c r="K3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46.5</v>
      </c>
      <c r="L3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46.5</v>
      </c>
      <c r="M3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46.5</v>
      </c>
      <c r="N3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46.5</v>
      </c>
      <c r="O3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46.5</v>
      </c>
      <c r="P3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46.5</v>
      </c>
      <c r="Q3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46.5</v>
      </c>
      <c r="R3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46.5</v>
      </c>
      <c r="S3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46.5</v>
      </c>
      <c r="T3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46.5</v>
      </c>
      <c r="U3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46.5</v>
      </c>
      <c r="V3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3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3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3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3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3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4" spans="2:37" x14ac:dyDescent="0.4">
      <c r="B34" t="s">
        <v>165</v>
      </c>
      <c r="C34" t="s">
        <v>34</v>
      </c>
      <c r="D34" t="s">
        <v>5</v>
      </c>
      <c r="F34">
        <v>85</v>
      </c>
      <c r="H34" t="s">
        <v>39</v>
      </c>
      <c r="I34">
        <v>2053</v>
      </c>
      <c r="J3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85</v>
      </c>
      <c r="K3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85</v>
      </c>
      <c r="L3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85</v>
      </c>
      <c r="M3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85</v>
      </c>
      <c r="N3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85</v>
      </c>
      <c r="O3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85</v>
      </c>
      <c r="P3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85</v>
      </c>
      <c r="Q3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85</v>
      </c>
      <c r="R3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85</v>
      </c>
      <c r="S3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85</v>
      </c>
      <c r="T3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85</v>
      </c>
      <c r="U3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85</v>
      </c>
      <c r="V3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85</v>
      </c>
      <c r="W3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85</v>
      </c>
      <c r="X3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85</v>
      </c>
      <c r="Y3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85</v>
      </c>
      <c r="Z3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85</v>
      </c>
      <c r="AA3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85</v>
      </c>
      <c r="AB3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85</v>
      </c>
      <c r="AC3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85</v>
      </c>
      <c r="AD3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85</v>
      </c>
      <c r="AE3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85</v>
      </c>
      <c r="AF3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85</v>
      </c>
      <c r="AG3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85</v>
      </c>
      <c r="AH3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85</v>
      </c>
      <c r="AI3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85</v>
      </c>
      <c r="AJ3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85</v>
      </c>
      <c r="AK3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85</v>
      </c>
    </row>
    <row r="35" spans="2:37" x14ac:dyDescent="0.4">
      <c r="B35" t="s">
        <v>166</v>
      </c>
      <c r="C35" t="s">
        <v>34</v>
      </c>
      <c r="D35" t="s">
        <v>5</v>
      </c>
      <c r="F35">
        <v>50</v>
      </c>
      <c r="H35" t="s">
        <v>39</v>
      </c>
      <c r="I35">
        <v>2050</v>
      </c>
      <c r="J3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50</v>
      </c>
      <c r="K3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50</v>
      </c>
      <c r="L3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50</v>
      </c>
      <c r="M3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50</v>
      </c>
      <c r="N3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50</v>
      </c>
      <c r="O3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50</v>
      </c>
      <c r="P3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50</v>
      </c>
      <c r="Q3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50</v>
      </c>
      <c r="R3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50</v>
      </c>
      <c r="S3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50</v>
      </c>
      <c r="T3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50</v>
      </c>
      <c r="U3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50</v>
      </c>
      <c r="V3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50</v>
      </c>
      <c r="W3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50</v>
      </c>
      <c r="X3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50</v>
      </c>
      <c r="Y3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50</v>
      </c>
      <c r="Z3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50</v>
      </c>
      <c r="AA3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50</v>
      </c>
      <c r="AB3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50</v>
      </c>
      <c r="AC3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50</v>
      </c>
      <c r="AD3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50</v>
      </c>
      <c r="AE3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50</v>
      </c>
      <c r="AF3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50</v>
      </c>
      <c r="AG3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50</v>
      </c>
      <c r="AH3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50</v>
      </c>
      <c r="AI3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50</v>
      </c>
      <c r="AJ3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6" spans="2:37" x14ac:dyDescent="0.4">
      <c r="B36" t="s">
        <v>167</v>
      </c>
      <c r="C36" t="s">
        <v>126</v>
      </c>
      <c r="D36" t="s">
        <v>5</v>
      </c>
      <c r="F36">
        <v>30</v>
      </c>
      <c r="H36" t="s">
        <v>39</v>
      </c>
      <c r="I36">
        <v>2050</v>
      </c>
      <c r="J3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30</v>
      </c>
      <c r="K3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30</v>
      </c>
      <c r="L3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30</v>
      </c>
      <c r="M3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30</v>
      </c>
      <c r="N3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30</v>
      </c>
      <c r="O3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30</v>
      </c>
      <c r="P3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30</v>
      </c>
      <c r="Q3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30</v>
      </c>
      <c r="R3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30</v>
      </c>
      <c r="S3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30</v>
      </c>
      <c r="T3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30</v>
      </c>
      <c r="U3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30</v>
      </c>
      <c r="V3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30</v>
      </c>
      <c r="W3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30</v>
      </c>
      <c r="X3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30</v>
      </c>
      <c r="Y3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30</v>
      </c>
      <c r="Z3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30</v>
      </c>
      <c r="AA3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30</v>
      </c>
      <c r="AB3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30</v>
      </c>
      <c r="AC3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30</v>
      </c>
      <c r="AD3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30</v>
      </c>
      <c r="AE3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30</v>
      </c>
      <c r="AF3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30</v>
      </c>
      <c r="AG3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30</v>
      </c>
      <c r="AH3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30</v>
      </c>
      <c r="AI3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30</v>
      </c>
      <c r="AJ3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7" spans="2:37" x14ac:dyDescent="0.4">
      <c r="B37" t="s">
        <v>168</v>
      </c>
      <c r="C37" t="s">
        <v>124</v>
      </c>
      <c r="D37" t="s">
        <v>5</v>
      </c>
      <c r="F37">
        <v>220</v>
      </c>
      <c r="H37" t="s">
        <v>39</v>
      </c>
      <c r="I37">
        <v>2050</v>
      </c>
      <c r="J3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220</v>
      </c>
      <c r="K3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220</v>
      </c>
      <c r="L3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220</v>
      </c>
      <c r="M3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220</v>
      </c>
      <c r="N3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220</v>
      </c>
      <c r="O3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220</v>
      </c>
      <c r="P3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220</v>
      </c>
      <c r="Q3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220</v>
      </c>
      <c r="R3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220</v>
      </c>
      <c r="S3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220</v>
      </c>
      <c r="T3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220</v>
      </c>
      <c r="U3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220</v>
      </c>
      <c r="V3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220</v>
      </c>
      <c r="W3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220</v>
      </c>
      <c r="X3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220</v>
      </c>
      <c r="Y3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220</v>
      </c>
      <c r="Z3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220</v>
      </c>
      <c r="AA3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220</v>
      </c>
      <c r="AB3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220</v>
      </c>
      <c r="AC3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220</v>
      </c>
      <c r="AD3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220</v>
      </c>
      <c r="AE3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220</v>
      </c>
      <c r="AF3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220</v>
      </c>
      <c r="AG3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220</v>
      </c>
      <c r="AH3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220</v>
      </c>
      <c r="AI3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220</v>
      </c>
      <c r="AJ3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8" spans="2:37" x14ac:dyDescent="0.4">
      <c r="B38" t="s">
        <v>169</v>
      </c>
      <c r="C38" t="s">
        <v>124</v>
      </c>
      <c r="D38" t="s">
        <v>5</v>
      </c>
      <c r="F38">
        <v>28.99</v>
      </c>
      <c r="H38" t="s">
        <v>39</v>
      </c>
      <c r="I38">
        <v>2050</v>
      </c>
      <c r="J3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28.99</v>
      </c>
      <c r="K3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28.99</v>
      </c>
      <c r="L3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28.99</v>
      </c>
      <c r="M3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28.99</v>
      </c>
      <c r="N3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28.99</v>
      </c>
      <c r="O3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28.99</v>
      </c>
      <c r="P3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28.99</v>
      </c>
      <c r="Q3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28.99</v>
      </c>
      <c r="R3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28.99</v>
      </c>
      <c r="S3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28.99</v>
      </c>
      <c r="T3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28.99</v>
      </c>
      <c r="U3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28.99</v>
      </c>
      <c r="V3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28.99</v>
      </c>
      <c r="W3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28.99</v>
      </c>
      <c r="X3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28.99</v>
      </c>
      <c r="Y3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28.99</v>
      </c>
      <c r="Z3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28.99</v>
      </c>
      <c r="AA3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28.99</v>
      </c>
      <c r="AB3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28.99</v>
      </c>
      <c r="AC3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28.99</v>
      </c>
      <c r="AD3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28.99</v>
      </c>
      <c r="AE3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28.99</v>
      </c>
      <c r="AF3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28.99</v>
      </c>
      <c r="AG3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28.99</v>
      </c>
      <c r="AH3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28.99</v>
      </c>
      <c r="AI3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28.99</v>
      </c>
      <c r="AJ3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9" spans="2:37" x14ac:dyDescent="0.4">
      <c r="B39" t="s">
        <v>170</v>
      </c>
      <c r="C39" t="s">
        <v>126</v>
      </c>
      <c r="D39" t="s">
        <v>5</v>
      </c>
      <c r="F39">
        <v>9.9</v>
      </c>
      <c r="H39">
        <v>2025</v>
      </c>
      <c r="I39">
        <v>2055</v>
      </c>
      <c r="J3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3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9.9</v>
      </c>
      <c r="L3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9.9</v>
      </c>
      <c r="M3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9.9</v>
      </c>
      <c r="N3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9.9</v>
      </c>
      <c r="O3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9.9</v>
      </c>
      <c r="P3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9.9</v>
      </c>
      <c r="Q3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9.9</v>
      </c>
      <c r="R3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9.9</v>
      </c>
      <c r="S3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9.9</v>
      </c>
      <c r="T3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9.9</v>
      </c>
      <c r="U3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9.9</v>
      </c>
      <c r="V3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9.9</v>
      </c>
      <c r="W3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9.9</v>
      </c>
      <c r="X3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9.9</v>
      </c>
      <c r="Y3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9.9</v>
      </c>
      <c r="Z3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9.9</v>
      </c>
      <c r="AA3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9.9</v>
      </c>
      <c r="AB3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9.9</v>
      </c>
      <c r="AC3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9.9</v>
      </c>
      <c r="AD3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9.9</v>
      </c>
      <c r="AE3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9.9</v>
      </c>
      <c r="AF3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9.9</v>
      </c>
      <c r="AG3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9.9</v>
      </c>
      <c r="AH3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9.9</v>
      </c>
      <c r="AI3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9.9</v>
      </c>
      <c r="AJ3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9.9</v>
      </c>
      <c r="AK3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9.9</v>
      </c>
    </row>
    <row r="40" spans="2:37" x14ac:dyDescent="0.4">
      <c r="B40" t="s">
        <v>171</v>
      </c>
      <c r="C40" t="s">
        <v>120</v>
      </c>
      <c r="D40" t="s">
        <v>5</v>
      </c>
      <c r="F40">
        <v>46.7</v>
      </c>
      <c r="H40" t="s">
        <v>39</v>
      </c>
      <c r="I40">
        <v>2048</v>
      </c>
      <c r="J4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46.7</v>
      </c>
      <c r="K4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46.7</v>
      </c>
      <c r="L4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46.7</v>
      </c>
      <c r="M4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46.7</v>
      </c>
      <c r="N4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46.7</v>
      </c>
      <c r="O4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46.7</v>
      </c>
      <c r="P4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46.7</v>
      </c>
      <c r="Q4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46.7</v>
      </c>
      <c r="R4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46.7</v>
      </c>
      <c r="S4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46.7</v>
      </c>
      <c r="T4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46.7</v>
      </c>
      <c r="U4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46.7</v>
      </c>
      <c r="V4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46.7</v>
      </c>
      <c r="W4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46.7</v>
      </c>
      <c r="X4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46.7</v>
      </c>
      <c r="Y4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46.7</v>
      </c>
      <c r="Z4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46.7</v>
      </c>
      <c r="AA4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46.7</v>
      </c>
      <c r="AB4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46.7</v>
      </c>
      <c r="AC4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46.7</v>
      </c>
      <c r="AD4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46.7</v>
      </c>
      <c r="AE4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46.7</v>
      </c>
      <c r="AF4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46.7</v>
      </c>
      <c r="AG4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46.7</v>
      </c>
      <c r="AH4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1" spans="2:37" x14ac:dyDescent="0.4">
      <c r="B41" t="s">
        <v>172</v>
      </c>
      <c r="C41" t="s">
        <v>118</v>
      </c>
      <c r="D41" t="s">
        <v>5</v>
      </c>
      <c r="F41">
        <v>115.02</v>
      </c>
      <c r="H41" t="s">
        <v>39</v>
      </c>
      <c r="I41">
        <v>2052</v>
      </c>
      <c r="J4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115.02</v>
      </c>
      <c r="K4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115.02</v>
      </c>
      <c r="L4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115.02</v>
      </c>
      <c r="M4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115.02</v>
      </c>
      <c r="N4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115.02</v>
      </c>
      <c r="O4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115.02</v>
      </c>
      <c r="P4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115.02</v>
      </c>
      <c r="Q4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115.02</v>
      </c>
      <c r="R4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115.02</v>
      </c>
      <c r="S4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115.02</v>
      </c>
      <c r="T4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115.02</v>
      </c>
      <c r="U4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115.02</v>
      </c>
      <c r="V4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115.02</v>
      </c>
      <c r="W4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115.02</v>
      </c>
      <c r="X4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115.02</v>
      </c>
      <c r="Y4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115.02</v>
      </c>
      <c r="Z4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115.02</v>
      </c>
      <c r="AA4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115.02</v>
      </c>
      <c r="AB4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115.02</v>
      </c>
      <c r="AC4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115.02</v>
      </c>
      <c r="AD4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115.02</v>
      </c>
      <c r="AE4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115.02</v>
      </c>
      <c r="AF4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115.02</v>
      </c>
      <c r="AG4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115.02</v>
      </c>
      <c r="AH4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115.02</v>
      </c>
      <c r="AI4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115.02</v>
      </c>
      <c r="AJ4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115.02</v>
      </c>
      <c r="AK4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115.02</v>
      </c>
    </row>
    <row r="42" spans="2:37" x14ac:dyDescent="0.4">
      <c r="B42" t="s">
        <v>173</v>
      </c>
      <c r="C42" t="s">
        <v>120</v>
      </c>
      <c r="D42" t="s">
        <v>5</v>
      </c>
      <c r="F42">
        <v>36.01</v>
      </c>
      <c r="H42" t="s">
        <v>39</v>
      </c>
      <c r="I42">
        <v>2045</v>
      </c>
      <c r="J4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36.01</v>
      </c>
      <c r="K4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36.01</v>
      </c>
      <c r="L4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36.01</v>
      </c>
      <c r="M4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36.01</v>
      </c>
      <c r="N4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36.01</v>
      </c>
      <c r="O4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36.01</v>
      </c>
      <c r="P4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36.01</v>
      </c>
      <c r="Q4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36.01</v>
      </c>
      <c r="R4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36.01</v>
      </c>
      <c r="S4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36.01</v>
      </c>
      <c r="T4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36.01</v>
      </c>
      <c r="U4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36.01</v>
      </c>
      <c r="V4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36.01</v>
      </c>
      <c r="W4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36.01</v>
      </c>
      <c r="X4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36.01</v>
      </c>
      <c r="Y4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36.01</v>
      </c>
      <c r="Z4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36.01</v>
      </c>
      <c r="AA4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36.01</v>
      </c>
      <c r="AB4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36.01</v>
      </c>
      <c r="AC4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36.01</v>
      </c>
      <c r="AD4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36.01</v>
      </c>
      <c r="AE4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3" spans="2:37" x14ac:dyDescent="0.4">
      <c r="B43" t="s">
        <v>174</v>
      </c>
      <c r="C43" t="s">
        <v>116</v>
      </c>
      <c r="D43" t="s">
        <v>5</v>
      </c>
      <c r="F43">
        <v>56</v>
      </c>
      <c r="H43" t="s">
        <v>39</v>
      </c>
      <c r="I43">
        <v>2046</v>
      </c>
      <c r="J4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56</v>
      </c>
      <c r="K4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56</v>
      </c>
      <c r="L4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56</v>
      </c>
      <c r="M4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56</v>
      </c>
      <c r="N4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56</v>
      </c>
      <c r="O4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56</v>
      </c>
      <c r="P4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56</v>
      </c>
      <c r="Q4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56</v>
      </c>
      <c r="R4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56</v>
      </c>
      <c r="S4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56</v>
      </c>
      <c r="T4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56</v>
      </c>
      <c r="U4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56</v>
      </c>
      <c r="V4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56</v>
      </c>
      <c r="W4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56</v>
      </c>
      <c r="X4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56</v>
      </c>
      <c r="Y4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56</v>
      </c>
      <c r="Z4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56</v>
      </c>
      <c r="AA4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56</v>
      </c>
      <c r="AB4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56</v>
      </c>
      <c r="AC4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56</v>
      </c>
      <c r="AD4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56</v>
      </c>
      <c r="AE4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56</v>
      </c>
      <c r="AF4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4" spans="2:37" x14ac:dyDescent="0.4">
      <c r="B44" t="s">
        <v>175</v>
      </c>
      <c r="C44" t="s">
        <v>120</v>
      </c>
      <c r="D44" t="s">
        <v>5</v>
      </c>
      <c r="F44">
        <v>104.64</v>
      </c>
      <c r="H44" t="s">
        <v>39</v>
      </c>
      <c r="I44">
        <v>2049</v>
      </c>
      <c r="J4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104.64</v>
      </c>
      <c r="K4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104.64</v>
      </c>
      <c r="L4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104.64</v>
      </c>
      <c r="M4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104.64</v>
      </c>
      <c r="N4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104.64</v>
      </c>
      <c r="O4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104.64</v>
      </c>
      <c r="P4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104.64</v>
      </c>
      <c r="Q4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104.64</v>
      </c>
      <c r="R4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104.64</v>
      </c>
      <c r="S4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104.64</v>
      </c>
      <c r="T4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104.64</v>
      </c>
      <c r="U4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104.64</v>
      </c>
      <c r="V4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104.64</v>
      </c>
      <c r="W4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104.64</v>
      </c>
      <c r="X4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104.64</v>
      </c>
      <c r="Y4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104.64</v>
      </c>
      <c r="Z4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104.64</v>
      </c>
      <c r="AA4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104.64</v>
      </c>
      <c r="AB4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104.64</v>
      </c>
      <c r="AC4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104.64</v>
      </c>
      <c r="AD4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104.64</v>
      </c>
      <c r="AE4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104.64</v>
      </c>
      <c r="AF4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104.64</v>
      </c>
      <c r="AG4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104.64</v>
      </c>
      <c r="AH4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104.64</v>
      </c>
      <c r="AI4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5" spans="2:37" x14ac:dyDescent="0.4">
      <c r="B45" t="s">
        <v>176</v>
      </c>
      <c r="C45" t="s">
        <v>118</v>
      </c>
      <c r="D45" t="s">
        <v>5</v>
      </c>
      <c r="F45">
        <v>400</v>
      </c>
      <c r="H45" t="s">
        <v>39</v>
      </c>
      <c r="I45">
        <v>2052</v>
      </c>
      <c r="J4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400</v>
      </c>
      <c r="K4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400</v>
      </c>
      <c r="L4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400</v>
      </c>
      <c r="M4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400</v>
      </c>
      <c r="N4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400</v>
      </c>
      <c r="O4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400</v>
      </c>
      <c r="P4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400</v>
      </c>
      <c r="Q4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400</v>
      </c>
      <c r="R4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400</v>
      </c>
      <c r="S4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400</v>
      </c>
      <c r="T4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400</v>
      </c>
      <c r="U4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400</v>
      </c>
      <c r="V4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400</v>
      </c>
      <c r="W4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400</v>
      </c>
      <c r="X4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400</v>
      </c>
      <c r="Y4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400</v>
      </c>
      <c r="Z4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400</v>
      </c>
      <c r="AA4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400</v>
      </c>
      <c r="AB4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400</v>
      </c>
      <c r="AC4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400</v>
      </c>
      <c r="AD4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400</v>
      </c>
      <c r="AE4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400</v>
      </c>
      <c r="AF4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400</v>
      </c>
      <c r="AG4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400</v>
      </c>
      <c r="AH4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400</v>
      </c>
      <c r="AI4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400</v>
      </c>
      <c r="AJ4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400</v>
      </c>
      <c r="AK4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400</v>
      </c>
    </row>
    <row r="46" spans="2:37" x14ac:dyDescent="0.4">
      <c r="B46" t="s">
        <v>177</v>
      </c>
      <c r="C46" t="s">
        <v>120</v>
      </c>
      <c r="D46" t="s">
        <v>5</v>
      </c>
      <c r="F46">
        <v>102.02</v>
      </c>
      <c r="H46" t="s">
        <v>39</v>
      </c>
      <c r="I46">
        <v>2042</v>
      </c>
      <c r="J4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102.02</v>
      </c>
      <c r="K4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102.02</v>
      </c>
      <c r="L4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102.02</v>
      </c>
      <c r="M4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102.02</v>
      </c>
      <c r="N4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102.02</v>
      </c>
      <c r="O4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102.02</v>
      </c>
      <c r="P4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102.02</v>
      </c>
      <c r="Q4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102.02</v>
      </c>
      <c r="R4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102.02</v>
      </c>
      <c r="S4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102.02</v>
      </c>
      <c r="T4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102.02</v>
      </c>
      <c r="U4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102.02</v>
      </c>
      <c r="V4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102.02</v>
      </c>
      <c r="W4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102.02</v>
      </c>
      <c r="X4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102.02</v>
      </c>
      <c r="Y4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102.02</v>
      </c>
      <c r="Z4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102.02</v>
      </c>
      <c r="AA4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102.02</v>
      </c>
      <c r="AB4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7" spans="2:37" x14ac:dyDescent="0.4">
      <c r="B47" t="s">
        <v>178</v>
      </c>
      <c r="C47" t="s">
        <v>34</v>
      </c>
      <c r="D47" t="s">
        <v>5</v>
      </c>
      <c r="F47">
        <v>50.5</v>
      </c>
      <c r="H47" t="s">
        <v>39</v>
      </c>
      <c r="I47">
        <v>2058</v>
      </c>
      <c r="J4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50.5</v>
      </c>
      <c r="K4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50.5</v>
      </c>
      <c r="L4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50.5</v>
      </c>
      <c r="M4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50.5</v>
      </c>
      <c r="N4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50.5</v>
      </c>
      <c r="O4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50.5</v>
      </c>
      <c r="P4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50.5</v>
      </c>
      <c r="Q4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50.5</v>
      </c>
      <c r="R4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50.5</v>
      </c>
      <c r="S4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50.5</v>
      </c>
      <c r="T4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50.5</v>
      </c>
      <c r="U4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50.5</v>
      </c>
      <c r="V4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50.5</v>
      </c>
      <c r="W4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50.5</v>
      </c>
      <c r="X4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50.5</v>
      </c>
      <c r="Y4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50.5</v>
      </c>
      <c r="Z4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50.5</v>
      </c>
      <c r="AA4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50.5</v>
      </c>
      <c r="AB4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50.5</v>
      </c>
      <c r="AC4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50.5</v>
      </c>
      <c r="AD4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50.5</v>
      </c>
      <c r="AE4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50.5</v>
      </c>
      <c r="AF4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50.5</v>
      </c>
      <c r="AG4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50.5</v>
      </c>
      <c r="AH4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50.5</v>
      </c>
      <c r="AI4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50.5</v>
      </c>
      <c r="AJ4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50.5</v>
      </c>
      <c r="AK4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50.5</v>
      </c>
    </row>
    <row r="48" spans="2:37" x14ac:dyDescent="0.4">
      <c r="B48" t="s">
        <v>198</v>
      </c>
      <c r="C48" t="s">
        <v>34</v>
      </c>
      <c r="D48" t="s">
        <v>5</v>
      </c>
      <c r="F48">
        <v>79.86</v>
      </c>
      <c r="H48" t="s">
        <v>39</v>
      </c>
      <c r="I48">
        <v>2055</v>
      </c>
      <c r="J4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79.86</v>
      </c>
      <c r="K4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79.86</v>
      </c>
      <c r="L4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79.86</v>
      </c>
      <c r="M4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79.86</v>
      </c>
      <c r="N4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79.86</v>
      </c>
      <c r="O4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79.86</v>
      </c>
      <c r="P4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79.86</v>
      </c>
      <c r="Q4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79.86</v>
      </c>
      <c r="R4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79.86</v>
      </c>
      <c r="S4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79.86</v>
      </c>
      <c r="T4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79.86</v>
      </c>
      <c r="U4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79.86</v>
      </c>
      <c r="V4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79.86</v>
      </c>
      <c r="W4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79.86</v>
      </c>
      <c r="X4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79.86</v>
      </c>
      <c r="Y4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79.86</v>
      </c>
      <c r="Z4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79.86</v>
      </c>
      <c r="AA4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79.86</v>
      </c>
      <c r="AB4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79.86</v>
      </c>
      <c r="AC4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79.86</v>
      </c>
      <c r="AD4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79.86</v>
      </c>
      <c r="AE4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79.86</v>
      </c>
      <c r="AF4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79.86</v>
      </c>
      <c r="AG4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79.86</v>
      </c>
      <c r="AH4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79.86</v>
      </c>
      <c r="AI4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79.86</v>
      </c>
      <c r="AJ4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79.86</v>
      </c>
      <c r="AK4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79.86</v>
      </c>
    </row>
    <row r="49" spans="2:37" x14ac:dyDescent="0.4">
      <c r="B49" t="s">
        <v>180</v>
      </c>
      <c r="C49" t="s">
        <v>34</v>
      </c>
      <c r="D49" t="s">
        <v>2</v>
      </c>
      <c r="F49">
        <v>386.1</v>
      </c>
      <c r="H49" t="s">
        <v>39</v>
      </c>
      <c r="I49">
        <v>2048</v>
      </c>
      <c r="J4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386.1</v>
      </c>
      <c r="K4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386.1</v>
      </c>
      <c r="L4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386.1</v>
      </c>
      <c r="M4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386.1</v>
      </c>
      <c r="N4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386.1</v>
      </c>
      <c r="O4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386.1</v>
      </c>
      <c r="P4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386.1</v>
      </c>
      <c r="Q4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386.1</v>
      </c>
      <c r="R4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386.1</v>
      </c>
      <c r="S4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386.1</v>
      </c>
      <c r="T4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386.1</v>
      </c>
      <c r="U4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386.1</v>
      </c>
      <c r="V4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386.1</v>
      </c>
      <c r="W4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386.1</v>
      </c>
      <c r="X4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386.1</v>
      </c>
      <c r="Y4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386.1</v>
      </c>
      <c r="Z4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386.1</v>
      </c>
      <c r="AA4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386.1</v>
      </c>
      <c r="AB4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386.1</v>
      </c>
      <c r="AC4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386.1</v>
      </c>
      <c r="AD4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386.1</v>
      </c>
      <c r="AE4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386.1</v>
      </c>
      <c r="AF4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386.1</v>
      </c>
      <c r="AG4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386.1</v>
      </c>
      <c r="AH4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0" spans="2:37" x14ac:dyDescent="0.4">
      <c r="B50" t="s">
        <v>181</v>
      </c>
      <c r="C50" t="s">
        <v>118</v>
      </c>
      <c r="D50" t="s">
        <v>2</v>
      </c>
      <c r="F50">
        <v>270</v>
      </c>
      <c r="H50" t="s">
        <v>39</v>
      </c>
      <c r="I50">
        <v>2043</v>
      </c>
      <c r="J5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270</v>
      </c>
      <c r="K5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270</v>
      </c>
      <c r="L5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270</v>
      </c>
      <c r="M5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270</v>
      </c>
      <c r="N5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270</v>
      </c>
      <c r="O5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270</v>
      </c>
      <c r="P5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270</v>
      </c>
      <c r="Q5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270</v>
      </c>
      <c r="R5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270</v>
      </c>
      <c r="S5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270</v>
      </c>
      <c r="T5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270</v>
      </c>
      <c r="U5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270</v>
      </c>
      <c r="V5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270</v>
      </c>
      <c r="W5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270</v>
      </c>
      <c r="X5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270</v>
      </c>
      <c r="Y5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270</v>
      </c>
      <c r="Z5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270</v>
      </c>
      <c r="AA5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270</v>
      </c>
      <c r="AB5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270</v>
      </c>
      <c r="AC5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1" spans="2:37" x14ac:dyDescent="0.4">
      <c r="B51" t="s">
        <v>179</v>
      </c>
      <c r="C51" t="s">
        <v>34</v>
      </c>
      <c r="D51" t="s">
        <v>5</v>
      </c>
      <c r="F51">
        <v>32.4</v>
      </c>
      <c r="H51" t="s">
        <v>39</v>
      </c>
      <c r="I51">
        <v>2047</v>
      </c>
      <c r="J5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32.4</v>
      </c>
      <c r="K5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32.4</v>
      </c>
      <c r="L5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32.4</v>
      </c>
      <c r="M5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32.4</v>
      </c>
      <c r="N5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32.4</v>
      </c>
      <c r="O5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32.4</v>
      </c>
      <c r="P5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32.4</v>
      </c>
      <c r="Q5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32.4</v>
      </c>
      <c r="R5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32.4</v>
      </c>
      <c r="S5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32.4</v>
      </c>
      <c r="T5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32.4</v>
      </c>
      <c r="U5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32.4</v>
      </c>
      <c r="V5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32.4</v>
      </c>
      <c r="W5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32.4</v>
      </c>
      <c r="X5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32.4</v>
      </c>
      <c r="Y5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32.4</v>
      </c>
      <c r="Z5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32.4</v>
      </c>
      <c r="AA5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32.4</v>
      </c>
      <c r="AB5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32.4</v>
      </c>
      <c r="AC5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32.4</v>
      </c>
      <c r="AD5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32.4</v>
      </c>
      <c r="AE5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32.4</v>
      </c>
      <c r="AF5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32.4</v>
      </c>
      <c r="AG5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2" spans="2:37" x14ac:dyDescent="0.4">
      <c r="B52" t="s">
        <v>183</v>
      </c>
      <c r="C52" t="s">
        <v>122</v>
      </c>
      <c r="D52" t="s">
        <v>2</v>
      </c>
      <c r="F52">
        <v>198.01</v>
      </c>
      <c r="H52" t="s">
        <v>39</v>
      </c>
      <c r="I52">
        <v>2043</v>
      </c>
      <c r="J5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198.01</v>
      </c>
      <c r="K5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198.01</v>
      </c>
      <c r="L5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198.01</v>
      </c>
      <c r="M5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198.01</v>
      </c>
      <c r="N5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198.01</v>
      </c>
      <c r="O5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198.01</v>
      </c>
      <c r="P5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198.01</v>
      </c>
      <c r="Q5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198.01</v>
      </c>
      <c r="R5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198.01</v>
      </c>
      <c r="S5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198.01</v>
      </c>
      <c r="T5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198.01</v>
      </c>
      <c r="U5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198.01</v>
      </c>
      <c r="V5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198.01</v>
      </c>
      <c r="W5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198.01</v>
      </c>
      <c r="X5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198.01</v>
      </c>
      <c r="Y5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198.01</v>
      </c>
      <c r="Z5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198.01</v>
      </c>
      <c r="AA5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198.01</v>
      </c>
      <c r="AB5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198.01</v>
      </c>
      <c r="AC5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3" spans="2:37" x14ac:dyDescent="0.4">
      <c r="B53" t="s">
        <v>182</v>
      </c>
      <c r="C53" t="s">
        <v>126</v>
      </c>
      <c r="D53" t="s">
        <v>5</v>
      </c>
      <c r="F53">
        <v>90</v>
      </c>
      <c r="H53" t="s">
        <v>39</v>
      </c>
      <c r="I53">
        <v>2052</v>
      </c>
      <c r="J5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90</v>
      </c>
      <c r="K5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90</v>
      </c>
      <c r="L5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90</v>
      </c>
      <c r="M5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90</v>
      </c>
      <c r="N5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90</v>
      </c>
      <c r="O5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90</v>
      </c>
      <c r="P5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90</v>
      </c>
      <c r="Q5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90</v>
      </c>
      <c r="R5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90</v>
      </c>
      <c r="S5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90</v>
      </c>
      <c r="T5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90</v>
      </c>
      <c r="U5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90</v>
      </c>
      <c r="V5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90</v>
      </c>
      <c r="W5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90</v>
      </c>
      <c r="X5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90</v>
      </c>
      <c r="Y5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90</v>
      </c>
      <c r="Z5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90</v>
      </c>
      <c r="AA5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90</v>
      </c>
      <c r="AB5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90</v>
      </c>
      <c r="AC5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90</v>
      </c>
      <c r="AD5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90</v>
      </c>
      <c r="AE5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90</v>
      </c>
      <c r="AF5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90</v>
      </c>
      <c r="AG5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90</v>
      </c>
      <c r="AH5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90</v>
      </c>
      <c r="AI5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90</v>
      </c>
      <c r="AJ5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90</v>
      </c>
      <c r="AK5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90</v>
      </c>
    </row>
    <row r="54" spans="2:37" x14ac:dyDescent="0.4">
      <c r="B54" t="s">
        <v>184</v>
      </c>
      <c r="C54" t="s">
        <v>120</v>
      </c>
      <c r="D54" t="s">
        <v>5</v>
      </c>
      <c r="F54">
        <v>400</v>
      </c>
      <c r="H54" t="s">
        <v>39</v>
      </c>
      <c r="I54">
        <v>2073</v>
      </c>
      <c r="J5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400</v>
      </c>
      <c r="K5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400</v>
      </c>
      <c r="L5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400</v>
      </c>
      <c r="M5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400</v>
      </c>
      <c r="N5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400</v>
      </c>
      <c r="O5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400</v>
      </c>
      <c r="P5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400</v>
      </c>
      <c r="Q5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400</v>
      </c>
      <c r="R5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400</v>
      </c>
      <c r="S5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400</v>
      </c>
      <c r="T5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400</v>
      </c>
      <c r="U5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400</v>
      </c>
      <c r="V5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400</v>
      </c>
      <c r="W5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400</v>
      </c>
      <c r="X5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400</v>
      </c>
      <c r="Y5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400</v>
      </c>
      <c r="Z5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400</v>
      </c>
      <c r="AA5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400</v>
      </c>
      <c r="AB5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400</v>
      </c>
      <c r="AC5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400</v>
      </c>
      <c r="AD5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400</v>
      </c>
      <c r="AE5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400</v>
      </c>
      <c r="AF5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400</v>
      </c>
      <c r="AG5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400</v>
      </c>
      <c r="AH5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400</v>
      </c>
      <c r="AI5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400</v>
      </c>
      <c r="AJ5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400</v>
      </c>
      <c r="AK5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400</v>
      </c>
    </row>
    <row r="55" spans="2:37" x14ac:dyDescent="0.4">
      <c r="B55" t="s">
        <v>185</v>
      </c>
      <c r="C55" t="s">
        <v>124</v>
      </c>
      <c r="D55" t="s">
        <v>5</v>
      </c>
      <c r="F55">
        <v>199.68</v>
      </c>
      <c r="H55" t="s">
        <v>39</v>
      </c>
      <c r="I55">
        <v>2049</v>
      </c>
      <c r="J5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199.68</v>
      </c>
      <c r="K5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199.68</v>
      </c>
      <c r="L5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199.68</v>
      </c>
      <c r="M5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199.68</v>
      </c>
      <c r="N5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199.68</v>
      </c>
      <c r="O5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199.68</v>
      </c>
      <c r="P5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199.68</v>
      </c>
      <c r="Q5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199.68</v>
      </c>
      <c r="R5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199.68</v>
      </c>
      <c r="S5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199.68</v>
      </c>
      <c r="T5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199.68</v>
      </c>
      <c r="U5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199.68</v>
      </c>
      <c r="V5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199.68</v>
      </c>
      <c r="W5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199.68</v>
      </c>
      <c r="X5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199.68</v>
      </c>
      <c r="Y5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199.68</v>
      </c>
      <c r="Z5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199.68</v>
      </c>
      <c r="AA5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199.68</v>
      </c>
      <c r="AB5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199.68</v>
      </c>
      <c r="AC5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199.68</v>
      </c>
      <c r="AD5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199.68</v>
      </c>
      <c r="AE5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199.68</v>
      </c>
      <c r="AF5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199.68</v>
      </c>
      <c r="AG5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199.68</v>
      </c>
      <c r="AH5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199.68</v>
      </c>
      <c r="AI5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6" spans="2:37" x14ac:dyDescent="0.4">
      <c r="B56" t="s">
        <v>187</v>
      </c>
      <c r="C56" t="s">
        <v>34</v>
      </c>
      <c r="D56" t="s">
        <v>2</v>
      </c>
      <c r="F56">
        <v>106.8</v>
      </c>
      <c r="H56" t="s">
        <v>39</v>
      </c>
      <c r="I56">
        <v>2040</v>
      </c>
      <c r="J5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106.8</v>
      </c>
      <c r="K5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106.8</v>
      </c>
      <c r="L5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106.8</v>
      </c>
      <c r="M5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106.8</v>
      </c>
      <c r="N5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106.8</v>
      </c>
      <c r="O5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106.8</v>
      </c>
      <c r="P5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106.8</v>
      </c>
      <c r="Q5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106.8</v>
      </c>
      <c r="R5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106.8</v>
      </c>
      <c r="S5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106.8</v>
      </c>
      <c r="T5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106.8</v>
      </c>
      <c r="U5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106.8</v>
      </c>
      <c r="V5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106.8</v>
      </c>
      <c r="W5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106.8</v>
      </c>
      <c r="X5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106.8</v>
      </c>
      <c r="Y5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106.8</v>
      </c>
      <c r="Z5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5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5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5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7" spans="2:37" x14ac:dyDescent="0.4">
      <c r="B57" t="s">
        <v>186</v>
      </c>
      <c r="C57" t="s">
        <v>120</v>
      </c>
      <c r="D57" t="s">
        <v>5</v>
      </c>
      <c r="F57">
        <v>150</v>
      </c>
      <c r="H57" t="s">
        <v>39</v>
      </c>
      <c r="I57">
        <v>2056</v>
      </c>
      <c r="J5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150</v>
      </c>
      <c r="K5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150</v>
      </c>
      <c r="L5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150</v>
      </c>
      <c r="M5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150</v>
      </c>
      <c r="N5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150</v>
      </c>
      <c r="O5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150</v>
      </c>
      <c r="P5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150</v>
      </c>
      <c r="Q5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150</v>
      </c>
      <c r="R5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150</v>
      </c>
      <c r="S5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150</v>
      </c>
      <c r="T5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150</v>
      </c>
      <c r="U5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150</v>
      </c>
      <c r="V5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150</v>
      </c>
      <c r="W5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150</v>
      </c>
      <c r="X5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150</v>
      </c>
      <c r="Y5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150</v>
      </c>
      <c r="Z5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150</v>
      </c>
      <c r="AA5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150</v>
      </c>
      <c r="AB5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150</v>
      </c>
      <c r="AC5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150</v>
      </c>
      <c r="AD5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150</v>
      </c>
      <c r="AE5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150</v>
      </c>
      <c r="AF5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150</v>
      </c>
      <c r="AG5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150</v>
      </c>
      <c r="AH5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150</v>
      </c>
      <c r="AI5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150</v>
      </c>
      <c r="AJ5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150</v>
      </c>
      <c r="AK5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150</v>
      </c>
    </row>
    <row r="58" spans="2:37" x14ac:dyDescent="0.4">
      <c r="B58" t="s">
        <v>199</v>
      </c>
      <c r="C58" t="s">
        <v>118</v>
      </c>
      <c r="D58" t="s">
        <v>5</v>
      </c>
      <c r="F58">
        <v>65</v>
      </c>
      <c r="H58">
        <v>2025</v>
      </c>
      <c r="I58">
        <v>2053</v>
      </c>
      <c r="J5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5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65</v>
      </c>
      <c r="L5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65</v>
      </c>
      <c r="M5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65</v>
      </c>
      <c r="N5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65</v>
      </c>
      <c r="O5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65</v>
      </c>
      <c r="P5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65</v>
      </c>
      <c r="Q5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65</v>
      </c>
      <c r="R5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65</v>
      </c>
      <c r="S5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65</v>
      </c>
      <c r="T5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65</v>
      </c>
      <c r="U5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65</v>
      </c>
      <c r="V5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65</v>
      </c>
      <c r="W5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65</v>
      </c>
      <c r="X5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65</v>
      </c>
      <c r="Y5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65</v>
      </c>
      <c r="Z5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65</v>
      </c>
      <c r="AA5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65</v>
      </c>
      <c r="AB5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65</v>
      </c>
      <c r="AC5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65</v>
      </c>
      <c r="AD5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65</v>
      </c>
      <c r="AE5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65</v>
      </c>
      <c r="AF5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65</v>
      </c>
      <c r="AG5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65</v>
      </c>
      <c r="AH5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65</v>
      </c>
      <c r="AI5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65</v>
      </c>
      <c r="AJ5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65</v>
      </c>
      <c r="AK5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65</v>
      </c>
    </row>
    <row r="59" spans="2:37" x14ac:dyDescent="0.4">
      <c r="B59" t="s">
        <v>200</v>
      </c>
      <c r="C59" t="s">
        <v>118</v>
      </c>
      <c r="D59" t="s">
        <v>5</v>
      </c>
      <c r="F59">
        <v>200.64</v>
      </c>
      <c r="H59">
        <v>2025</v>
      </c>
      <c r="I59">
        <v>2055</v>
      </c>
      <c r="J5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5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200.64</v>
      </c>
      <c r="L5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200.64</v>
      </c>
      <c r="M5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200.64</v>
      </c>
      <c r="N5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200.64</v>
      </c>
      <c r="O5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200.64</v>
      </c>
      <c r="P5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200.64</v>
      </c>
      <c r="Q5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200.64</v>
      </c>
      <c r="R5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200.64</v>
      </c>
      <c r="S5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200.64</v>
      </c>
      <c r="T5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200.64</v>
      </c>
      <c r="U5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200.64</v>
      </c>
      <c r="V5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200.64</v>
      </c>
      <c r="W5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200.64</v>
      </c>
      <c r="X5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200.64</v>
      </c>
      <c r="Y5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200.64</v>
      </c>
      <c r="Z5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200.64</v>
      </c>
      <c r="AA5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200.64</v>
      </c>
      <c r="AB5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200.64</v>
      </c>
      <c r="AC5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200.64</v>
      </c>
      <c r="AD5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200.64</v>
      </c>
      <c r="AE5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200.64</v>
      </c>
      <c r="AF5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200.64</v>
      </c>
      <c r="AG5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200.64</v>
      </c>
      <c r="AH5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200.64</v>
      </c>
      <c r="AI5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200.64</v>
      </c>
      <c r="AJ5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200.64</v>
      </c>
      <c r="AK5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200.64</v>
      </c>
    </row>
    <row r="60" spans="2:37" x14ac:dyDescent="0.4">
      <c r="B60" t="s">
        <v>188</v>
      </c>
      <c r="C60" t="s">
        <v>126</v>
      </c>
      <c r="D60" t="s">
        <v>5</v>
      </c>
      <c r="F60">
        <v>46.36</v>
      </c>
      <c r="H60" t="s">
        <v>39</v>
      </c>
      <c r="I60">
        <v>2050</v>
      </c>
      <c r="J6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46.36</v>
      </c>
      <c r="K6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46.36</v>
      </c>
      <c r="L6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46.36</v>
      </c>
      <c r="M6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46.36</v>
      </c>
      <c r="N6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46.36</v>
      </c>
      <c r="O6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46.36</v>
      </c>
      <c r="P6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46.36</v>
      </c>
      <c r="Q6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46.36</v>
      </c>
      <c r="R6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46.36</v>
      </c>
      <c r="S6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46.36</v>
      </c>
      <c r="T6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46.36</v>
      </c>
      <c r="U6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46.36</v>
      </c>
      <c r="V6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46.36</v>
      </c>
      <c r="W6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46.36</v>
      </c>
      <c r="X6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46.36</v>
      </c>
      <c r="Y6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46.36</v>
      </c>
      <c r="Z6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46.36</v>
      </c>
      <c r="AA6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46.36</v>
      </c>
      <c r="AB6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46.36</v>
      </c>
      <c r="AC6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46.36</v>
      </c>
      <c r="AD6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46.36</v>
      </c>
      <c r="AE6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46.36</v>
      </c>
      <c r="AF6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46.36</v>
      </c>
      <c r="AG6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46.36</v>
      </c>
      <c r="AH6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46.36</v>
      </c>
      <c r="AI6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46.36</v>
      </c>
      <c r="AJ6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6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61" spans="2:37" x14ac:dyDescent="0.4">
      <c r="B61" t="s">
        <v>189</v>
      </c>
      <c r="C61" t="s">
        <v>34</v>
      </c>
      <c r="D61" t="s">
        <v>5</v>
      </c>
      <c r="F61">
        <v>299.52</v>
      </c>
      <c r="H61" t="s">
        <v>39</v>
      </c>
      <c r="I61">
        <v>2054</v>
      </c>
      <c r="J6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299.52</v>
      </c>
      <c r="K6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299.52</v>
      </c>
      <c r="L6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299.52</v>
      </c>
      <c r="M6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299.52</v>
      </c>
      <c r="N6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299.52</v>
      </c>
      <c r="O6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299.52</v>
      </c>
      <c r="P6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299.52</v>
      </c>
      <c r="Q6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299.52</v>
      </c>
      <c r="R6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299.52</v>
      </c>
      <c r="S6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299.52</v>
      </c>
      <c r="T6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299.52</v>
      </c>
      <c r="U6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299.52</v>
      </c>
      <c r="V6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299.52</v>
      </c>
      <c r="W6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299.52</v>
      </c>
      <c r="X6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299.52</v>
      </c>
      <c r="Y6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299.52</v>
      </c>
      <c r="Z6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299.52</v>
      </c>
      <c r="AA6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299.52</v>
      </c>
      <c r="AB6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299.52</v>
      </c>
      <c r="AC6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299.52</v>
      </c>
      <c r="AD6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299.52</v>
      </c>
      <c r="AE6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299.52</v>
      </c>
      <c r="AF6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299.52</v>
      </c>
      <c r="AG6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299.52</v>
      </c>
      <c r="AH6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299.52</v>
      </c>
      <c r="AI6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299.52</v>
      </c>
      <c r="AJ6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299.52</v>
      </c>
      <c r="AK6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299.52</v>
      </c>
    </row>
    <row r="62" spans="2:37" x14ac:dyDescent="0.4">
      <c r="B62" t="s">
        <v>190</v>
      </c>
      <c r="C62" t="s">
        <v>120</v>
      </c>
      <c r="D62" t="s">
        <v>5</v>
      </c>
      <c r="F62">
        <v>329.99</v>
      </c>
      <c r="H62" t="s">
        <v>39</v>
      </c>
      <c r="I62">
        <v>2054</v>
      </c>
      <c r="J6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329.99</v>
      </c>
      <c r="K6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329.99</v>
      </c>
      <c r="L6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329.99</v>
      </c>
      <c r="M6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329.99</v>
      </c>
      <c r="N6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329.99</v>
      </c>
      <c r="O6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329.99</v>
      </c>
      <c r="P6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329.99</v>
      </c>
      <c r="Q6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329.99</v>
      </c>
      <c r="R6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329.99</v>
      </c>
      <c r="S6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329.99</v>
      </c>
      <c r="T6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329.99</v>
      </c>
      <c r="U6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329.99</v>
      </c>
      <c r="V6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329.99</v>
      </c>
      <c r="W6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329.99</v>
      </c>
      <c r="X6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329.99</v>
      </c>
      <c r="Y6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329.99</v>
      </c>
      <c r="Z6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329.99</v>
      </c>
      <c r="AA6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329.99</v>
      </c>
      <c r="AB6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329.99</v>
      </c>
      <c r="AC6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329.99</v>
      </c>
      <c r="AD6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329.99</v>
      </c>
      <c r="AE6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329.99</v>
      </c>
      <c r="AF6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329.99</v>
      </c>
      <c r="AG6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329.99</v>
      </c>
      <c r="AH6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329.99</v>
      </c>
      <c r="AI6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329.99</v>
      </c>
      <c r="AJ6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329.99</v>
      </c>
      <c r="AK6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329.99</v>
      </c>
    </row>
    <row r="63" spans="2:37" x14ac:dyDescent="0.4">
      <c r="B63" t="s">
        <v>194</v>
      </c>
      <c r="C63" t="s">
        <v>118</v>
      </c>
      <c r="D63" t="s">
        <v>2</v>
      </c>
      <c r="F63">
        <v>172.48</v>
      </c>
      <c r="H63" t="s">
        <v>39</v>
      </c>
      <c r="I63">
        <v>2038</v>
      </c>
      <c r="J6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172.48</v>
      </c>
      <c r="K6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172.48</v>
      </c>
      <c r="L6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172.48</v>
      </c>
      <c r="M6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172.48</v>
      </c>
      <c r="N6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172.48</v>
      </c>
      <c r="O6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172.48</v>
      </c>
      <c r="P6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172.48</v>
      </c>
      <c r="Q6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172.48</v>
      </c>
      <c r="R6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172.48</v>
      </c>
      <c r="S6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172.48</v>
      </c>
      <c r="T6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172.48</v>
      </c>
      <c r="U6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172.48</v>
      </c>
      <c r="V6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172.48</v>
      </c>
      <c r="W6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172.48</v>
      </c>
      <c r="X6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6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6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6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6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6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6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6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6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6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6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6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6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6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64" spans="2:37" x14ac:dyDescent="0.4">
      <c r="B64" t="s">
        <v>191</v>
      </c>
      <c r="C64" t="s">
        <v>120</v>
      </c>
      <c r="D64" t="s">
        <v>5</v>
      </c>
      <c r="F64">
        <v>169.88</v>
      </c>
      <c r="H64" t="s">
        <v>39</v>
      </c>
      <c r="I64">
        <v>2051</v>
      </c>
      <c r="J6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169.88</v>
      </c>
      <c r="K6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169.88</v>
      </c>
      <c r="L6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169.88</v>
      </c>
      <c r="M6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169.88</v>
      </c>
      <c r="N6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169.88</v>
      </c>
      <c r="O6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169.88</v>
      </c>
      <c r="P6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169.88</v>
      </c>
      <c r="Q6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169.88</v>
      </c>
      <c r="R6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169.88</v>
      </c>
      <c r="S6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169.88</v>
      </c>
      <c r="T6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169.88</v>
      </c>
      <c r="U6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169.88</v>
      </c>
      <c r="V6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169.88</v>
      </c>
      <c r="W6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169.88</v>
      </c>
      <c r="X6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169.88</v>
      </c>
      <c r="Y6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169.88</v>
      </c>
      <c r="Z6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169.88</v>
      </c>
      <c r="AA6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169.88</v>
      </c>
      <c r="AB6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169.88</v>
      </c>
      <c r="AC6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169.88</v>
      </c>
      <c r="AD6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169.88</v>
      </c>
      <c r="AE6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169.88</v>
      </c>
      <c r="AF6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169.88</v>
      </c>
      <c r="AG6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169.88</v>
      </c>
      <c r="AH6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169.88</v>
      </c>
      <c r="AI6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169.88</v>
      </c>
      <c r="AJ6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169.88</v>
      </c>
      <c r="AK6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65" spans="2:37" x14ac:dyDescent="0.4">
      <c r="B65" t="s">
        <v>196</v>
      </c>
      <c r="C65" t="s">
        <v>34</v>
      </c>
      <c r="D65" t="s">
        <v>2</v>
      </c>
      <c r="F65">
        <v>48.3</v>
      </c>
      <c r="H65" t="s">
        <v>39</v>
      </c>
      <c r="I65">
        <v>2041</v>
      </c>
      <c r="J6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48.3</v>
      </c>
      <c r="K6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48.3</v>
      </c>
      <c r="L6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48.3</v>
      </c>
      <c r="M6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48.3</v>
      </c>
      <c r="N6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48.3</v>
      </c>
      <c r="O6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48.3</v>
      </c>
      <c r="P6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48.3</v>
      </c>
      <c r="Q6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48.3</v>
      </c>
      <c r="R6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48.3</v>
      </c>
      <c r="S6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48.3</v>
      </c>
      <c r="T6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48.3</v>
      </c>
      <c r="U6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48.3</v>
      </c>
      <c r="V6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48.3</v>
      </c>
      <c r="W6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48.3</v>
      </c>
      <c r="X6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48.3</v>
      </c>
      <c r="Y6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48.3</v>
      </c>
      <c r="Z6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48.3</v>
      </c>
      <c r="AA6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6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6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6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6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6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6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6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6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6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6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66" spans="2:37" x14ac:dyDescent="0.4">
      <c r="B66" t="s">
        <v>192</v>
      </c>
      <c r="C66" t="s">
        <v>34</v>
      </c>
      <c r="D66" t="s">
        <v>5</v>
      </c>
      <c r="F66">
        <v>90.01</v>
      </c>
      <c r="H66" t="s">
        <v>39</v>
      </c>
      <c r="I66">
        <v>2058</v>
      </c>
      <c r="J6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90.01</v>
      </c>
      <c r="K6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90.01</v>
      </c>
      <c r="L6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90.01</v>
      </c>
      <c r="M6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90.01</v>
      </c>
      <c r="N6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90.01</v>
      </c>
      <c r="O6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90.01</v>
      </c>
      <c r="P6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90.01</v>
      </c>
      <c r="Q6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90.01</v>
      </c>
      <c r="R6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90.01</v>
      </c>
      <c r="S6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90.01</v>
      </c>
      <c r="T6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90.01</v>
      </c>
      <c r="U6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90.01</v>
      </c>
      <c r="V6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90.01</v>
      </c>
      <c r="W6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90.01</v>
      </c>
      <c r="X6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90.01</v>
      </c>
      <c r="Y6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90.01</v>
      </c>
      <c r="Z6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90.01</v>
      </c>
      <c r="AA6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90.01</v>
      </c>
      <c r="AB6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90.01</v>
      </c>
      <c r="AC6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90.01</v>
      </c>
      <c r="AD6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90.01</v>
      </c>
      <c r="AE6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90.01</v>
      </c>
      <c r="AF6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90.01</v>
      </c>
      <c r="AG6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90.01</v>
      </c>
      <c r="AH6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90.01</v>
      </c>
      <c r="AI6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90.01</v>
      </c>
      <c r="AJ6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90.01</v>
      </c>
      <c r="AK6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90.01</v>
      </c>
    </row>
    <row r="67" spans="2:37" x14ac:dyDescent="0.4">
      <c r="B67" t="s">
        <v>193</v>
      </c>
      <c r="C67" t="s">
        <v>118</v>
      </c>
      <c r="D67" t="s">
        <v>5</v>
      </c>
      <c r="F67">
        <v>20</v>
      </c>
      <c r="H67" t="s">
        <v>39</v>
      </c>
      <c r="I67">
        <v>2043</v>
      </c>
      <c r="J6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20</v>
      </c>
      <c r="K6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20</v>
      </c>
      <c r="L6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20</v>
      </c>
      <c r="M6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20</v>
      </c>
      <c r="N6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20</v>
      </c>
      <c r="O6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20</v>
      </c>
      <c r="P6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20</v>
      </c>
      <c r="Q6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20</v>
      </c>
      <c r="R6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20</v>
      </c>
      <c r="S6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20</v>
      </c>
      <c r="T6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20</v>
      </c>
      <c r="U6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20</v>
      </c>
      <c r="V6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20</v>
      </c>
      <c r="W6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20</v>
      </c>
      <c r="X6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20</v>
      </c>
      <c r="Y6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20</v>
      </c>
      <c r="Z6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20</v>
      </c>
      <c r="AA6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20</v>
      </c>
      <c r="AB6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20</v>
      </c>
      <c r="AC6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6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6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6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6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6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6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6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6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68" spans="2:37" x14ac:dyDescent="0.4">
      <c r="B68" t="s">
        <v>195</v>
      </c>
      <c r="C68" t="s">
        <v>34</v>
      </c>
      <c r="D68" t="s">
        <v>5</v>
      </c>
      <c r="F68">
        <v>280</v>
      </c>
      <c r="H68" t="s">
        <v>39</v>
      </c>
      <c r="I68">
        <v>2054</v>
      </c>
      <c r="J6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280</v>
      </c>
      <c r="K6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280</v>
      </c>
      <c r="L6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280</v>
      </c>
      <c r="M6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280</v>
      </c>
      <c r="N6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280</v>
      </c>
      <c r="O6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280</v>
      </c>
      <c r="P6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280</v>
      </c>
      <c r="Q6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280</v>
      </c>
      <c r="R6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280</v>
      </c>
      <c r="S6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280</v>
      </c>
      <c r="T6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280</v>
      </c>
      <c r="U6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280</v>
      </c>
      <c r="V6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280</v>
      </c>
      <c r="W6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280</v>
      </c>
      <c r="X6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280</v>
      </c>
      <c r="Y6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280</v>
      </c>
      <c r="Z6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280</v>
      </c>
      <c r="AA6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280</v>
      </c>
      <c r="AB6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280</v>
      </c>
      <c r="AC6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280</v>
      </c>
      <c r="AD6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280</v>
      </c>
      <c r="AE6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280</v>
      </c>
      <c r="AF6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280</v>
      </c>
      <c r="AG6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280</v>
      </c>
      <c r="AH6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280</v>
      </c>
      <c r="AI6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280</v>
      </c>
      <c r="AJ6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280</v>
      </c>
      <c r="AK6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280</v>
      </c>
    </row>
    <row r="69" spans="2:37" x14ac:dyDescent="0.4">
      <c r="B69" t="s">
        <v>197</v>
      </c>
      <c r="C69" t="s">
        <v>34</v>
      </c>
      <c r="D69" t="s">
        <v>5</v>
      </c>
      <c r="F69">
        <v>53.01</v>
      </c>
      <c r="H69">
        <v>2025</v>
      </c>
      <c r="I69">
        <v>2053</v>
      </c>
      <c r="J6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6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53.01</v>
      </c>
      <c r="L6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53.01</v>
      </c>
      <c r="M6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53.01</v>
      </c>
      <c r="N6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53.01</v>
      </c>
      <c r="O6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53.01</v>
      </c>
      <c r="P6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53.01</v>
      </c>
      <c r="Q6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53.01</v>
      </c>
      <c r="R6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53.01</v>
      </c>
      <c r="S6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53.01</v>
      </c>
      <c r="T6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53.01</v>
      </c>
      <c r="U6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53.01</v>
      </c>
      <c r="V6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53.01</v>
      </c>
      <c r="W6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53.01</v>
      </c>
      <c r="X6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53.01</v>
      </c>
      <c r="Y6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53.01</v>
      </c>
      <c r="Z6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53.01</v>
      </c>
      <c r="AA6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53.01</v>
      </c>
      <c r="AB6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53.01</v>
      </c>
      <c r="AC6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53.01</v>
      </c>
      <c r="AD6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53.01</v>
      </c>
      <c r="AE6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53.01</v>
      </c>
      <c r="AF6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53.01</v>
      </c>
      <c r="AG6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53.01</v>
      </c>
      <c r="AH6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53.01</v>
      </c>
      <c r="AI6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53.01</v>
      </c>
      <c r="AJ6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53.01</v>
      </c>
      <c r="AK6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53.01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0ABD-68D5-4D30-BF0C-F63AB0DCBE94}">
  <dimension ref="B2:AE59"/>
  <sheetViews>
    <sheetView workbookViewId="0">
      <selection activeCell="B8" sqref="B8"/>
    </sheetView>
  </sheetViews>
  <sheetFormatPr defaultRowHeight="14.6" x14ac:dyDescent="0.4"/>
  <cols>
    <col min="1" max="1" width="3.53515625" customWidth="1"/>
    <col min="2" max="2" width="19.3046875" bestFit="1" customWidth="1"/>
    <col min="3" max="30" width="13.69140625" bestFit="1" customWidth="1"/>
  </cols>
  <sheetData>
    <row r="2" spans="2:30" x14ac:dyDescent="0.4">
      <c r="B2" s="1" t="s">
        <v>44</v>
      </c>
    </row>
    <row r="4" spans="2:30" x14ac:dyDescent="0.4">
      <c r="B4" t="s">
        <v>105</v>
      </c>
    </row>
    <row r="6" spans="2:30" x14ac:dyDescent="0.4">
      <c r="B6" s="8" t="s">
        <v>42</v>
      </c>
      <c r="C6" t="s">
        <v>77</v>
      </c>
      <c r="D6" t="s">
        <v>78</v>
      </c>
      <c r="E6" t="s">
        <v>79</v>
      </c>
      <c r="F6" t="s">
        <v>80</v>
      </c>
      <c r="G6" t="s">
        <v>81</v>
      </c>
      <c r="H6" t="s">
        <v>82</v>
      </c>
      <c r="I6" t="s">
        <v>83</v>
      </c>
      <c r="J6" t="s">
        <v>84</v>
      </c>
      <c r="K6" t="s">
        <v>85</v>
      </c>
      <c r="L6" t="s">
        <v>86</v>
      </c>
      <c r="M6" t="s">
        <v>87</v>
      </c>
      <c r="N6" t="s">
        <v>88</v>
      </c>
      <c r="O6" t="s">
        <v>89</v>
      </c>
      <c r="P6" t="s">
        <v>90</v>
      </c>
      <c r="Q6" t="s">
        <v>91</v>
      </c>
      <c r="R6" t="s">
        <v>92</v>
      </c>
      <c r="S6" t="s">
        <v>93</v>
      </c>
      <c r="T6" t="s">
        <v>94</v>
      </c>
      <c r="U6" t="s">
        <v>95</v>
      </c>
      <c r="V6" t="s">
        <v>96</v>
      </c>
      <c r="W6" t="s">
        <v>97</v>
      </c>
      <c r="X6" t="s">
        <v>98</v>
      </c>
      <c r="Y6" t="s">
        <v>99</v>
      </c>
      <c r="Z6" t="s">
        <v>100</v>
      </c>
      <c r="AA6" t="s">
        <v>101</v>
      </c>
      <c r="AB6" t="s">
        <v>102</v>
      </c>
      <c r="AC6" t="s">
        <v>103</v>
      </c>
      <c r="AD6" t="s">
        <v>104</v>
      </c>
    </row>
    <row r="7" spans="2:30" x14ac:dyDescent="0.4">
      <c r="B7" s="7" t="s">
        <v>122</v>
      </c>
      <c r="C7">
        <v>251.01</v>
      </c>
      <c r="D7">
        <v>251.01</v>
      </c>
      <c r="E7">
        <v>251.01</v>
      </c>
      <c r="F7">
        <v>251.01</v>
      </c>
      <c r="G7">
        <v>251.01</v>
      </c>
      <c r="H7">
        <v>251.01</v>
      </c>
      <c r="I7">
        <v>251.01</v>
      </c>
      <c r="J7">
        <v>251.01</v>
      </c>
      <c r="K7">
        <v>251.01</v>
      </c>
      <c r="L7">
        <v>251.01</v>
      </c>
      <c r="M7">
        <v>251.01</v>
      </c>
      <c r="N7">
        <v>251.01</v>
      </c>
      <c r="O7">
        <v>251.01</v>
      </c>
      <c r="P7">
        <v>251.01</v>
      </c>
      <c r="Q7">
        <v>251.01</v>
      </c>
      <c r="R7">
        <v>251.01</v>
      </c>
      <c r="S7">
        <v>251.01</v>
      </c>
      <c r="T7">
        <v>251.01</v>
      </c>
      <c r="U7">
        <v>251.01</v>
      </c>
      <c r="V7">
        <v>0</v>
      </c>
      <c r="W7">
        <v>0</v>
      </c>
      <c r="X7">
        <v>0</v>
      </c>
      <c r="Y7">
        <v>0</v>
      </c>
      <c r="Z7">
        <v>0</v>
      </c>
      <c r="AA7">
        <v>0</v>
      </c>
      <c r="AB7">
        <v>0</v>
      </c>
      <c r="AC7">
        <v>0</v>
      </c>
      <c r="AD7">
        <v>0</v>
      </c>
    </row>
    <row r="8" spans="2:30" x14ac:dyDescent="0.4">
      <c r="B8" s="9" t="s">
        <v>5</v>
      </c>
      <c r="C8">
        <v>53</v>
      </c>
      <c r="D8">
        <v>53</v>
      </c>
      <c r="E8">
        <v>53</v>
      </c>
      <c r="F8">
        <v>53</v>
      </c>
      <c r="G8">
        <v>53</v>
      </c>
      <c r="H8">
        <v>53</v>
      </c>
      <c r="I8">
        <v>53</v>
      </c>
      <c r="J8">
        <v>53</v>
      </c>
      <c r="K8">
        <v>53</v>
      </c>
      <c r="L8">
        <v>53</v>
      </c>
      <c r="M8">
        <v>53</v>
      </c>
      <c r="N8">
        <v>53</v>
      </c>
      <c r="O8">
        <v>53</v>
      </c>
      <c r="P8">
        <v>53</v>
      </c>
      <c r="Q8">
        <v>53</v>
      </c>
      <c r="R8">
        <v>53</v>
      </c>
      <c r="S8">
        <v>53</v>
      </c>
      <c r="T8">
        <v>53</v>
      </c>
      <c r="U8">
        <v>53</v>
      </c>
      <c r="V8">
        <v>0</v>
      </c>
      <c r="W8">
        <v>0</v>
      </c>
      <c r="X8">
        <v>0</v>
      </c>
      <c r="Y8">
        <v>0</v>
      </c>
      <c r="Z8">
        <v>0</v>
      </c>
      <c r="AA8">
        <v>0</v>
      </c>
      <c r="AB8">
        <v>0</v>
      </c>
      <c r="AC8">
        <v>0</v>
      </c>
      <c r="AD8">
        <v>0</v>
      </c>
    </row>
    <row r="9" spans="2:30" x14ac:dyDescent="0.4">
      <c r="B9" s="9" t="s">
        <v>2</v>
      </c>
      <c r="C9">
        <v>198.01</v>
      </c>
      <c r="D9">
        <v>198.01</v>
      </c>
      <c r="E9">
        <v>198.01</v>
      </c>
      <c r="F9">
        <v>198.01</v>
      </c>
      <c r="G9">
        <v>198.01</v>
      </c>
      <c r="H9">
        <v>198.01</v>
      </c>
      <c r="I9">
        <v>198.01</v>
      </c>
      <c r="J9">
        <v>198.01</v>
      </c>
      <c r="K9">
        <v>198.01</v>
      </c>
      <c r="L9">
        <v>198.01</v>
      </c>
      <c r="M9">
        <v>198.01</v>
      </c>
      <c r="N9">
        <v>198.01</v>
      </c>
      <c r="O9">
        <v>198.01</v>
      </c>
      <c r="P9">
        <v>198.01</v>
      </c>
      <c r="Q9">
        <v>198.01</v>
      </c>
      <c r="R9">
        <v>198.01</v>
      </c>
      <c r="S9">
        <v>198.01</v>
      </c>
      <c r="T9">
        <v>198.01</v>
      </c>
      <c r="U9">
        <v>198.01</v>
      </c>
      <c r="V9">
        <v>0</v>
      </c>
      <c r="W9">
        <v>0</v>
      </c>
      <c r="X9">
        <v>0</v>
      </c>
      <c r="Y9">
        <v>0</v>
      </c>
      <c r="Z9">
        <v>0</v>
      </c>
      <c r="AA9">
        <v>0</v>
      </c>
      <c r="AB9">
        <v>0</v>
      </c>
      <c r="AC9">
        <v>0</v>
      </c>
      <c r="AD9">
        <v>0</v>
      </c>
    </row>
    <row r="10" spans="2:30" x14ac:dyDescent="0.4">
      <c r="B10" s="7" t="s">
        <v>120</v>
      </c>
      <c r="C10">
        <v>1754.7199999999998</v>
      </c>
      <c r="D10">
        <v>1754.7199999999998</v>
      </c>
      <c r="E10">
        <v>1754.7199999999998</v>
      </c>
      <c r="F10">
        <v>1754.7199999999998</v>
      </c>
      <c r="G10">
        <v>1754.7199999999998</v>
      </c>
      <c r="H10">
        <v>1754.7199999999998</v>
      </c>
      <c r="I10">
        <v>1754.7199999999998</v>
      </c>
      <c r="J10">
        <v>1754.7199999999998</v>
      </c>
      <c r="K10">
        <v>1754.7199999999998</v>
      </c>
      <c r="L10">
        <v>1754.7199999999998</v>
      </c>
      <c r="M10">
        <v>1754.7199999999998</v>
      </c>
      <c r="N10">
        <v>1754.7199999999998</v>
      </c>
      <c r="O10">
        <v>1754.7199999999998</v>
      </c>
      <c r="P10">
        <v>1754.7199999999998</v>
      </c>
      <c r="Q10">
        <v>1754.7199999999998</v>
      </c>
      <c r="R10">
        <v>1754.7199999999998</v>
      </c>
      <c r="S10">
        <v>1754.7199999999998</v>
      </c>
      <c r="T10">
        <v>1754.7199999999998</v>
      </c>
      <c r="U10">
        <v>1652.6999999999998</v>
      </c>
      <c r="V10">
        <v>1652.6999999999998</v>
      </c>
      <c r="W10">
        <v>1652.6999999999998</v>
      </c>
      <c r="X10">
        <v>1616.69</v>
      </c>
      <c r="Y10">
        <v>1616.69</v>
      </c>
      <c r="Z10">
        <v>1616.69</v>
      </c>
      <c r="AA10">
        <v>1569.9900000000002</v>
      </c>
      <c r="AB10">
        <v>1265.1599999999999</v>
      </c>
      <c r="AC10">
        <v>1195.4099999999999</v>
      </c>
      <c r="AD10">
        <v>1025.53</v>
      </c>
    </row>
    <row r="11" spans="2:30" x14ac:dyDescent="0.4">
      <c r="B11" s="9" t="s">
        <v>5</v>
      </c>
      <c r="C11">
        <v>1495.9899999999998</v>
      </c>
      <c r="D11">
        <v>1495.9899999999998</v>
      </c>
      <c r="E11">
        <v>1495.9899999999998</v>
      </c>
      <c r="F11">
        <v>1495.9899999999998</v>
      </c>
      <c r="G11">
        <v>1495.9899999999998</v>
      </c>
      <c r="H11">
        <v>1495.9899999999998</v>
      </c>
      <c r="I11">
        <v>1495.9899999999998</v>
      </c>
      <c r="J11">
        <v>1495.9899999999998</v>
      </c>
      <c r="K11">
        <v>1495.9899999999998</v>
      </c>
      <c r="L11">
        <v>1495.9899999999998</v>
      </c>
      <c r="M11">
        <v>1495.9899999999998</v>
      </c>
      <c r="N11">
        <v>1495.9899999999998</v>
      </c>
      <c r="O11">
        <v>1495.9899999999998</v>
      </c>
      <c r="P11">
        <v>1495.9899999999998</v>
      </c>
      <c r="Q11">
        <v>1495.9899999999998</v>
      </c>
      <c r="R11">
        <v>1495.9899999999998</v>
      </c>
      <c r="S11">
        <v>1495.9899999999998</v>
      </c>
      <c r="T11">
        <v>1495.9899999999998</v>
      </c>
      <c r="U11">
        <v>1393.9699999999998</v>
      </c>
      <c r="V11">
        <v>1393.9699999999998</v>
      </c>
      <c r="W11">
        <v>1393.9699999999998</v>
      </c>
      <c r="X11">
        <v>1357.96</v>
      </c>
      <c r="Y11">
        <v>1357.96</v>
      </c>
      <c r="Z11">
        <v>1357.96</v>
      </c>
      <c r="AA11">
        <v>1311.2600000000002</v>
      </c>
      <c r="AB11">
        <v>1119.6199999999999</v>
      </c>
      <c r="AC11">
        <v>1049.8699999999999</v>
      </c>
      <c r="AD11">
        <v>879.99</v>
      </c>
    </row>
    <row r="12" spans="2:30" x14ac:dyDescent="0.4">
      <c r="B12" s="9" t="s">
        <v>2</v>
      </c>
      <c r="C12">
        <v>258.73</v>
      </c>
      <c r="D12">
        <v>258.73</v>
      </c>
      <c r="E12">
        <v>258.73</v>
      </c>
      <c r="F12">
        <v>258.73</v>
      </c>
      <c r="G12">
        <v>258.73</v>
      </c>
      <c r="H12">
        <v>258.73</v>
      </c>
      <c r="I12">
        <v>258.73</v>
      </c>
      <c r="J12">
        <v>258.73</v>
      </c>
      <c r="K12">
        <v>258.73</v>
      </c>
      <c r="L12">
        <v>258.73</v>
      </c>
      <c r="M12">
        <v>258.73</v>
      </c>
      <c r="N12">
        <v>258.73</v>
      </c>
      <c r="O12">
        <v>258.73</v>
      </c>
      <c r="P12">
        <v>258.73</v>
      </c>
      <c r="Q12">
        <v>258.73</v>
      </c>
      <c r="R12">
        <v>258.73</v>
      </c>
      <c r="S12">
        <v>258.73</v>
      </c>
      <c r="T12">
        <v>258.73</v>
      </c>
      <c r="U12">
        <v>258.73</v>
      </c>
      <c r="V12">
        <v>258.73</v>
      </c>
      <c r="W12">
        <v>258.73</v>
      </c>
      <c r="X12">
        <v>258.73</v>
      </c>
      <c r="Y12">
        <v>258.73</v>
      </c>
      <c r="Z12">
        <v>258.73</v>
      </c>
      <c r="AA12">
        <v>258.73</v>
      </c>
      <c r="AB12">
        <v>145.54</v>
      </c>
      <c r="AC12">
        <v>145.54</v>
      </c>
      <c r="AD12">
        <v>145.54</v>
      </c>
    </row>
    <row r="13" spans="2:30" x14ac:dyDescent="0.4">
      <c r="B13" s="7" t="s">
        <v>130</v>
      </c>
      <c r="C13">
        <v>113.18</v>
      </c>
      <c r="D13">
        <v>113.18</v>
      </c>
      <c r="E13">
        <v>113.18</v>
      </c>
      <c r="F13">
        <v>113.18</v>
      </c>
      <c r="G13">
        <v>113.18</v>
      </c>
      <c r="H13">
        <v>113.18</v>
      </c>
      <c r="I13">
        <v>113.18</v>
      </c>
      <c r="J13">
        <v>113.18</v>
      </c>
      <c r="K13">
        <v>113.18</v>
      </c>
      <c r="L13">
        <v>113.18</v>
      </c>
      <c r="M13">
        <v>113.18</v>
      </c>
      <c r="N13">
        <v>113.18</v>
      </c>
      <c r="O13">
        <v>113.18</v>
      </c>
      <c r="P13">
        <v>113.18</v>
      </c>
      <c r="Q13">
        <v>113.18</v>
      </c>
      <c r="R13">
        <v>113.18</v>
      </c>
      <c r="S13">
        <v>0</v>
      </c>
      <c r="T13">
        <v>0</v>
      </c>
      <c r="U13">
        <v>0</v>
      </c>
      <c r="V13">
        <v>0</v>
      </c>
      <c r="W13">
        <v>0</v>
      </c>
      <c r="X13">
        <v>0</v>
      </c>
      <c r="Y13">
        <v>0</v>
      </c>
      <c r="Z13">
        <v>0</v>
      </c>
      <c r="AA13">
        <v>0</v>
      </c>
      <c r="AB13">
        <v>0</v>
      </c>
      <c r="AC13">
        <v>0</v>
      </c>
      <c r="AD13">
        <v>0</v>
      </c>
    </row>
    <row r="14" spans="2:30" x14ac:dyDescent="0.4">
      <c r="B14" s="9" t="s">
        <v>2</v>
      </c>
      <c r="C14">
        <v>113.18</v>
      </c>
      <c r="D14">
        <v>113.18</v>
      </c>
      <c r="E14">
        <v>113.18</v>
      </c>
      <c r="F14">
        <v>113.18</v>
      </c>
      <c r="G14">
        <v>113.18</v>
      </c>
      <c r="H14">
        <v>113.18</v>
      </c>
      <c r="I14">
        <v>113.18</v>
      </c>
      <c r="J14">
        <v>113.18</v>
      </c>
      <c r="K14">
        <v>113.18</v>
      </c>
      <c r="L14">
        <v>113.18</v>
      </c>
      <c r="M14">
        <v>113.18</v>
      </c>
      <c r="N14">
        <v>113.18</v>
      </c>
      <c r="O14">
        <v>113.18</v>
      </c>
      <c r="P14">
        <v>113.18</v>
      </c>
      <c r="Q14">
        <v>113.18</v>
      </c>
      <c r="R14">
        <v>113.18</v>
      </c>
      <c r="S14">
        <v>0</v>
      </c>
      <c r="T14">
        <v>0</v>
      </c>
      <c r="U14">
        <v>0</v>
      </c>
      <c r="V14">
        <v>0</v>
      </c>
      <c r="W14">
        <v>0</v>
      </c>
      <c r="X14">
        <v>0</v>
      </c>
      <c r="Y14">
        <v>0</v>
      </c>
      <c r="Z14">
        <v>0</v>
      </c>
      <c r="AA14">
        <v>0</v>
      </c>
      <c r="AB14">
        <v>0</v>
      </c>
      <c r="AC14">
        <v>0</v>
      </c>
      <c r="AD14">
        <v>0</v>
      </c>
    </row>
    <row r="15" spans="2:30" x14ac:dyDescent="0.4">
      <c r="B15" s="7" t="s">
        <v>118</v>
      </c>
      <c r="C15">
        <v>977.5</v>
      </c>
      <c r="D15">
        <v>1243.1399999999999</v>
      </c>
      <c r="E15">
        <v>1243.1399999999999</v>
      </c>
      <c r="F15">
        <v>1243.1399999999999</v>
      </c>
      <c r="G15">
        <v>1243.1399999999999</v>
      </c>
      <c r="H15">
        <v>1243.1399999999999</v>
      </c>
      <c r="I15">
        <v>1243.1399999999999</v>
      </c>
      <c r="J15">
        <v>1243.1399999999999</v>
      </c>
      <c r="K15">
        <v>1243.1399999999999</v>
      </c>
      <c r="L15">
        <v>1243.1399999999999</v>
      </c>
      <c r="M15">
        <v>1243.1399999999999</v>
      </c>
      <c r="N15">
        <v>1243.1399999999999</v>
      </c>
      <c r="O15">
        <v>1243.1399999999999</v>
      </c>
      <c r="P15">
        <v>1243.1399999999999</v>
      </c>
      <c r="Q15">
        <v>1070.6599999999999</v>
      </c>
      <c r="R15">
        <v>1070.6599999999999</v>
      </c>
      <c r="S15">
        <v>1070.6599999999999</v>
      </c>
      <c r="T15">
        <v>1070.6599999999999</v>
      </c>
      <c r="U15">
        <v>1070.6599999999999</v>
      </c>
      <c r="V15">
        <v>780.66</v>
      </c>
      <c r="W15">
        <v>780.66</v>
      </c>
      <c r="X15">
        <v>780.66</v>
      </c>
      <c r="Y15">
        <v>780.66</v>
      </c>
      <c r="Z15">
        <v>780.66</v>
      </c>
      <c r="AA15">
        <v>780.66</v>
      </c>
      <c r="AB15">
        <v>780.66</v>
      </c>
      <c r="AC15">
        <v>780.66</v>
      </c>
      <c r="AD15">
        <v>780.66</v>
      </c>
    </row>
    <row r="16" spans="2:30" x14ac:dyDescent="0.4">
      <c r="B16" s="9" t="s">
        <v>5</v>
      </c>
      <c r="C16">
        <v>535.02</v>
      </c>
      <c r="D16">
        <v>800.66</v>
      </c>
      <c r="E16">
        <v>800.66</v>
      </c>
      <c r="F16">
        <v>800.66</v>
      </c>
      <c r="G16">
        <v>800.66</v>
      </c>
      <c r="H16">
        <v>800.66</v>
      </c>
      <c r="I16">
        <v>800.66</v>
      </c>
      <c r="J16">
        <v>800.66</v>
      </c>
      <c r="K16">
        <v>800.66</v>
      </c>
      <c r="L16">
        <v>800.66</v>
      </c>
      <c r="M16">
        <v>800.66</v>
      </c>
      <c r="N16">
        <v>800.66</v>
      </c>
      <c r="O16">
        <v>800.66</v>
      </c>
      <c r="P16">
        <v>800.66</v>
      </c>
      <c r="Q16">
        <v>800.66</v>
      </c>
      <c r="R16">
        <v>800.66</v>
      </c>
      <c r="S16">
        <v>800.66</v>
      </c>
      <c r="T16">
        <v>800.66</v>
      </c>
      <c r="U16">
        <v>800.66</v>
      </c>
      <c r="V16">
        <v>780.66</v>
      </c>
      <c r="W16">
        <v>780.66</v>
      </c>
      <c r="X16">
        <v>780.66</v>
      </c>
      <c r="Y16">
        <v>780.66</v>
      </c>
      <c r="Z16">
        <v>780.66</v>
      </c>
      <c r="AA16">
        <v>780.66</v>
      </c>
      <c r="AB16">
        <v>780.66</v>
      </c>
      <c r="AC16">
        <v>780.66</v>
      </c>
      <c r="AD16">
        <v>780.66</v>
      </c>
    </row>
    <row r="17" spans="2:30" x14ac:dyDescent="0.4">
      <c r="B17" s="9" t="s">
        <v>2</v>
      </c>
      <c r="C17">
        <v>442.48</v>
      </c>
      <c r="D17">
        <v>442.48</v>
      </c>
      <c r="E17">
        <v>442.48</v>
      </c>
      <c r="F17">
        <v>442.48</v>
      </c>
      <c r="G17">
        <v>442.48</v>
      </c>
      <c r="H17">
        <v>442.48</v>
      </c>
      <c r="I17">
        <v>442.48</v>
      </c>
      <c r="J17">
        <v>442.48</v>
      </c>
      <c r="K17">
        <v>442.48</v>
      </c>
      <c r="L17">
        <v>442.48</v>
      </c>
      <c r="M17">
        <v>442.48</v>
      </c>
      <c r="N17">
        <v>442.48</v>
      </c>
      <c r="O17">
        <v>442.48</v>
      </c>
      <c r="P17">
        <v>442.48</v>
      </c>
      <c r="Q17">
        <v>270</v>
      </c>
      <c r="R17">
        <v>270</v>
      </c>
      <c r="S17">
        <v>270</v>
      </c>
      <c r="T17">
        <v>270</v>
      </c>
      <c r="U17">
        <v>270</v>
      </c>
      <c r="V17">
        <v>0</v>
      </c>
      <c r="W17">
        <v>0</v>
      </c>
      <c r="X17">
        <v>0</v>
      </c>
      <c r="Y17">
        <v>0</v>
      </c>
      <c r="Z17">
        <v>0</v>
      </c>
      <c r="AA17">
        <v>0</v>
      </c>
      <c r="AB17">
        <v>0</v>
      </c>
      <c r="AC17">
        <v>0</v>
      </c>
      <c r="AD17">
        <v>0</v>
      </c>
    </row>
    <row r="18" spans="2:30" x14ac:dyDescent="0.4">
      <c r="B18" s="7" t="s">
        <v>34</v>
      </c>
      <c r="C18">
        <v>3270.3199999999997</v>
      </c>
      <c r="D18">
        <v>3371.6299999999997</v>
      </c>
      <c r="E18">
        <v>3371.6299999999997</v>
      </c>
      <c r="F18">
        <v>3371.6299999999997</v>
      </c>
      <c r="G18">
        <v>3371.6299999999997</v>
      </c>
      <c r="H18">
        <v>3371.6299999999997</v>
      </c>
      <c r="I18">
        <v>3371.6299999999997</v>
      </c>
      <c r="J18">
        <v>3371.6299999999997</v>
      </c>
      <c r="K18">
        <v>3371.6299999999997</v>
      </c>
      <c r="L18">
        <v>3371.6299999999997</v>
      </c>
      <c r="M18">
        <v>3371.6299999999997</v>
      </c>
      <c r="N18">
        <v>3371.6299999999997</v>
      </c>
      <c r="O18">
        <v>3325.1299999999997</v>
      </c>
      <c r="P18">
        <v>3325.1299999999997</v>
      </c>
      <c r="Q18">
        <v>3295.1299999999997</v>
      </c>
      <c r="R18">
        <v>3295.1299999999997</v>
      </c>
      <c r="S18">
        <v>3047.63</v>
      </c>
      <c r="T18">
        <v>2861.3199999999997</v>
      </c>
      <c r="U18">
        <v>2861.3199999999997</v>
      </c>
      <c r="V18">
        <v>2620.29</v>
      </c>
      <c r="W18">
        <v>2620.29</v>
      </c>
      <c r="X18">
        <v>2376.4900000000002</v>
      </c>
      <c r="Y18">
        <v>2072.79</v>
      </c>
      <c r="Z18">
        <v>2040.3899999999999</v>
      </c>
      <c r="AA18">
        <v>1654.29</v>
      </c>
      <c r="AB18">
        <v>1521.6299999999999</v>
      </c>
      <c r="AC18">
        <v>1471.6299999999999</v>
      </c>
      <c r="AD18">
        <v>1471.6299999999999</v>
      </c>
    </row>
    <row r="19" spans="2:30" x14ac:dyDescent="0.4">
      <c r="B19" s="9" t="s">
        <v>5</v>
      </c>
      <c r="C19">
        <v>1534.9399999999998</v>
      </c>
      <c r="D19">
        <v>1587.9499999999998</v>
      </c>
      <c r="E19">
        <v>1587.9499999999998</v>
      </c>
      <c r="F19">
        <v>1587.9499999999998</v>
      </c>
      <c r="G19">
        <v>1587.9499999999998</v>
      </c>
      <c r="H19">
        <v>1587.9499999999998</v>
      </c>
      <c r="I19">
        <v>1587.9499999999998</v>
      </c>
      <c r="J19">
        <v>1587.9499999999998</v>
      </c>
      <c r="K19">
        <v>1587.9499999999998</v>
      </c>
      <c r="L19">
        <v>1587.9499999999998</v>
      </c>
      <c r="M19">
        <v>1587.9499999999998</v>
      </c>
      <c r="N19">
        <v>1587.9499999999998</v>
      </c>
      <c r="O19">
        <v>1587.9499999999998</v>
      </c>
      <c r="P19">
        <v>1587.9499999999998</v>
      </c>
      <c r="Q19">
        <v>1587.9499999999998</v>
      </c>
      <c r="R19">
        <v>1587.9499999999998</v>
      </c>
      <c r="S19">
        <v>1587.9499999999998</v>
      </c>
      <c r="T19">
        <v>1587.9499999999998</v>
      </c>
      <c r="U19">
        <v>1587.9499999999998</v>
      </c>
      <c r="V19">
        <v>1437.92</v>
      </c>
      <c r="W19">
        <v>1437.92</v>
      </c>
      <c r="X19">
        <v>1437.92</v>
      </c>
      <c r="Y19">
        <v>1352.9199999999998</v>
      </c>
      <c r="Z19">
        <v>1320.52</v>
      </c>
      <c r="AA19">
        <v>1320.52</v>
      </c>
      <c r="AB19">
        <v>1187.8599999999999</v>
      </c>
      <c r="AC19">
        <v>1137.8599999999999</v>
      </c>
      <c r="AD19">
        <v>1137.8599999999999</v>
      </c>
    </row>
    <row r="20" spans="2:30" x14ac:dyDescent="0.4">
      <c r="B20" s="9" t="s">
        <v>2</v>
      </c>
      <c r="C20">
        <v>1735.3799999999999</v>
      </c>
      <c r="D20">
        <v>1783.6799999999998</v>
      </c>
      <c r="E20">
        <v>1783.6799999999998</v>
      </c>
      <c r="F20">
        <v>1783.6799999999998</v>
      </c>
      <c r="G20">
        <v>1783.6799999999998</v>
      </c>
      <c r="H20">
        <v>1783.6799999999998</v>
      </c>
      <c r="I20">
        <v>1783.6799999999998</v>
      </c>
      <c r="J20">
        <v>1783.6799999999998</v>
      </c>
      <c r="K20">
        <v>1783.6799999999998</v>
      </c>
      <c r="L20">
        <v>1783.6799999999998</v>
      </c>
      <c r="M20">
        <v>1783.6799999999998</v>
      </c>
      <c r="N20">
        <v>1783.6799999999998</v>
      </c>
      <c r="O20">
        <v>1737.1799999999998</v>
      </c>
      <c r="P20">
        <v>1737.1799999999998</v>
      </c>
      <c r="Q20">
        <v>1707.1799999999998</v>
      </c>
      <c r="R20">
        <v>1707.1799999999998</v>
      </c>
      <c r="S20">
        <v>1459.68</v>
      </c>
      <c r="T20">
        <v>1273.3699999999999</v>
      </c>
      <c r="U20">
        <v>1273.3699999999999</v>
      </c>
      <c r="V20">
        <v>1182.3699999999999</v>
      </c>
      <c r="W20">
        <v>1182.3699999999999</v>
      </c>
      <c r="X20">
        <v>938.57</v>
      </c>
      <c r="Y20">
        <v>719.87</v>
      </c>
      <c r="Z20">
        <v>719.87</v>
      </c>
      <c r="AA20">
        <v>333.77</v>
      </c>
      <c r="AB20">
        <v>333.77</v>
      </c>
      <c r="AC20">
        <v>333.77</v>
      </c>
      <c r="AD20">
        <v>333.77</v>
      </c>
    </row>
    <row r="21" spans="2:30" x14ac:dyDescent="0.4">
      <c r="B21" s="7" t="s">
        <v>116</v>
      </c>
      <c r="C21">
        <v>166</v>
      </c>
      <c r="D21">
        <v>166</v>
      </c>
      <c r="E21">
        <v>166</v>
      </c>
      <c r="F21">
        <v>166</v>
      </c>
      <c r="G21">
        <v>166</v>
      </c>
      <c r="H21">
        <v>166</v>
      </c>
      <c r="I21">
        <v>166</v>
      </c>
      <c r="J21">
        <v>166</v>
      </c>
      <c r="K21">
        <v>166</v>
      </c>
      <c r="L21">
        <v>166</v>
      </c>
      <c r="M21">
        <v>166</v>
      </c>
      <c r="N21">
        <v>166</v>
      </c>
      <c r="O21">
        <v>166</v>
      </c>
      <c r="P21">
        <v>166</v>
      </c>
      <c r="Q21">
        <v>166</v>
      </c>
      <c r="R21">
        <v>166</v>
      </c>
      <c r="S21">
        <v>166</v>
      </c>
      <c r="T21">
        <v>166</v>
      </c>
      <c r="U21">
        <v>166</v>
      </c>
      <c r="V21">
        <v>166</v>
      </c>
      <c r="W21">
        <v>166</v>
      </c>
      <c r="X21">
        <v>166</v>
      </c>
      <c r="Y21">
        <v>110</v>
      </c>
      <c r="Z21">
        <v>110</v>
      </c>
      <c r="AA21">
        <v>110</v>
      </c>
      <c r="AB21">
        <v>110</v>
      </c>
      <c r="AC21">
        <v>110</v>
      </c>
      <c r="AD21">
        <v>110</v>
      </c>
    </row>
    <row r="22" spans="2:30" x14ac:dyDescent="0.4">
      <c r="B22" s="9" t="s">
        <v>5</v>
      </c>
      <c r="C22">
        <v>166</v>
      </c>
      <c r="D22">
        <v>166</v>
      </c>
      <c r="E22">
        <v>166</v>
      </c>
      <c r="F22">
        <v>166</v>
      </c>
      <c r="G22">
        <v>166</v>
      </c>
      <c r="H22">
        <v>166</v>
      </c>
      <c r="I22">
        <v>166</v>
      </c>
      <c r="J22">
        <v>166</v>
      </c>
      <c r="K22">
        <v>166</v>
      </c>
      <c r="L22">
        <v>166</v>
      </c>
      <c r="M22">
        <v>166</v>
      </c>
      <c r="N22">
        <v>166</v>
      </c>
      <c r="O22">
        <v>166</v>
      </c>
      <c r="P22">
        <v>166</v>
      </c>
      <c r="Q22">
        <v>166</v>
      </c>
      <c r="R22">
        <v>166</v>
      </c>
      <c r="S22">
        <v>166</v>
      </c>
      <c r="T22">
        <v>166</v>
      </c>
      <c r="U22">
        <v>166</v>
      </c>
      <c r="V22">
        <v>166</v>
      </c>
      <c r="W22">
        <v>166</v>
      </c>
      <c r="X22">
        <v>166</v>
      </c>
      <c r="Y22">
        <v>110</v>
      </c>
      <c r="Z22">
        <v>110</v>
      </c>
      <c r="AA22">
        <v>110</v>
      </c>
      <c r="AB22">
        <v>110</v>
      </c>
      <c r="AC22">
        <v>110</v>
      </c>
      <c r="AD22">
        <v>110</v>
      </c>
    </row>
    <row r="23" spans="2:30" x14ac:dyDescent="0.4">
      <c r="B23" s="7" t="s">
        <v>124</v>
      </c>
      <c r="C23">
        <v>478.67</v>
      </c>
      <c r="D23">
        <v>478.67</v>
      </c>
      <c r="E23">
        <v>478.67</v>
      </c>
      <c r="F23">
        <v>478.67</v>
      </c>
      <c r="G23">
        <v>478.67</v>
      </c>
      <c r="H23">
        <v>478.67</v>
      </c>
      <c r="I23">
        <v>478.67</v>
      </c>
      <c r="J23">
        <v>478.67</v>
      </c>
      <c r="K23">
        <v>478.67</v>
      </c>
      <c r="L23">
        <v>478.67</v>
      </c>
      <c r="M23">
        <v>478.67</v>
      </c>
      <c r="N23">
        <v>478.67</v>
      </c>
      <c r="O23">
        <v>478.67</v>
      </c>
      <c r="P23">
        <v>478.67</v>
      </c>
      <c r="Q23">
        <v>478.67</v>
      </c>
      <c r="R23">
        <v>478.67</v>
      </c>
      <c r="S23">
        <v>478.67</v>
      </c>
      <c r="T23">
        <v>478.67</v>
      </c>
      <c r="U23">
        <v>478.67</v>
      </c>
      <c r="V23">
        <v>478.67</v>
      </c>
      <c r="W23">
        <v>478.67</v>
      </c>
      <c r="X23">
        <v>478.67</v>
      </c>
      <c r="Y23">
        <v>478.67</v>
      </c>
      <c r="Z23">
        <v>478.67</v>
      </c>
      <c r="AA23">
        <v>478.67</v>
      </c>
      <c r="AB23">
        <v>278.99</v>
      </c>
      <c r="AC23">
        <v>30</v>
      </c>
      <c r="AD23">
        <v>0</v>
      </c>
    </row>
    <row r="24" spans="2:30" x14ac:dyDescent="0.4">
      <c r="B24" s="9" t="s">
        <v>5</v>
      </c>
      <c r="C24">
        <v>478.67</v>
      </c>
      <c r="D24">
        <v>478.67</v>
      </c>
      <c r="E24">
        <v>478.67</v>
      </c>
      <c r="F24">
        <v>478.67</v>
      </c>
      <c r="G24">
        <v>478.67</v>
      </c>
      <c r="H24">
        <v>478.67</v>
      </c>
      <c r="I24">
        <v>478.67</v>
      </c>
      <c r="J24">
        <v>478.67</v>
      </c>
      <c r="K24">
        <v>478.67</v>
      </c>
      <c r="L24">
        <v>478.67</v>
      </c>
      <c r="M24">
        <v>478.67</v>
      </c>
      <c r="N24">
        <v>478.67</v>
      </c>
      <c r="O24">
        <v>478.67</v>
      </c>
      <c r="P24">
        <v>478.67</v>
      </c>
      <c r="Q24">
        <v>478.67</v>
      </c>
      <c r="R24">
        <v>478.67</v>
      </c>
      <c r="S24">
        <v>478.67</v>
      </c>
      <c r="T24">
        <v>478.67</v>
      </c>
      <c r="U24">
        <v>478.67</v>
      </c>
      <c r="V24">
        <v>478.67</v>
      </c>
      <c r="W24">
        <v>478.67</v>
      </c>
      <c r="X24">
        <v>478.67</v>
      </c>
      <c r="Y24">
        <v>478.67</v>
      </c>
      <c r="Z24">
        <v>478.67</v>
      </c>
      <c r="AA24">
        <v>478.67</v>
      </c>
      <c r="AB24">
        <v>278.99</v>
      </c>
      <c r="AC24">
        <v>30</v>
      </c>
      <c r="AD24">
        <v>0</v>
      </c>
    </row>
    <row r="25" spans="2:30" x14ac:dyDescent="0.4">
      <c r="B25" s="7" t="s">
        <v>126</v>
      </c>
      <c r="C25">
        <v>456.22</v>
      </c>
      <c r="D25">
        <v>816.1</v>
      </c>
      <c r="E25">
        <v>816.1</v>
      </c>
      <c r="F25">
        <v>816.1</v>
      </c>
      <c r="G25">
        <v>816.1</v>
      </c>
      <c r="H25">
        <v>816.1</v>
      </c>
      <c r="I25">
        <v>816.1</v>
      </c>
      <c r="J25">
        <v>816.1</v>
      </c>
      <c r="K25">
        <v>816.1</v>
      </c>
      <c r="L25">
        <v>816.1</v>
      </c>
      <c r="M25">
        <v>816.1</v>
      </c>
      <c r="N25">
        <v>816.1</v>
      </c>
      <c r="O25">
        <v>816.1</v>
      </c>
      <c r="P25">
        <v>816.1</v>
      </c>
      <c r="Q25">
        <v>816.1</v>
      </c>
      <c r="R25">
        <v>816.1</v>
      </c>
      <c r="S25">
        <v>816.1</v>
      </c>
      <c r="T25">
        <v>816.1</v>
      </c>
      <c r="U25">
        <v>816.1</v>
      </c>
      <c r="V25">
        <v>816.1</v>
      </c>
      <c r="W25">
        <v>816.1</v>
      </c>
      <c r="X25">
        <v>816.1</v>
      </c>
      <c r="Y25">
        <v>816.1</v>
      </c>
      <c r="Z25">
        <v>816.1</v>
      </c>
      <c r="AA25">
        <v>816.1</v>
      </c>
      <c r="AB25">
        <v>816.1</v>
      </c>
      <c r="AC25">
        <v>289.88</v>
      </c>
      <c r="AD25">
        <v>289.88</v>
      </c>
    </row>
    <row r="26" spans="2:30" x14ac:dyDescent="0.4">
      <c r="B26" s="9" t="s">
        <v>5</v>
      </c>
      <c r="C26">
        <v>456.22</v>
      </c>
      <c r="D26">
        <v>816.1</v>
      </c>
      <c r="E26">
        <v>816.1</v>
      </c>
      <c r="F26">
        <v>816.1</v>
      </c>
      <c r="G26">
        <v>816.1</v>
      </c>
      <c r="H26">
        <v>816.1</v>
      </c>
      <c r="I26">
        <v>816.1</v>
      </c>
      <c r="J26">
        <v>816.1</v>
      </c>
      <c r="K26">
        <v>816.1</v>
      </c>
      <c r="L26">
        <v>816.1</v>
      </c>
      <c r="M26">
        <v>816.1</v>
      </c>
      <c r="N26">
        <v>816.1</v>
      </c>
      <c r="O26">
        <v>816.1</v>
      </c>
      <c r="P26">
        <v>816.1</v>
      </c>
      <c r="Q26">
        <v>816.1</v>
      </c>
      <c r="R26">
        <v>816.1</v>
      </c>
      <c r="S26">
        <v>816.1</v>
      </c>
      <c r="T26">
        <v>816.1</v>
      </c>
      <c r="U26">
        <v>816.1</v>
      </c>
      <c r="V26">
        <v>816.1</v>
      </c>
      <c r="W26">
        <v>816.1</v>
      </c>
      <c r="X26">
        <v>816.1</v>
      </c>
      <c r="Y26">
        <v>816.1</v>
      </c>
      <c r="Z26">
        <v>816.1</v>
      </c>
      <c r="AA26">
        <v>816.1</v>
      </c>
      <c r="AB26">
        <v>816.1</v>
      </c>
      <c r="AC26">
        <v>289.88</v>
      </c>
      <c r="AD26">
        <v>289.88</v>
      </c>
    </row>
    <row r="27" spans="2:30" x14ac:dyDescent="0.4">
      <c r="B27" s="7" t="s">
        <v>43</v>
      </c>
      <c r="C27">
        <v>7467.62</v>
      </c>
      <c r="D27">
        <v>8194.4500000000007</v>
      </c>
      <c r="E27">
        <v>8194.4500000000007</v>
      </c>
      <c r="F27">
        <v>8194.4500000000007</v>
      </c>
      <c r="G27">
        <v>8194.4500000000007</v>
      </c>
      <c r="H27">
        <v>8194.4500000000007</v>
      </c>
      <c r="I27">
        <v>8194.4500000000007</v>
      </c>
      <c r="J27">
        <v>8194.4500000000007</v>
      </c>
      <c r="K27">
        <v>8194.4500000000007</v>
      </c>
      <c r="L27">
        <v>8194.4500000000007</v>
      </c>
      <c r="M27">
        <v>8194.4500000000007</v>
      </c>
      <c r="N27">
        <v>8194.4500000000007</v>
      </c>
      <c r="O27">
        <v>8147.9500000000007</v>
      </c>
      <c r="P27">
        <v>8147.9500000000007</v>
      </c>
      <c r="Q27">
        <v>7945.4699999999993</v>
      </c>
      <c r="R27">
        <v>7945.4699999999993</v>
      </c>
      <c r="S27">
        <v>7584.7900000000009</v>
      </c>
      <c r="T27">
        <v>7398.4800000000005</v>
      </c>
      <c r="U27">
        <v>7296.46</v>
      </c>
      <c r="V27">
        <v>6514.42</v>
      </c>
      <c r="W27">
        <v>6514.42</v>
      </c>
      <c r="X27">
        <v>6234.6100000000006</v>
      </c>
      <c r="Y27">
        <v>5874.91</v>
      </c>
      <c r="Z27">
        <v>5842.51</v>
      </c>
      <c r="AA27">
        <v>5409.7100000000009</v>
      </c>
      <c r="AB27">
        <v>4772.54</v>
      </c>
      <c r="AC27">
        <v>3877.5799999999995</v>
      </c>
      <c r="AD27">
        <v>3677.7000000000003</v>
      </c>
    </row>
    <row r="28" spans="2:30" x14ac:dyDescent="0.4">
      <c r="B28" s="7"/>
    </row>
    <row r="29" spans="2:30" x14ac:dyDescent="0.4">
      <c r="B29" s="7"/>
    </row>
    <row r="30" spans="2:30" x14ac:dyDescent="0.4">
      <c r="B30" s="7"/>
    </row>
    <row r="31" spans="2:30" x14ac:dyDescent="0.4">
      <c r="B31" s="7"/>
    </row>
    <row r="32" spans="2:30" x14ac:dyDescent="0.4">
      <c r="B32" s="7"/>
    </row>
    <row r="34" spans="2:31" x14ac:dyDescent="0.4">
      <c r="B34" t="s">
        <v>106</v>
      </c>
    </row>
    <row r="35" spans="2:31" ht="15" thickBot="1" x14ac:dyDescent="0.45">
      <c r="B35" s="2" t="s">
        <v>4</v>
      </c>
      <c r="C35" s="2" t="s">
        <v>0</v>
      </c>
      <c r="D35" s="2" t="s">
        <v>6</v>
      </c>
      <c r="E35" s="2" t="s">
        <v>7</v>
      </c>
      <c r="F35" s="2" t="s">
        <v>8</v>
      </c>
      <c r="G35" s="2" t="s">
        <v>9</v>
      </c>
      <c r="H35" s="2" t="s">
        <v>10</v>
      </c>
      <c r="I35" s="2" t="s">
        <v>11</v>
      </c>
      <c r="J35" s="2" t="s">
        <v>12</v>
      </c>
      <c r="K35" s="2" t="s">
        <v>13</v>
      </c>
      <c r="L35" s="2" t="s">
        <v>14</v>
      </c>
      <c r="M35" s="2" t="s">
        <v>15</v>
      </c>
      <c r="N35" s="2" t="s">
        <v>16</v>
      </c>
      <c r="O35" s="2" t="s">
        <v>17</v>
      </c>
      <c r="P35" s="2" t="s">
        <v>18</v>
      </c>
      <c r="Q35" s="2" t="s">
        <v>19</v>
      </c>
      <c r="R35" s="2" t="s">
        <v>20</v>
      </c>
      <c r="S35" s="2" t="s">
        <v>21</v>
      </c>
      <c r="T35" s="2" t="s">
        <v>22</v>
      </c>
      <c r="U35" s="2" t="s">
        <v>23</v>
      </c>
      <c r="V35" s="2" t="s">
        <v>24</v>
      </c>
      <c r="W35" s="2" t="s">
        <v>25</v>
      </c>
      <c r="X35" s="2" t="s">
        <v>26</v>
      </c>
      <c r="Y35" s="2" t="s">
        <v>27</v>
      </c>
      <c r="Z35" s="2" t="s">
        <v>28</v>
      </c>
      <c r="AA35" s="2" t="s">
        <v>29</v>
      </c>
      <c r="AB35" s="2" t="s">
        <v>30</v>
      </c>
      <c r="AC35" s="2" t="s">
        <v>31</v>
      </c>
      <c r="AD35" s="2" t="s">
        <v>32</v>
      </c>
      <c r="AE35" s="2" t="s">
        <v>33</v>
      </c>
    </row>
    <row r="36" spans="2:31" x14ac:dyDescent="0.4">
      <c r="B36" t="s">
        <v>114</v>
      </c>
      <c r="C36" t="s">
        <v>5</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2:31" x14ac:dyDescent="0.4">
      <c r="B37" t="s">
        <v>116</v>
      </c>
      <c r="C37" t="s">
        <v>5</v>
      </c>
      <c r="D37">
        <v>166</v>
      </c>
      <c r="E37">
        <v>166</v>
      </c>
      <c r="F37">
        <v>166</v>
      </c>
      <c r="G37">
        <v>166</v>
      </c>
      <c r="H37">
        <v>166</v>
      </c>
      <c r="I37">
        <v>166</v>
      </c>
      <c r="J37">
        <v>166</v>
      </c>
      <c r="K37">
        <v>166</v>
      </c>
      <c r="L37">
        <v>166</v>
      </c>
      <c r="M37">
        <v>166</v>
      </c>
      <c r="N37">
        <v>166</v>
      </c>
      <c r="O37">
        <v>166</v>
      </c>
      <c r="P37">
        <v>166</v>
      </c>
      <c r="Q37">
        <v>166</v>
      </c>
      <c r="R37">
        <v>166</v>
      </c>
      <c r="S37">
        <v>166</v>
      </c>
      <c r="T37">
        <v>166</v>
      </c>
      <c r="U37">
        <v>166</v>
      </c>
      <c r="V37">
        <v>166</v>
      </c>
      <c r="W37">
        <v>166</v>
      </c>
      <c r="X37">
        <v>166</v>
      </c>
      <c r="Y37">
        <v>166</v>
      </c>
      <c r="Z37">
        <v>110</v>
      </c>
      <c r="AA37">
        <v>110</v>
      </c>
      <c r="AB37">
        <v>110</v>
      </c>
      <c r="AC37">
        <v>110</v>
      </c>
      <c r="AD37">
        <v>110</v>
      </c>
      <c r="AE37">
        <v>110</v>
      </c>
    </row>
    <row r="38" spans="2:31" x14ac:dyDescent="0.4">
      <c r="B38" t="s">
        <v>118</v>
      </c>
      <c r="C38" t="s">
        <v>5</v>
      </c>
      <c r="D38">
        <v>535.02</v>
      </c>
      <c r="E38">
        <v>800.66</v>
      </c>
      <c r="F38">
        <v>800.66</v>
      </c>
      <c r="G38">
        <v>800.66</v>
      </c>
      <c r="H38">
        <v>800.66</v>
      </c>
      <c r="I38">
        <v>800.66</v>
      </c>
      <c r="J38">
        <v>800.66</v>
      </c>
      <c r="K38">
        <v>800.66</v>
      </c>
      <c r="L38">
        <v>800.66</v>
      </c>
      <c r="M38">
        <v>800.66</v>
      </c>
      <c r="N38">
        <v>800.66</v>
      </c>
      <c r="O38">
        <v>800.66</v>
      </c>
      <c r="P38">
        <v>800.66</v>
      </c>
      <c r="Q38">
        <v>800.66</v>
      </c>
      <c r="R38">
        <v>800.66</v>
      </c>
      <c r="S38">
        <v>800.66</v>
      </c>
      <c r="T38">
        <v>800.66</v>
      </c>
      <c r="U38">
        <v>800.66</v>
      </c>
      <c r="V38">
        <v>800.66</v>
      </c>
      <c r="W38">
        <v>780.66</v>
      </c>
      <c r="X38">
        <v>780.66</v>
      </c>
      <c r="Y38">
        <v>780.66</v>
      </c>
      <c r="Z38">
        <v>780.66</v>
      </c>
      <c r="AA38">
        <v>780.66</v>
      </c>
      <c r="AB38">
        <v>780.66</v>
      </c>
      <c r="AC38">
        <v>780.66</v>
      </c>
      <c r="AD38">
        <v>780.66</v>
      </c>
      <c r="AE38">
        <v>780.66</v>
      </c>
    </row>
    <row r="39" spans="2:31" x14ac:dyDescent="0.4">
      <c r="B39" t="s">
        <v>120</v>
      </c>
      <c r="C39" t="s">
        <v>5</v>
      </c>
      <c r="D39">
        <v>1495.9899999999998</v>
      </c>
      <c r="E39">
        <v>1495.9899999999998</v>
      </c>
      <c r="F39">
        <v>1495.9899999999998</v>
      </c>
      <c r="G39">
        <v>1495.9899999999998</v>
      </c>
      <c r="H39">
        <v>1495.9899999999998</v>
      </c>
      <c r="I39">
        <v>1495.9899999999998</v>
      </c>
      <c r="J39">
        <v>1495.9899999999998</v>
      </c>
      <c r="K39">
        <v>1495.9899999999998</v>
      </c>
      <c r="L39">
        <v>1495.9899999999998</v>
      </c>
      <c r="M39">
        <v>1495.9899999999998</v>
      </c>
      <c r="N39">
        <v>1495.9899999999998</v>
      </c>
      <c r="O39">
        <v>1495.9899999999998</v>
      </c>
      <c r="P39">
        <v>1495.9899999999998</v>
      </c>
      <c r="Q39">
        <v>1495.9899999999998</v>
      </c>
      <c r="R39">
        <v>1495.9899999999998</v>
      </c>
      <c r="S39">
        <v>1495.9899999999998</v>
      </c>
      <c r="T39">
        <v>1495.9899999999998</v>
      </c>
      <c r="U39">
        <v>1495.9899999999998</v>
      </c>
      <c r="V39">
        <v>1393.9699999999998</v>
      </c>
      <c r="W39">
        <v>1393.9699999999998</v>
      </c>
      <c r="X39">
        <v>1393.9699999999998</v>
      </c>
      <c r="Y39">
        <v>1357.96</v>
      </c>
      <c r="Z39">
        <v>1357.96</v>
      </c>
      <c r="AA39">
        <v>1357.96</v>
      </c>
      <c r="AB39">
        <v>1311.2600000000002</v>
      </c>
      <c r="AC39">
        <v>1119.6199999999999</v>
      </c>
      <c r="AD39">
        <v>1049.8699999999999</v>
      </c>
      <c r="AE39">
        <v>879.99</v>
      </c>
    </row>
    <row r="40" spans="2:31" x14ac:dyDescent="0.4">
      <c r="B40" t="s">
        <v>122</v>
      </c>
      <c r="C40" t="s">
        <v>5</v>
      </c>
      <c r="D40">
        <v>53</v>
      </c>
      <c r="E40">
        <v>53</v>
      </c>
      <c r="F40">
        <v>53</v>
      </c>
      <c r="G40">
        <v>53</v>
      </c>
      <c r="H40">
        <v>53</v>
      </c>
      <c r="I40">
        <v>53</v>
      </c>
      <c r="J40">
        <v>53</v>
      </c>
      <c r="K40">
        <v>53</v>
      </c>
      <c r="L40">
        <v>53</v>
      </c>
      <c r="M40">
        <v>53</v>
      </c>
      <c r="N40">
        <v>53</v>
      </c>
      <c r="O40">
        <v>53</v>
      </c>
      <c r="P40">
        <v>53</v>
      </c>
      <c r="Q40">
        <v>53</v>
      </c>
      <c r="R40">
        <v>53</v>
      </c>
      <c r="S40">
        <v>53</v>
      </c>
      <c r="T40">
        <v>53</v>
      </c>
      <c r="U40">
        <v>53</v>
      </c>
      <c r="V40">
        <v>53</v>
      </c>
      <c r="W40">
        <v>0</v>
      </c>
      <c r="X40">
        <v>0</v>
      </c>
      <c r="Y40">
        <v>0</v>
      </c>
      <c r="Z40">
        <v>0</v>
      </c>
      <c r="AA40">
        <v>0</v>
      </c>
      <c r="AB40">
        <v>0</v>
      </c>
      <c r="AC40">
        <v>0</v>
      </c>
      <c r="AD40">
        <v>0</v>
      </c>
      <c r="AE40">
        <v>0</v>
      </c>
    </row>
    <row r="41" spans="2:31" x14ac:dyDescent="0.4">
      <c r="B41" t="s">
        <v>124</v>
      </c>
      <c r="C41" t="s">
        <v>5</v>
      </c>
      <c r="D41">
        <v>478.67</v>
      </c>
      <c r="E41">
        <v>478.67</v>
      </c>
      <c r="F41">
        <v>478.67</v>
      </c>
      <c r="G41">
        <v>478.67</v>
      </c>
      <c r="H41">
        <v>478.67</v>
      </c>
      <c r="I41">
        <v>478.67</v>
      </c>
      <c r="J41">
        <v>478.67</v>
      </c>
      <c r="K41">
        <v>478.67</v>
      </c>
      <c r="L41">
        <v>478.67</v>
      </c>
      <c r="M41">
        <v>478.67</v>
      </c>
      <c r="N41">
        <v>478.67</v>
      </c>
      <c r="O41">
        <v>478.67</v>
      </c>
      <c r="P41">
        <v>478.67</v>
      </c>
      <c r="Q41">
        <v>478.67</v>
      </c>
      <c r="R41">
        <v>478.67</v>
      </c>
      <c r="S41">
        <v>478.67</v>
      </c>
      <c r="T41">
        <v>478.67</v>
      </c>
      <c r="U41">
        <v>478.67</v>
      </c>
      <c r="V41">
        <v>478.67</v>
      </c>
      <c r="W41">
        <v>478.67</v>
      </c>
      <c r="X41">
        <v>478.67</v>
      </c>
      <c r="Y41">
        <v>478.67</v>
      </c>
      <c r="Z41">
        <v>478.67</v>
      </c>
      <c r="AA41">
        <v>478.67</v>
      </c>
      <c r="AB41">
        <v>478.67</v>
      </c>
      <c r="AC41">
        <v>278.99</v>
      </c>
      <c r="AD41">
        <v>30</v>
      </c>
      <c r="AE41">
        <v>0</v>
      </c>
    </row>
    <row r="42" spans="2:31" x14ac:dyDescent="0.4">
      <c r="B42" t="s">
        <v>126</v>
      </c>
      <c r="C42" t="s">
        <v>5</v>
      </c>
      <c r="D42">
        <v>456.22</v>
      </c>
      <c r="E42">
        <v>816.1</v>
      </c>
      <c r="F42">
        <v>816.1</v>
      </c>
      <c r="G42">
        <v>816.1</v>
      </c>
      <c r="H42">
        <v>816.1</v>
      </c>
      <c r="I42">
        <v>816.1</v>
      </c>
      <c r="J42">
        <v>816.1</v>
      </c>
      <c r="K42">
        <v>816.1</v>
      </c>
      <c r="L42">
        <v>816.1</v>
      </c>
      <c r="M42">
        <v>816.1</v>
      </c>
      <c r="N42">
        <v>816.1</v>
      </c>
      <c r="O42">
        <v>816.1</v>
      </c>
      <c r="P42">
        <v>816.1</v>
      </c>
      <c r="Q42">
        <v>816.1</v>
      </c>
      <c r="R42">
        <v>816.1</v>
      </c>
      <c r="S42">
        <v>816.1</v>
      </c>
      <c r="T42">
        <v>816.1</v>
      </c>
      <c r="U42">
        <v>816.1</v>
      </c>
      <c r="V42">
        <v>816.1</v>
      </c>
      <c r="W42">
        <v>816.1</v>
      </c>
      <c r="X42">
        <v>816.1</v>
      </c>
      <c r="Y42">
        <v>816.1</v>
      </c>
      <c r="Z42">
        <v>816.1</v>
      </c>
      <c r="AA42">
        <v>816.1</v>
      </c>
      <c r="AB42">
        <v>816.1</v>
      </c>
      <c r="AC42">
        <v>816.1</v>
      </c>
      <c r="AD42">
        <v>289.88</v>
      </c>
      <c r="AE42">
        <v>289.88</v>
      </c>
    </row>
    <row r="43" spans="2:31" x14ac:dyDescent="0.4">
      <c r="B43" t="s">
        <v>128</v>
      </c>
      <c r="C43" t="s">
        <v>5</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2:31" x14ac:dyDescent="0.4">
      <c r="B44" t="s">
        <v>130</v>
      </c>
      <c r="C44" t="s">
        <v>5</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row>
    <row r="45" spans="2:31" x14ac:dyDescent="0.4">
      <c r="B45" t="s">
        <v>132</v>
      </c>
      <c r="C45" t="s">
        <v>5</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row>
    <row r="46" spans="2:31" x14ac:dyDescent="0.4">
      <c r="B46" t="s">
        <v>134</v>
      </c>
      <c r="C46" t="s">
        <v>5</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row>
    <row r="47" spans="2:31" x14ac:dyDescent="0.4">
      <c r="B47" t="s">
        <v>114</v>
      </c>
      <c r="C47" t="s">
        <v>2</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row>
    <row r="48" spans="2:31" x14ac:dyDescent="0.4">
      <c r="B48" t="s">
        <v>116</v>
      </c>
      <c r="C48" t="s">
        <v>2</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row>
    <row r="49" spans="2:31" x14ac:dyDescent="0.4">
      <c r="B49" t="s">
        <v>118</v>
      </c>
      <c r="C49" t="s">
        <v>2</v>
      </c>
      <c r="D49">
        <v>442.48</v>
      </c>
      <c r="E49">
        <v>442.48</v>
      </c>
      <c r="F49">
        <v>442.48</v>
      </c>
      <c r="G49">
        <v>442.48</v>
      </c>
      <c r="H49">
        <v>442.48</v>
      </c>
      <c r="I49">
        <v>442.48</v>
      </c>
      <c r="J49">
        <v>442.48</v>
      </c>
      <c r="K49">
        <v>442.48</v>
      </c>
      <c r="L49">
        <v>442.48</v>
      </c>
      <c r="M49">
        <v>442.48</v>
      </c>
      <c r="N49">
        <v>442.48</v>
      </c>
      <c r="O49">
        <v>442.48</v>
      </c>
      <c r="P49">
        <v>442.48</v>
      </c>
      <c r="Q49">
        <v>442.48</v>
      </c>
      <c r="R49">
        <v>270</v>
      </c>
      <c r="S49">
        <v>270</v>
      </c>
      <c r="T49">
        <v>270</v>
      </c>
      <c r="U49">
        <v>270</v>
      </c>
      <c r="V49">
        <v>270</v>
      </c>
      <c r="W49">
        <v>0</v>
      </c>
      <c r="X49">
        <v>0</v>
      </c>
      <c r="Y49">
        <v>0</v>
      </c>
      <c r="Z49">
        <v>0</v>
      </c>
      <c r="AA49">
        <v>0</v>
      </c>
      <c r="AB49">
        <v>0</v>
      </c>
      <c r="AC49">
        <v>0</v>
      </c>
      <c r="AD49">
        <v>0</v>
      </c>
      <c r="AE49">
        <v>0</v>
      </c>
    </row>
    <row r="50" spans="2:31" x14ac:dyDescent="0.4">
      <c r="B50" t="s">
        <v>120</v>
      </c>
      <c r="C50" t="s">
        <v>2</v>
      </c>
      <c r="D50">
        <v>258.73</v>
      </c>
      <c r="E50">
        <v>258.73</v>
      </c>
      <c r="F50">
        <v>258.73</v>
      </c>
      <c r="G50">
        <v>258.73</v>
      </c>
      <c r="H50">
        <v>258.73</v>
      </c>
      <c r="I50">
        <v>258.73</v>
      </c>
      <c r="J50">
        <v>258.73</v>
      </c>
      <c r="K50">
        <v>258.73</v>
      </c>
      <c r="L50">
        <v>258.73</v>
      </c>
      <c r="M50">
        <v>258.73</v>
      </c>
      <c r="N50">
        <v>258.73</v>
      </c>
      <c r="O50">
        <v>258.73</v>
      </c>
      <c r="P50">
        <v>258.73</v>
      </c>
      <c r="Q50">
        <v>258.73</v>
      </c>
      <c r="R50">
        <v>258.73</v>
      </c>
      <c r="S50">
        <v>258.73</v>
      </c>
      <c r="T50">
        <v>258.73</v>
      </c>
      <c r="U50">
        <v>258.73</v>
      </c>
      <c r="V50">
        <v>258.73</v>
      </c>
      <c r="W50">
        <v>258.73</v>
      </c>
      <c r="X50">
        <v>258.73</v>
      </c>
      <c r="Y50">
        <v>258.73</v>
      </c>
      <c r="Z50">
        <v>258.73</v>
      </c>
      <c r="AA50">
        <v>258.73</v>
      </c>
      <c r="AB50">
        <v>258.73</v>
      </c>
      <c r="AC50">
        <v>145.54</v>
      </c>
      <c r="AD50">
        <v>145.54</v>
      </c>
      <c r="AE50">
        <v>145.54</v>
      </c>
    </row>
    <row r="51" spans="2:31" x14ac:dyDescent="0.4">
      <c r="B51" t="s">
        <v>122</v>
      </c>
      <c r="C51" t="s">
        <v>2</v>
      </c>
      <c r="D51">
        <v>198.01</v>
      </c>
      <c r="E51">
        <v>198.01</v>
      </c>
      <c r="F51">
        <v>198.01</v>
      </c>
      <c r="G51">
        <v>198.01</v>
      </c>
      <c r="H51">
        <v>198.01</v>
      </c>
      <c r="I51">
        <v>198.01</v>
      </c>
      <c r="J51">
        <v>198.01</v>
      </c>
      <c r="K51">
        <v>198.01</v>
      </c>
      <c r="L51">
        <v>198.01</v>
      </c>
      <c r="M51">
        <v>198.01</v>
      </c>
      <c r="N51">
        <v>198.01</v>
      </c>
      <c r="O51">
        <v>198.01</v>
      </c>
      <c r="P51">
        <v>198.01</v>
      </c>
      <c r="Q51">
        <v>198.01</v>
      </c>
      <c r="R51">
        <v>198.01</v>
      </c>
      <c r="S51">
        <v>198.01</v>
      </c>
      <c r="T51">
        <v>198.01</v>
      </c>
      <c r="U51">
        <v>198.01</v>
      </c>
      <c r="V51">
        <v>198.01</v>
      </c>
      <c r="W51">
        <v>0</v>
      </c>
      <c r="X51">
        <v>0</v>
      </c>
      <c r="Y51">
        <v>0</v>
      </c>
      <c r="Z51">
        <v>0</v>
      </c>
      <c r="AA51">
        <v>0</v>
      </c>
      <c r="AB51">
        <v>0</v>
      </c>
      <c r="AC51">
        <v>0</v>
      </c>
      <c r="AD51">
        <v>0</v>
      </c>
      <c r="AE51">
        <v>0</v>
      </c>
    </row>
    <row r="52" spans="2:31" x14ac:dyDescent="0.4">
      <c r="B52" t="s">
        <v>124</v>
      </c>
      <c r="C52" t="s">
        <v>2</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row>
    <row r="53" spans="2:31" x14ac:dyDescent="0.4">
      <c r="B53" t="s">
        <v>126</v>
      </c>
      <c r="C53" t="s">
        <v>2</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row>
    <row r="54" spans="2:31" x14ac:dyDescent="0.4">
      <c r="B54" t="s">
        <v>128</v>
      </c>
      <c r="C54" t="s">
        <v>2</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row>
    <row r="55" spans="2:31" x14ac:dyDescent="0.4">
      <c r="B55" t="s">
        <v>130</v>
      </c>
      <c r="C55" t="s">
        <v>2</v>
      </c>
      <c r="D55">
        <v>113.18</v>
      </c>
      <c r="E55">
        <v>113.18</v>
      </c>
      <c r="F55">
        <v>113.18</v>
      </c>
      <c r="G55">
        <v>113.18</v>
      </c>
      <c r="H55">
        <v>113.18</v>
      </c>
      <c r="I55">
        <v>113.18</v>
      </c>
      <c r="J55">
        <v>113.18</v>
      </c>
      <c r="K55">
        <v>113.18</v>
      </c>
      <c r="L55">
        <v>113.18</v>
      </c>
      <c r="M55">
        <v>113.18</v>
      </c>
      <c r="N55">
        <v>113.18</v>
      </c>
      <c r="O55">
        <v>113.18</v>
      </c>
      <c r="P55">
        <v>113.18</v>
      </c>
      <c r="Q55">
        <v>113.18</v>
      </c>
      <c r="R55">
        <v>113.18</v>
      </c>
      <c r="S55">
        <v>113.18</v>
      </c>
      <c r="T55">
        <v>0</v>
      </c>
      <c r="U55">
        <v>0</v>
      </c>
      <c r="V55">
        <v>0</v>
      </c>
      <c r="W55">
        <v>0</v>
      </c>
      <c r="X55">
        <v>0</v>
      </c>
      <c r="Y55">
        <v>0</v>
      </c>
      <c r="Z55">
        <v>0</v>
      </c>
      <c r="AA55">
        <v>0</v>
      </c>
      <c r="AB55">
        <v>0</v>
      </c>
      <c r="AC55">
        <v>0</v>
      </c>
      <c r="AD55">
        <v>0</v>
      </c>
      <c r="AE55">
        <v>0</v>
      </c>
    </row>
    <row r="56" spans="2:31" x14ac:dyDescent="0.4">
      <c r="B56" t="s">
        <v>132</v>
      </c>
      <c r="C56" t="s">
        <v>2</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row>
    <row r="57" spans="2:31" x14ac:dyDescent="0.4">
      <c r="B57" t="s">
        <v>134</v>
      </c>
      <c r="C57" t="s">
        <v>2</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row>
    <row r="58" spans="2:31" x14ac:dyDescent="0.4">
      <c r="B58" t="s">
        <v>136</v>
      </c>
      <c r="C58" t="s">
        <v>1</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row>
    <row r="59" spans="2:31" x14ac:dyDescent="0.4">
      <c r="B59" t="s">
        <v>138</v>
      </c>
      <c r="C59" t="s">
        <v>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REZ Forecasts Data</vt:lpstr>
      <vt:lpstr>Generation Capacity (Winter)</vt:lpstr>
      <vt:lpstr>Capacity by Year and REZ</vt:lpstr>
      <vt:lpstr>REZForecastISP</vt:lpstr>
      <vt:lpstr>TYest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dc:creator>
  <cp:lastModifiedBy>Harrison Payne</cp:lastModifiedBy>
  <dcterms:created xsi:type="dcterms:W3CDTF">2024-04-10T09:32:13Z</dcterms:created>
  <dcterms:modified xsi:type="dcterms:W3CDTF">2025-08-27T23:37:51Z</dcterms:modified>
</cp:coreProperties>
</file>