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Harrison\Documents\MILES-SA\Multi Nodal Model\Data Creation\Generation\"/>
    </mc:Choice>
  </mc:AlternateContent>
  <xr:revisionPtr revIDLastSave="0" documentId="13_ncr:1_{09FD432D-1D11-490D-BA9F-5E5E7FD5D3DA}" xr6:coauthVersionLast="47" xr6:coauthVersionMax="47" xr10:uidLastSave="{00000000-0000-0000-0000-000000000000}"/>
  <bookViews>
    <workbookView xWindow="-103" yWindow="-103" windowWidth="22149" windowHeight="13200" xr2:uid="{3778ED13-E037-46A0-8556-12ABE2EF7AAC}"/>
  </bookViews>
  <sheets>
    <sheet name="REZ Forecasts Data" sheetId="15" r:id="rId1"/>
    <sheet name="Seasonal Ratings" sheetId="16" r:id="rId2"/>
    <sheet name="Generation Capacity (Winter)" sheetId="6" r:id="rId3"/>
    <sheet name="Capacity by Year and REZ" sheetId="14" r:id="rId4"/>
    <sheet name="AEMO Generation Information" sheetId="13" r:id="rId5"/>
  </sheets>
  <definedNames>
    <definedName name="REZForecastISP">ISP_Installed_MW[]</definedName>
    <definedName name="TYest">ISP_Installed_MW[]</definedName>
  </definedNames>
  <calcPr calcId="191029"/>
  <pivotCaches>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16" l="1"/>
  <c r="H7" i="16"/>
  <c r="H8" i="16"/>
  <c r="H9" i="16"/>
  <c r="H10"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37" i="16"/>
  <c r="H38" i="16"/>
  <c r="H39" i="16"/>
  <c r="H40" i="16"/>
  <c r="H41" i="16"/>
  <c r="H42" i="16"/>
  <c r="H43" i="16"/>
  <c r="H44" i="16"/>
  <c r="H45" i="16"/>
  <c r="H46" i="16"/>
  <c r="H47" i="16"/>
  <c r="H48" i="16"/>
  <c r="H49" i="16"/>
  <c r="AF57" i="15" a="1"/>
  <c r="AF57" i="15" s="1"/>
  <c r="AF58" i="15" a="1"/>
  <c r="AF58" i="15" s="1"/>
  <c r="AF59" i="15" a="1"/>
  <c r="AF59" i="15" s="1"/>
  <c r="AF60" i="15" a="1"/>
  <c r="AF60" i="15" s="1"/>
  <c r="AF61" i="15" a="1"/>
  <c r="AF61" i="15" s="1"/>
  <c r="AF62" i="15" a="1"/>
  <c r="AF62" i="15" s="1"/>
  <c r="AF63" i="15" a="1"/>
  <c r="AF63" i="15" s="1"/>
  <c r="AF64" i="15" a="1"/>
  <c r="AF64" i="15" s="1"/>
  <c r="AF65" i="15" a="1"/>
  <c r="AF65" i="15" s="1"/>
  <c r="AF66" i="15" a="1"/>
  <c r="AF66" i="15" s="1"/>
  <c r="AF67" i="15" a="1"/>
  <c r="AF67" i="15" s="1"/>
  <c r="AF68" i="15" a="1"/>
  <c r="AF68" i="15" s="1"/>
  <c r="AF69" i="15" a="1"/>
  <c r="AF69" i="15" s="1"/>
  <c r="AF70" i="15" a="1"/>
  <c r="AF70" i="15" s="1"/>
  <c r="AF71" i="15" a="1"/>
  <c r="AF71" i="15" s="1"/>
  <c r="AF72" i="15" a="1"/>
  <c r="AF72" i="15" s="1"/>
  <c r="AF73" i="15" a="1"/>
  <c r="AF73" i="15" s="1"/>
  <c r="AF74" i="15" a="1"/>
  <c r="AF74" i="15" s="1"/>
  <c r="AE57" i="15" a="1"/>
  <c r="AE57" i="15" s="1"/>
  <c r="AE58" i="15" a="1"/>
  <c r="AE58" i="15" s="1"/>
  <c r="AE59" i="15" a="1"/>
  <c r="AE59" i="15" s="1"/>
  <c r="AE60" i="15" a="1"/>
  <c r="AE60" i="15" s="1"/>
  <c r="AE61" i="15" a="1"/>
  <c r="AE61" i="15" s="1"/>
  <c r="AE62" i="15" a="1"/>
  <c r="AE62" i="15" s="1"/>
  <c r="AE63" i="15" a="1"/>
  <c r="AE63" i="15" s="1"/>
  <c r="AE64" i="15" a="1"/>
  <c r="AE64" i="15" s="1"/>
  <c r="AE65" i="15" a="1"/>
  <c r="AE65" i="15" s="1"/>
  <c r="AE66" i="15" a="1"/>
  <c r="AE66" i="15" s="1"/>
  <c r="AE67" i="15" a="1"/>
  <c r="AE67" i="15" s="1"/>
  <c r="AE68" i="15" a="1"/>
  <c r="AE68" i="15" s="1"/>
  <c r="AE69" i="15" a="1"/>
  <c r="AE69" i="15" s="1"/>
  <c r="AE70" i="15" a="1"/>
  <c r="AE70" i="15" s="1"/>
  <c r="AE71" i="15" a="1"/>
  <c r="AE71" i="15" s="1"/>
  <c r="AE72" i="15" a="1"/>
  <c r="AE72" i="15" s="1"/>
  <c r="AE73" i="15" a="1"/>
  <c r="AE73" i="15" s="1"/>
  <c r="AE74" i="15" a="1"/>
  <c r="AE74" i="15" s="1"/>
  <c r="H57" i="15" a="1"/>
  <c r="H57" i="15" s="1"/>
  <c r="H58" i="15" a="1"/>
  <c r="H58" i="15" s="1"/>
  <c r="H59" i="15" a="1"/>
  <c r="H59" i="15" s="1"/>
  <c r="H60" i="15" a="1"/>
  <c r="H60" i="15" s="1"/>
  <c r="H61" i="15" a="1"/>
  <c r="H61" i="15" s="1"/>
  <c r="H62" i="15" a="1"/>
  <c r="H62" i="15" s="1"/>
  <c r="H63" i="15" a="1"/>
  <c r="H63" i="15" s="1"/>
  <c r="H64" i="15" a="1"/>
  <c r="H64" i="15" s="1"/>
  <c r="H65" i="15" a="1"/>
  <c r="H65" i="15" s="1"/>
  <c r="H66" i="15" a="1"/>
  <c r="H66" i="15" s="1"/>
  <c r="H67" i="15" a="1"/>
  <c r="H67" i="15" s="1"/>
  <c r="H68" i="15" a="1"/>
  <c r="H68" i="15" s="1"/>
  <c r="H69" i="15" a="1"/>
  <c r="H69" i="15" s="1"/>
  <c r="H70" i="15" a="1"/>
  <c r="H70" i="15" s="1"/>
  <c r="H71" i="15" a="1"/>
  <c r="H71" i="15" s="1"/>
  <c r="H72" i="15" a="1"/>
  <c r="H72" i="15" s="1"/>
  <c r="H73" i="15" a="1"/>
  <c r="H73" i="15" s="1"/>
  <c r="H74" i="15" a="1"/>
  <c r="H74" i="15" s="1"/>
  <c r="AD57" i="15" a="1"/>
  <c r="AD57" i="15" s="1"/>
  <c r="AD58" i="15" a="1"/>
  <c r="AD58" i="15" s="1"/>
  <c r="AD59" i="15" a="1"/>
  <c r="AD59" i="15" s="1"/>
  <c r="AD60" i="15" a="1"/>
  <c r="AD60" i="15" s="1"/>
  <c r="AD61" i="15" a="1"/>
  <c r="AD61" i="15" s="1"/>
  <c r="AD62" i="15" a="1"/>
  <c r="AD62" i="15" s="1"/>
  <c r="AD63" i="15" a="1"/>
  <c r="AD63" i="15" s="1"/>
  <c r="AD64" i="15" a="1"/>
  <c r="AD64" i="15" s="1"/>
  <c r="AD65" i="15" a="1"/>
  <c r="AD65" i="15" s="1"/>
  <c r="AD66" i="15" a="1"/>
  <c r="AD66" i="15" s="1"/>
  <c r="AD67" i="15" a="1"/>
  <c r="AD67" i="15" s="1"/>
  <c r="AD68" i="15" a="1"/>
  <c r="AD68" i="15" s="1"/>
  <c r="AD69" i="15" a="1"/>
  <c r="AD69" i="15" s="1"/>
  <c r="AD70" i="15" a="1"/>
  <c r="AD70" i="15" s="1"/>
  <c r="AD71" i="15" a="1"/>
  <c r="AD71" i="15" s="1"/>
  <c r="AD72" i="15" a="1"/>
  <c r="AD72" i="15" s="1"/>
  <c r="AD73" i="15" a="1"/>
  <c r="AD73" i="15" s="1"/>
  <c r="AD74" i="15" a="1"/>
  <c r="AD74" i="15" s="1"/>
  <c r="AC57" i="15" a="1"/>
  <c r="AC57" i="15" s="1"/>
  <c r="AC58" i="15" a="1"/>
  <c r="AC58" i="15" s="1"/>
  <c r="AC59" i="15" a="1"/>
  <c r="AC59" i="15" s="1"/>
  <c r="AC60" i="15" a="1"/>
  <c r="AC60" i="15" s="1"/>
  <c r="AC61" i="15" a="1"/>
  <c r="AC61" i="15" s="1"/>
  <c r="AC62" i="15" a="1"/>
  <c r="AC62" i="15" s="1"/>
  <c r="AC63" i="15" a="1"/>
  <c r="AC63" i="15" s="1"/>
  <c r="AC64" i="15" a="1"/>
  <c r="AC64" i="15" s="1"/>
  <c r="AC65" i="15" a="1"/>
  <c r="AC65" i="15" s="1"/>
  <c r="AC66" i="15" a="1"/>
  <c r="AC66" i="15" s="1"/>
  <c r="AC67" i="15" a="1"/>
  <c r="AC67" i="15" s="1"/>
  <c r="AC68" i="15" a="1"/>
  <c r="AC68" i="15" s="1"/>
  <c r="AC69" i="15" a="1"/>
  <c r="AC69" i="15" s="1"/>
  <c r="AC70" i="15" a="1"/>
  <c r="AC70" i="15" s="1"/>
  <c r="AC71" i="15" a="1"/>
  <c r="AC71" i="15" s="1"/>
  <c r="AC72" i="15" a="1"/>
  <c r="AC72" i="15" s="1"/>
  <c r="AC73" i="15" a="1"/>
  <c r="AC73" i="15" s="1"/>
  <c r="AC74" i="15" a="1"/>
  <c r="AC74" i="15" s="1"/>
  <c r="AB57" i="15" a="1"/>
  <c r="AB57" i="15" s="1"/>
  <c r="AB58" i="15" a="1"/>
  <c r="AB58" i="15" s="1"/>
  <c r="AB59" i="15" a="1"/>
  <c r="AB59" i="15" s="1"/>
  <c r="AB60" i="15" a="1"/>
  <c r="AB60" i="15" s="1"/>
  <c r="AB61" i="15" a="1"/>
  <c r="AB61" i="15" s="1"/>
  <c r="AB62" i="15" a="1"/>
  <c r="AB62" i="15" s="1"/>
  <c r="AB63" i="15" a="1"/>
  <c r="AB63" i="15" s="1"/>
  <c r="AB64" i="15" a="1"/>
  <c r="AB64" i="15" s="1"/>
  <c r="AB65" i="15" a="1"/>
  <c r="AB65" i="15" s="1"/>
  <c r="AB66" i="15" a="1"/>
  <c r="AB66" i="15" s="1"/>
  <c r="AB67" i="15" a="1"/>
  <c r="AB67" i="15" s="1"/>
  <c r="AB68" i="15" a="1"/>
  <c r="AB68" i="15" s="1"/>
  <c r="AB69" i="15" a="1"/>
  <c r="AB69" i="15" s="1"/>
  <c r="AB70" i="15" a="1"/>
  <c r="AB70" i="15" s="1"/>
  <c r="AB71" i="15" a="1"/>
  <c r="AB71" i="15" s="1"/>
  <c r="AB72" i="15" a="1"/>
  <c r="AB72" i="15" s="1"/>
  <c r="AB73" i="15" a="1"/>
  <c r="AB73" i="15" s="1"/>
  <c r="AB74" i="15" a="1"/>
  <c r="AB74" i="15" s="1"/>
  <c r="AA57" i="15" a="1"/>
  <c r="AA57" i="15" s="1"/>
  <c r="AA58" i="15" a="1"/>
  <c r="AA58" i="15" s="1"/>
  <c r="AA59" i="15" a="1"/>
  <c r="AA59" i="15" s="1"/>
  <c r="AA60" i="15" a="1"/>
  <c r="AA60" i="15" s="1"/>
  <c r="AA61" i="15" a="1"/>
  <c r="AA61" i="15" s="1"/>
  <c r="AA62" i="15" a="1"/>
  <c r="AA62" i="15" s="1"/>
  <c r="AA63" i="15" a="1"/>
  <c r="AA63" i="15" s="1"/>
  <c r="AA64" i="15" a="1"/>
  <c r="AA64" i="15" s="1"/>
  <c r="AA65" i="15" a="1"/>
  <c r="AA65" i="15" s="1"/>
  <c r="AA66" i="15" a="1"/>
  <c r="AA66" i="15" s="1"/>
  <c r="AA67" i="15" a="1"/>
  <c r="AA67" i="15" s="1"/>
  <c r="AA68" i="15" a="1"/>
  <c r="AA68" i="15" s="1"/>
  <c r="AA69" i="15" a="1"/>
  <c r="AA69" i="15" s="1"/>
  <c r="AA70" i="15" a="1"/>
  <c r="AA70" i="15" s="1"/>
  <c r="AA71" i="15" a="1"/>
  <c r="AA71" i="15" s="1"/>
  <c r="AA72" i="15" a="1"/>
  <c r="AA72" i="15" s="1"/>
  <c r="AA73" i="15" a="1"/>
  <c r="AA73" i="15" s="1"/>
  <c r="AA74" i="15" a="1"/>
  <c r="AA74" i="15" s="1"/>
  <c r="Z57" i="15" a="1"/>
  <c r="Z57" i="15" s="1"/>
  <c r="Z58" i="15" a="1"/>
  <c r="Z58" i="15" s="1"/>
  <c r="Z59" i="15" a="1"/>
  <c r="Z59" i="15" s="1"/>
  <c r="Z60" i="15" a="1"/>
  <c r="Z60" i="15" s="1"/>
  <c r="Z61" i="15" a="1"/>
  <c r="Z61" i="15" s="1"/>
  <c r="Z62" i="15" a="1"/>
  <c r="Z62" i="15" s="1"/>
  <c r="Z63" i="15" a="1"/>
  <c r="Z63" i="15" s="1"/>
  <c r="Z64" i="15" a="1"/>
  <c r="Z64" i="15" s="1"/>
  <c r="Z65" i="15" a="1"/>
  <c r="Z65" i="15" s="1"/>
  <c r="Z66" i="15" a="1"/>
  <c r="Z66" i="15" s="1"/>
  <c r="Z67" i="15" a="1"/>
  <c r="Z67" i="15" s="1"/>
  <c r="Z68" i="15" a="1"/>
  <c r="Z68" i="15" s="1"/>
  <c r="Z69" i="15" a="1"/>
  <c r="Z69" i="15" s="1"/>
  <c r="Z70" i="15" a="1"/>
  <c r="Z70" i="15" s="1"/>
  <c r="Z71" i="15" a="1"/>
  <c r="Z71" i="15" s="1"/>
  <c r="Z72" i="15" a="1"/>
  <c r="Z72" i="15" s="1"/>
  <c r="Z73" i="15" a="1"/>
  <c r="Z73" i="15" s="1"/>
  <c r="Z74" i="15" a="1"/>
  <c r="Z74" i="15" s="1"/>
  <c r="Y57" i="15" a="1"/>
  <c r="Y57" i="15" s="1"/>
  <c r="Y58" i="15" a="1"/>
  <c r="Y58" i="15" s="1"/>
  <c r="Y59" i="15" a="1"/>
  <c r="Y59" i="15" s="1"/>
  <c r="Y60" i="15" a="1"/>
  <c r="Y60" i="15" s="1"/>
  <c r="Y61" i="15" a="1"/>
  <c r="Y61" i="15" s="1"/>
  <c r="Y62" i="15" a="1"/>
  <c r="Y62" i="15" s="1"/>
  <c r="Y63" i="15" a="1"/>
  <c r="Y63" i="15" s="1"/>
  <c r="Y64" i="15" a="1"/>
  <c r="Y64" i="15" s="1"/>
  <c r="Y65" i="15" a="1"/>
  <c r="Y65" i="15" s="1"/>
  <c r="Y66" i="15" a="1"/>
  <c r="Y66" i="15" s="1"/>
  <c r="Y67" i="15" a="1"/>
  <c r="Y67" i="15" s="1"/>
  <c r="Y68" i="15" a="1"/>
  <c r="Y68" i="15" s="1"/>
  <c r="Y69" i="15" a="1"/>
  <c r="Y69" i="15" s="1"/>
  <c r="Y70" i="15" a="1"/>
  <c r="Y70" i="15" s="1"/>
  <c r="Y71" i="15" a="1"/>
  <c r="Y71" i="15" s="1"/>
  <c r="Y72" i="15" a="1"/>
  <c r="Y72" i="15" s="1"/>
  <c r="Y73" i="15" a="1"/>
  <c r="Y73" i="15" s="1"/>
  <c r="Y74" i="15" a="1"/>
  <c r="Y74" i="15" s="1"/>
  <c r="X57" i="15" a="1"/>
  <c r="X57" i="15" s="1"/>
  <c r="X58" i="15" a="1"/>
  <c r="X58" i="15" s="1"/>
  <c r="X59" i="15" a="1"/>
  <c r="X59" i="15" s="1"/>
  <c r="X60" i="15" a="1"/>
  <c r="X60" i="15" s="1"/>
  <c r="X61" i="15" a="1"/>
  <c r="X61" i="15" s="1"/>
  <c r="X62" i="15" a="1"/>
  <c r="X62" i="15" s="1"/>
  <c r="X63" i="15" a="1"/>
  <c r="X63" i="15" s="1"/>
  <c r="X64" i="15" a="1"/>
  <c r="X64" i="15" s="1"/>
  <c r="X65" i="15" a="1"/>
  <c r="X65" i="15" s="1"/>
  <c r="X66" i="15" a="1"/>
  <c r="X66" i="15" s="1"/>
  <c r="X67" i="15" a="1"/>
  <c r="X67" i="15" s="1"/>
  <c r="X68" i="15" a="1"/>
  <c r="X68" i="15" s="1"/>
  <c r="X69" i="15" a="1"/>
  <c r="X69" i="15" s="1"/>
  <c r="X70" i="15" a="1"/>
  <c r="X70" i="15" s="1"/>
  <c r="X71" i="15" a="1"/>
  <c r="X71" i="15" s="1"/>
  <c r="X72" i="15" a="1"/>
  <c r="X72" i="15" s="1"/>
  <c r="X73" i="15" a="1"/>
  <c r="X73" i="15" s="1"/>
  <c r="X74" i="15" a="1"/>
  <c r="X74" i="15" s="1"/>
  <c r="W57" i="15" a="1"/>
  <c r="W57" i="15" s="1"/>
  <c r="W58" i="15" a="1"/>
  <c r="W58" i="15" s="1"/>
  <c r="W59" i="15" a="1"/>
  <c r="W59" i="15" s="1"/>
  <c r="W60" i="15" a="1"/>
  <c r="W60" i="15" s="1"/>
  <c r="W61" i="15" a="1"/>
  <c r="W61" i="15" s="1"/>
  <c r="W62" i="15" a="1"/>
  <c r="W62" i="15" s="1"/>
  <c r="W63" i="15" a="1"/>
  <c r="W63" i="15" s="1"/>
  <c r="W64" i="15" a="1"/>
  <c r="W64" i="15" s="1"/>
  <c r="W65" i="15" a="1"/>
  <c r="W65" i="15" s="1"/>
  <c r="W66" i="15" a="1"/>
  <c r="W66" i="15" s="1"/>
  <c r="W67" i="15" a="1"/>
  <c r="W67" i="15" s="1"/>
  <c r="W68" i="15" a="1"/>
  <c r="W68" i="15" s="1"/>
  <c r="W69" i="15" a="1"/>
  <c r="W69" i="15" s="1"/>
  <c r="W70" i="15" a="1"/>
  <c r="W70" i="15" s="1"/>
  <c r="W71" i="15" a="1"/>
  <c r="W71" i="15" s="1"/>
  <c r="W72" i="15" a="1"/>
  <c r="W72" i="15" s="1"/>
  <c r="W73" i="15" a="1"/>
  <c r="W73" i="15" s="1"/>
  <c r="W74" i="15" a="1"/>
  <c r="W74" i="15" s="1"/>
  <c r="V57" i="15" a="1"/>
  <c r="V57" i="15" s="1"/>
  <c r="V58" i="15" a="1"/>
  <c r="V58" i="15" s="1"/>
  <c r="V59" i="15" a="1"/>
  <c r="V59" i="15" s="1"/>
  <c r="V60" i="15" a="1"/>
  <c r="V60" i="15" s="1"/>
  <c r="V61" i="15" a="1"/>
  <c r="V61" i="15" s="1"/>
  <c r="V62" i="15" a="1"/>
  <c r="V62" i="15" s="1"/>
  <c r="V63" i="15" a="1"/>
  <c r="V63" i="15" s="1"/>
  <c r="V64" i="15" a="1"/>
  <c r="V64" i="15" s="1"/>
  <c r="V65" i="15" a="1"/>
  <c r="V65" i="15" s="1"/>
  <c r="V66" i="15" a="1"/>
  <c r="V66" i="15" s="1"/>
  <c r="V67" i="15" a="1"/>
  <c r="V67" i="15" s="1"/>
  <c r="V68" i="15" a="1"/>
  <c r="V68" i="15" s="1"/>
  <c r="V69" i="15" a="1"/>
  <c r="V69" i="15" s="1"/>
  <c r="V70" i="15" a="1"/>
  <c r="V70" i="15" s="1"/>
  <c r="V71" i="15" a="1"/>
  <c r="V71" i="15" s="1"/>
  <c r="V72" i="15" a="1"/>
  <c r="V72" i="15" s="1"/>
  <c r="V73" i="15" a="1"/>
  <c r="V73" i="15" s="1"/>
  <c r="V74" i="15" a="1"/>
  <c r="V74" i="15" s="1"/>
  <c r="U57" i="15" a="1"/>
  <c r="U57" i="15" s="1"/>
  <c r="U58" i="15" a="1"/>
  <c r="U58" i="15" s="1"/>
  <c r="U59" i="15" a="1"/>
  <c r="U59" i="15" s="1"/>
  <c r="U60" i="15" a="1"/>
  <c r="U60" i="15" s="1"/>
  <c r="U61" i="15" a="1"/>
  <c r="U61" i="15" s="1"/>
  <c r="U62" i="15" a="1"/>
  <c r="U62" i="15" s="1"/>
  <c r="U63" i="15" a="1"/>
  <c r="U63" i="15" s="1"/>
  <c r="U64" i="15" a="1"/>
  <c r="U64" i="15" s="1"/>
  <c r="U65" i="15" a="1"/>
  <c r="U65" i="15" s="1"/>
  <c r="U66" i="15" a="1"/>
  <c r="U66" i="15" s="1"/>
  <c r="U67" i="15" a="1"/>
  <c r="U67" i="15" s="1"/>
  <c r="U68" i="15" a="1"/>
  <c r="U68" i="15" s="1"/>
  <c r="U69" i="15" a="1"/>
  <c r="U69" i="15" s="1"/>
  <c r="U70" i="15" a="1"/>
  <c r="U70" i="15" s="1"/>
  <c r="U71" i="15" a="1"/>
  <c r="U71" i="15" s="1"/>
  <c r="U72" i="15" a="1"/>
  <c r="U72" i="15" s="1"/>
  <c r="U73" i="15" a="1"/>
  <c r="U73" i="15" s="1"/>
  <c r="U74" i="15" a="1"/>
  <c r="U74" i="15" s="1"/>
  <c r="T57" i="15" a="1"/>
  <c r="T57" i="15" s="1"/>
  <c r="T58" i="15" a="1"/>
  <c r="T58" i="15" s="1"/>
  <c r="T59" i="15" a="1"/>
  <c r="T59" i="15" s="1"/>
  <c r="T60" i="15" a="1"/>
  <c r="T60" i="15" s="1"/>
  <c r="T61" i="15" a="1"/>
  <c r="T61" i="15" s="1"/>
  <c r="T62" i="15" a="1"/>
  <c r="T62" i="15" s="1"/>
  <c r="T63" i="15" a="1"/>
  <c r="T63" i="15" s="1"/>
  <c r="T64" i="15" a="1"/>
  <c r="T64" i="15" s="1"/>
  <c r="T65" i="15" a="1"/>
  <c r="T65" i="15" s="1"/>
  <c r="T66" i="15" a="1"/>
  <c r="T66" i="15" s="1"/>
  <c r="T67" i="15" a="1"/>
  <c r="T67" i="15" s="1"/>
  <c r="T68" i="15" a="1"/>
  <c r="T68" i="15" s="1"/>
  <c r="T69" i="15" a="1"/>
  <c r="T69" i="15" s="1"/>
  <c r="T70" i="15" a="1"/>
  <c r="T70" i="15" s="1"/>
  <c r="T71" i="15" a="1"/>
  <c r="T71" i="15" s="1"/>
  <c r="T72" i="15" a="1"/>
  <c r="T72" i="15" s="1"/>
  <c r="T73" i="15" a="1"/>
  <c r="T73" i="15" s="1"/>
  <c r="T74" i="15" a="1"/>
  <c r="T74" i="15" s="1"/>
  <c r="S57" i="15" a="1"/>
  <c r="S57" i="15" s="1"/>
  <c r="S58" i="15" a="1"/>
  <c r="S58" i="15" s="1"/>
  <c r="S59" i="15" a="1"/>
  <c r="S59" i="15" s="1"/>
  <c r="S60" i="15" a="1"/>
  <c r="S60" i="15" s="1"/>
  <c r="S61" i="15" a="1"/>
  <c r="S61" i="15" s="1"/>
  <c r="S62" i="15" a="1"/>
  <c r="S62" i="15" s="1"/>
  <c r="S63" i="15" a="1"/>
  <c r="S63" i="15" s="1"/>
  <c r="S64" i="15" a="1"/>
  <c r="S64" i="15" s="1"/>
  <c r="S65" i="15" a="1"/>
  <c r="S65" i="15" s="1"/>
  <c r="S66" i="15" a="1"/>
  <c r="S66" i="15" s="1"/>
  <c r="S67" i="15" a="1"/>
  <c r="S67" i="15" s="1"/>
  <c r="S68" i="15" a="1"/>
  <c r="S68" i="15" s="1"/>
  <c r="S69" i="15" a="1"/>
  <c r="S69" i="15" s="1"/>
  <c r="S70" i="15" a="1"/>
  <c r="S70" i="15" s="1"/>
  <c r="S71" i="15" a="1"/>
  <c r="S71" i="15" s="1"/>
  <c r="S72" i="15" a="1"/>
  <c r="S72" i="15" s="1"/>
  <c r="S73" i="15" a="1"/>
  <c r="S73" i="15" s="1"/>
  <c r="S74" i="15" a="1"/>
  <c r="S74" i="15" s="1"/>
  <c r="R57" i="15" a="1"/>
  <c r="R57" i="15" s="1"/>
  <c r="R58" i="15" a="1"/>
  <c r="R58" i="15" s="1"/>
  <c r="R59" i="15" a="1"/>
  <c r="R59" i="15" s="1"/>
  <c r="R60" i="15" a="1"/>
  <c r="R60" i="15" s="1"/>
  <c r="R61" i="15" a="1"/>
  <c r="R61" i="15" s="1"/>
  <c r="R62" i="15" a="1"/>
  <c r="R62" i="15" s="1"/>
  <c r="R63" i="15" a="1"/>
  <c r="R63" i="15" s="1"/>
  <c r="R64" i="15" a="1"/>
  <c r="R64" i="15" s="1"/>
  <c r="R65" i="15" a="1"/>
  <c r="R65" i="15" s="1"/>
  <c r="R66" i="15" a="1"/>
  <c r="R66" i="15" s="1"/>
  <c r="R67" i="15" a="1"/>
  <c r="R67" i="15" s="1"/>
  <c r="R68" i="15" a="1"/>
  <c r="R68" i="15" s="1"/>
  <c r="R69" i="15" a="1"/>
  <c r="R69" i="15" s="1"/>
  <c r="R70" i="15" a="1"/>
  <c r="R70" i="15" s="1"/>
  <c r="R71" i="15" a="1"/>
  <c r="R71" i="15" s="1"/>
  <c r="R72" i="15" a="1"/>
  <c r="R72" i="15" s="1"/>
  <c r="R73" i="15" a="1"/>
  <c r="R73" i="15" s="1"/>
  <c r="R74" i="15" a="1"/>
  <c r="R74" i="15" s="1"/>
  <c r="Q57" i="15" a="1"/>
  <c r="Q57" i="15" s="1"/>
  <c r="Q58" i="15" a="1"/>
  <c r="Q58" i="15" s="1"/>
  <c r="Q59" i="15" a="1"/>
  <c r="Q59" i="15" s="1"/>
  <c r="Q60" i="15" a="1"/>
  <c r="Q60" i="15" s="1"/>
  <c r="Q61" i="15" a="1"/>
  <c r="Q61" i="15" s="1"/>
  <c r="Q62" i="15" a="1"/>
  <c r="Q62" i="15" s="1"/>
  <c r="Q63" i="15" a="1"/>
  <c r="Q63" i="15" s="1"/>
  <c r="Q64" i="15" a="1"/>
  <c r="Q64" i="15" s="1"/>
  <c r="Q65" i="15" a="1"/>
  <c r="Q65" i="15" s="1"/>
  <c r="Q66" i="15" a="1"/>
  <c r="Q66" i="15" s="1"/>
  <c r="Q67" i="15" a="1"/>
  <c r="Q67" i="15" s="1"/>
  <c r="Q68" i="15" a="1"/>
  <c r="Q68" i="15" s="1"/>
  <c r="Q69" i="15" a="1"/>
  <c r="Q69" i="15" s="1"/>
  <c r="Q70" i="15" a="1"/>
  <c r="Q70" i="15" s="1"/>
  <c r="Q71" i="15" a="1"/>
  <c r="Q71" i="15" s="1"/>
  <c r="Q72" i="15" a="1"/>
  <c r="Q72" i="15" s="1"/>
  <c r="Q73" i="15" a="1"/>
  <c r="Q73" i="15" s="1"/>
  <c r="Q74" i="15" a="1"/>
  <c r="Q74" i="15" s="1"/>
  <c r="P57" i="15" a="1"/>
  <c r="P57" i="15" s="1"/>
  <c r="P58" i="15" a="1"/>
  <c r="P58" i="15" s="1"/>
  <c r="P59" i="15" a="1"/>
  <c r="P59" i="15" s="1"/>
  <c r="P60" i="15" a="1"/>
  <c r="P60" i="15" s="1"/>
  <c r="P61" i="15" a="1"/>
  <c r="P61" i="15" s="1"/>
  <c r="P62" i="15" a="1"/>
  <c r="P62" i="15" s="1"/>
  <c r="P63" i="15" a="1"/>
  <c r="P63" i="15" s="1"/>
  <c r="P64" i="15" a="1"/>
  <c r="P64" i="15" s="1"/>
  <c r="P65" i="15" a="1"/>
  <c r="P65" i="15" s="1"/>
  <c r="P66" i="15" a="1"/>
  <c r="P66" i="15" s="1"/>
  <c r="P67" i="15" a="1"/>
  <c r="P67" i="15" s="1"/>
  <c r="P68" i="15" a="1"/>
  <c r="P68" i="15" s="1"/>
  <c r="P69" i="15" a="1"/>
  <c r="P69" i="15" s="1"/>
  <c r="P70" i="15" a="1"/>
  <c r="P70" i="15" s="1"/>
  <c r="P71" i="15" a="1"/>
  <c r="P71" i="15" s="1"/>
  <c r="P72" i="15" a="1"/>
  <c r="P72" i="15" s="1"/>
  <c r="P73" i="15" a="1"/>
  <c r="P73" i="15" s="1"/>
  <c r="P74" i="15" a="1"/>
  <c r="P74" i="15" s="1"/>
  <c r="O57" i="15" a="1"/>
  <c r="O57" i="15" s="1"/>
  <c r="O58" i="15" a="1"/>
  <c r="O58" i="15" s="1"/>
  <c r="O59" i="15" a="1"/>
  <c r="O59" i="15" s="1"/>
  <c r="O60" i="15" a="1"/>
  <c r="O60" i="15" s="1"/>
  <c r="O61" i="15" a="1"/>
  <c r="O61" i="15" s="1"/>
  <c r="O62" i="15" a="1"/>
  <c r="O62" i="15" s="1"/>
  <c r="O63" i="15" a="1"/>
  <c r="O63" i="15" s="1"/>
  <c r="O64" i="15" a="1"/>
  <c r="O64" i="15" s="1"/>
  <c r="O65" i="15" a="1"/>
  <c r="O65" i="15" s="1"/>
  <c r="O66" i="15" a="1"/>
  <c r="O66" i="15" s="1"/>
  <c r="O67" i="15" a="1"/>
  <c r="O67" i="15" s="1"/>
  <c r="O68" i="15" a="1"/>
  <c r="O68" i="15" s="1"/>
  <c r="O69" i="15" a="1"/>
  <c r="O69" i="15" s="1"/>
  <c r="O70" i="15" a="1"/>
  <c r="O70" i="15" s="1"/>
  <c r="O71" i="15" a="1"/>
  <c r="O71" i="15" s="1"/>
  <c r="O72" i="15" a="1"/>
  <c r="O72" i="15" s="1"/>
  <c r="O73" i="15" a="1"/>
  <c r="O73" i="15" s="1"/>
  <c r="O74" i="15" a="1"/>
  <c r="O74" i="15" s="1"/>
  <c r="N57" i="15" a="1"/>
  <c r="N57" i="15" s="1"/>
  <c r="N58" i="15" a="1"/>
  <c r="N58" i="15" s="1"/>
  <c r="N59" i="15" a="1"/>
  <c r="N59" i="15" s="1"/>
  <c r="N60" i="15" a="1"/>
  <c r="N60" i="15" s="1"/>
  <c r="N61" i="15" a="1"/>
  <c r="N61" i="15" s="1"/>
  <c r="N62" i="15" a="1"/>
  <c r="N62" i="15" s="1"/>
  <c r="N63" i="15" a="1"/>
  <c r="N63" i="15" s="1"/>
  <c r="N64" i="15" a="1"/>
  <c r="N64" i="15" s="1"/>
  <c r="N65" i="15" a="1"/>
  <c r="N65" i="15" s="1"/>
  <c r="N66" i="15" a="1"/>
  <c r="N66" i="15" s="1"/>
  <c r="N67" i="15" a="1"/>
  <c r="N67" i="15" s="1"/>
  <c r="N68" i="15" a="1"/>
  <c r="N68" i="15" s="1"/>
  <c r="N69" i="15" a="1"/>
  <c r="N69" i="15" s="1"/>
  <c r="N70" i="15" a="1"/>
  <c r="N70" i="15" s="1"/>
  <c r="N71" i="15" a="1"/>
  <c r="N71" i="15" s="1"/>
  <c r="N72" i="15" a="1"/>
  <c r="N72" i="15" s="1"/>
  <c r="N73" i="15" a="1"/>
  <c r="N73" i="15" s="1"/>
  <c r="N74" i="15" a="1"/>
  <c r="N74" i="15" s="1"/>
  <c r="M57" i="15" a="1"/>
  <c r="M57" i="15" s="1"/>
  <c r="M58" i="15" a="1"/>
  <c r="M58" i="15" s="1"/>
  <c r="M59" i="15" a="1"/>
  <c r="M59" i="15" s="1"/>
  <c r="M60" i="15" a="1"/>
  <c r="M60" i="15" s="1"/>
  <c r="M61" i="15" a="1"/>
  <c r="M61" i="15" s="1"/>
  <c r="M62" i="15" a="1"/>
  <c r="M62" i="15" s="1"/>
  <c r="M63" i="15" a="1"/>
  <c r="M63" i="15" s="1"/>
  <c r="M64" i="15" a="1"/>
  <c r="M64" i="15" s="1"/>
  <c r="M65" i="15" a="1"/>
  <c r="M65" i="15" s="1"/>
  <c r="M66" i="15" a="1"/>
  <c r="M66" i="15" s="1"/>
  <c r="M67" i="15" a="1"/>
  <c r="M67" i="15" s="1"/>
  <c r="M68" i="15" a="1"/>
  <c r="M68" i="15" s="1"/>
  <c r="M69" i="15" a="1"/>
  <c r="M69" i="15" s="1"/>
  <c r="M70" i="15" a="1"/>
  <c r="M70" i="15" s="1"/>
  <c r="M71" i="15" a="1"/>
  <c r="M71" i="15" s="1"/>
  <c r="M72" i="15" a="1"/>
  <c r="M72" i="15" s="1"/>
  <c r="M73" i="15" a="1"/>
  <c r="M73" i="15" s="1"/>
  <c r="M74" i="15" a="1"/>
  <c r="M74" i="15" s="1"/>
  <c r="L57" i="15" a="1"/>
  <c r="L57" i="15" s="1"/>
  <c r="L58" i="15" a="1"/>
  <c r="L58" i="15" s="1"/>
  <c r="L59" i="15" a="1"/>
  <c r="L59" i="15" s="1"/>
  <c r="L60" i="15" a="1"/>
  <c r="L60" i="15" s="1"/>
  <c r="L61" i="15" a="1"/>
  <c r="L61" i="15" s="1"/>
  <c r="L62" i="15" a="1"/>
  <c r="L62" i="15" s="1"/>
  <c r="L63" i="15" a="1"/>
  <c r="L63" i="15" s="1"/>
  <c r="L64" i="15" a="1"/>
  <c r="L64" i="15" s="1"/>
  <c r="L65" i="15" a="1"/>
  <c r="L65" i="15" s="1"/>
  <c r="L66" i="15" a="1"/>
  <c r="L66" i="15" s="1"/>
  <c r="L67" i="15" a="1"/>
  <c r="L67" i="15" s="1"/>
  <c r="L68" i="15" a="1"/>
  <c r="L68" i="15" s="1"/>
  <c r="L69" i="15" a="1"/>
  <c r="L69" i="15" s="1"/>
  <c r="L70" i="15" a="1"/>
  <c r="L70" i="15" s="1"/>
  <c r="L71" i="15" a="1"/>
  <c r="L71" i="15" s="1"/>
  <c r="L72" i="15" a="1"/>
  <c r="L72" i="15" s="1"/>
  <c r="L73" i="15" a="1"/>
  <c r="L73" i="15" s="1"/>
  <c r="L74" i="15" a="1"/>
  <c r="L74" i="15" s="1"/>
  <c r="K57" i="15" a="1"/>
  <c r="K57" i="15" s="1"/>
  <c r="K58" i="15" a="1"/>
  <c r="K58" i="15" s="1"/>
  <c r="K59" i="15" a="1"/>
  <c r="K59" i="15" s="1"/>
  <c r="K60" i="15" a="1"/>
  <c r="K60" i="15" s="1"/>
  <c r="K61" i="15" a="1"/>
  <c r="K61" i="15" s="1"/>
  <c r="K62" i="15" a="1"/>
  <c r="K62" i="15" s="1"/>
  <c r="K63" i="15" a="1"/>
  <c r="K63" i="15" s="1"/>
  <c r="K64" i="15" a="1"/>
  <c r="K64" i="15" s="1"/>
  <c r="K65" i="15" a="1"/>
  <c r="K65" i="15" s="1"/>
  <c r="K66" i="15" a="1"/>
  <c r="K66" i="15" s="1"/>
  <c r="K67" i="15" a="1"/>
  <c r="K67" i="15" s="1"/>
  <c r="K68" i="15" a="1"/>
  <c r="K68" i="15" s="1"/>
  <c r="K69" i="15" a="1"/>
  <c r="K69" i="15" s="1"/>
  <c r="K70" i="15" a="1"/>
  <c r="K70" i="15" s="1"/>
  <c r="K71" i="15" a="1"/>
  <c r="K71" i="15" s="1"/>
  <c r="K72" i="15" a="1"/>
  <c r="K72" i="15" s="1"/>
  <c r="K73" i="15" a="1"/>
  <c r="K73" i="15" s="1"/>
  <c r="K74" i="15" a="1"/>
  <c r="K74" i="15" s="1"/>
  <c r="J57" i="15" a="1"/>
  <c r="J57" i="15" s="1"/>
  <c r="J58" i="15" a="1"/>
  <c r="J58" i="15" s="1"/>
  <c r="J59" i="15" a="1"/>
  <c r="J59" i="15" s="1"/>
  <c r="J60" i="15" a="1"/>
  <c r="J60" i="15" s="1"/>
  <c r="J61" i="15" a="1"/>
  <c r="J61" i="15" s="1"/>
  <c r="J62" i="15" a="1"/>
  <c r="J62" i="15" s="1"/>
  <c r="J63" i="15" a="1"/>
  <c r="J63" i="15" s="1"/>
  <c r="J64" i="15" a="1"/>
  <c r="J64" i="15" s="1"/>
  <c r="J65" i="15" a="1"/>
  <c r="J65" i="15" s="1"/>
  <c r="J66" i="15" a="1"/>
  <c r="J66" i="15" s="1"/>
  <c r="J67" i="15" a="1"/>
  <c r="J67" i="15" s="1"/>
  <c r="J68" i="15" a="1"/>
  <c r="J68" i="15" s="1"/>
  <c r="J69" i="15" a="1"/>
  <c r="J69" i="15" s="1"/>
  <c r="J70" i="15" a="1"/>
  <c r="J70" i="15" s="1"/>
  <c r="J71" i="15" a="1"/>
  <c r="J71" i="15" s="1"/>
  <c r="J72" i="15" a="1"/>
  <c r="J72" i="15" s="1"/>
  <c r="J73" i="15" a="1"/>
  <c r="J73" i="15" s="1"/>
  <c r="J74" i="15" a="1"/>
  <c r="J74" i="15" s="1"/>
  <c r="I57" i="15" a="1"/>
  <c r="I57" i="15" s="1"/>
  <c r="I58" i="15" a="1"/>
  <c r="I58" i="15" s="1"/>
  <c r="I59" i="15" a="1"/>
  <c r="I59" i="15" s="1"/>
  <c r="I60" i="15" a="1"/>
  <c r="I60" i="15" s="1"/>
  <c r="I61" i="15" a="1"/>
  <c r="I61" i="15" s="1"/>
  <c r="I62" i="15" a="1"/>
  <c r="I62" i="15" s="1"/>
  <c r="I63" i="15" a="1"/>
  <c r="I63" i="15" s="1"/>
  <c r="I64" i="15" a="1"/>
  <c r="I64" i="15" s="1"/>
  <c r="I65" i="15" a="1"/>
  <c r="I65" i="15" s="1"/>
  <c r="I66" i="15" a="1"/>
  <c r="I66" i="15" s="1"/>
  <c r="I67" i="15" a="1"/>
  <c r="I67" i="15" s="1"/>
  <c r="I68" i="15" a="1"/>
  <c r="I68" i="15" s="1"/>
  <c r="I69" i="15" a="1"/>
  <c r="I69" i="15" s="1"/>
  <c r="I70" i="15" a="1"/>
  <c r="I70" i="15" s="1"/>
  <c r="I71" i="15" a="1"/>
  <c r="I71" i="15" s="1"/>
  <c r="I72" i="15" a="1"/>
  <c r="I72" i="15" s="1"/>
  <c r="I73" i="15" a="1"/>
  <c r="I73" i="15" s="1"/>
  <c r="I74" i="15" a="1"/>
  <c r="I74" i="15" s="1"/>
  <c r="G57" i="15" a="1"/>
  <c r="G57" i="15" s="1"/>
  <c r="G58" i="15" a="1"/>
  <c r="G58" i="15" s="1"/>
  <c r="G59" i="15" a="1"/>
  <c r="G59" i="15" s="1"/>
  <c r="G60" i="15" a="1"/>
  <c r="G60" i="15" s="1"/>
  <c r="G61" i="15" a="1"/>
  <c r="G61" i="15" s="1"/>
  <c r="G62" i="15" a="1"/>
  <c r="G62" i="15" s="1"/>
  <c r="G63" i="15" a="1"/>
  <c r="G63" i="15" s="1"/>
  <c r="G64" i="15" a="1"/>
  <c r="G64" i="15" s="1"/>
  <c r="G65" i="15" a="1"/>
  <c r="G65" i="15" s="1"/>
  <c r="G66" i="15" a="1"/>
  <c r="G66" i="15" s="1"/>
  <c r="G67" i="15" a="1"/>
  <c r="G67" i="15" s="1"/>
  <c r="G68" i="15" a="1"/>
  <c r="G68" i="15" s="1"/>
  <c r="G69" i="15" a="1"/>
  <c r="G69" i="15" s="1"/>
  <c r="G70" i="15" a="1"/>
  <c r="G70" i="15" s="1"/>
  <c r="G71" i="15" a="1"/>
  <c r="G71" i="15" s="1"/>
  <c r="G72" i="15" a="1"/>
  <c r="G72" i="15" s="1"/>
  <c r="G73" i="15" a="1"/>
  <c r="G73" i="15" s="1"/>
  <c r="G74" i="15" a="1"/>
  <c r="G74" i="15" s="1"/>
  <c r="F57" i="15" a="1"/>
  <c r="F57" i="15" s="1"/>
  <c r="F58" i="15" a="1"/>
  <c r="F58" i="15" s="1"/>
  <c r="F59" i="15" a="1"/>
  <c r="F59" i="15" s="1"/>
  <c r="F60" i="15" a="1"/>
  <c r="F60" i="15" s="1"/>
  <c r="F61" i="15" a="1"/>
  <c r="F61" i="15" s="1"/>
  <c r="F62" i="15" a="1"/>
  <c r="F62" i="15" s="1"/>
  <c r="F63" i="15" a="1"/>
  <c r="F63" i="15" s="1"/>
  <c r="F64" i="15" a="1"/>
  <c r="F64" i="15" s="1"/>
  <c r="F65" i="15" a="1"/>
  <c r="F65" i="15" s="1"/>
  <c r="F66" i="15" a="1"/>
  <c r="F66" i="15" s="1"/>
  <c r="F67" i="15" a="1"/>
  <c r="F67" i="15" s="1"/>
  <c r="F68" i="15" a="1"/>
  <c r="F68" i="15" s="1"/>
  <c r="F69" i="15" a="1"/>
  <c r="F69" i="15" s="1"/>
  <c r="F70" i="15" a="1"/>
  <c r="F70" i="15" s="1"/>
  <c r="F71" i="15" a="1"/>
  <c r="F71" i="15" s="1"/>
  <c r="F72" i="15" a="1"/>
  <c r="F72" i="15" s="1"/>
  <c r="F73" i="15" a="1"/>
  <c r="F73" i="15" s="1"/>
  <c r="F74" i="15" a="1"/>
  <c r="F74" i="15" s="1"/>
  <c r="E58" i="15" a="1"/>
  <c r="E58" i="15" s="1"/>
  <c r="E59" i="15" a="1"/>
  <c r="E59" i="15" s="1"/>
  <c r="E60" i="15" a="1"/>
  <c r="E60" i="15" s="1"/>
  <c r="E61" i="15" a="1"/>
  <c r="E61" i="15" s="1"/>
  <c r="E62" i="15" a="1"/>
  <c r="E62" i="15" s="1"/>
  <c r="E63" i="15" a="1"/>
  <c r="E63" i="15" s="1"/>
  <c r="E64" i="15" a="1"/>
  <c r="E64" i="15" s="1"/>
  <c r="E65" i="15" a="1"/>
  <c r="E65" i="15" s="1"/>
  <c r="E66" i="15" a="1"/>
  <c r="E66" i="15" s="1"/>
  <c r="E67" i="15" a="1"/>
  <c r="E67" i="15" s="1"/>
  <c r="E68" i="15" a="1"/>
  <c r="E68" i="15" s="1"/>
  <c r="E69" i="15" a="1"/>
  <c r="E69" i="15" s="1"/>
  <c r="E70" i="15" a="1"/>
  <c r="E70" i="15" s="1"/>
  <c r="E71" i="15" a="1"/>
  <c r="E71" i="15" s="1"/>
  <c r="E72" i="15" a="1"/>
  <c r="E72" i="15" s="1"/>
  <c r="E73" i="15" a="1"/>
  <c r="E73" i="15" s="1"/>
  <c r="E74" i="15" a="1"/>
  <c r="E74" i="15" s="1"/>
  <c r="E57" i="15" a="1"/>
  <c r="E57" i="15" s="1"/>
  <c r="J10" i="6" l="1"/>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J18" i="6"/>
  <c r="J9" i="6"/>
  <c r="J11" i="6"/>
  <c r="J12" i="6"/>
  <c r="J13" i="6"/>
  <c r="J14" i="6"/>
  <c r="J15" i="6"/>
  <c r="J16" i="6"/>
  <c r="J17" i="6"/>
  <c r="J19" i="6"/>
  <c r="J20" i="6"/>
  <c r="J21" i="6"/>
  <c r="J22" i="6"/>
  <c r="J23" i="6"/>
  <c r="J24" i="6"/>
  <c r="J25" i="6"/>
  <c r="J26" i="6"/>
  <c r="J27" i="6"/>
  <c r="J28" i="6"/>
  <c r="J29" i="6"/>
  <c r="J30" i="6"/>
  <c r="J31" i="6"/>
  <c r="J32" i="6"/>
  <c r="J33" i="6"/>
  <c r="J34" i="6"/>
  <c r="J35" i="6"/>
  <c r="J36" i="6"/>
  <c r="J37" i="6"/>
  <c r="J38" i="6"/>
  <c r="J39" i="6"/>
  <c r="J40" i="6"/>
  <c r="J41" i="6"/>
  <c r="J42" i="6"/>
  <c r="J44" i="6"/>
  <c r="J45" i="6"/>
  <c r="J46" i="6"/>
  <c r="J47" i="6"/>
  <c r="J48" i="6"/>
  <c r="J49" i="6"/>
  <c r="J50" i="6"/>
  <c r="J51" i="6"/>
  <c r="J52" i="6"/>
  <c r="AK9" i="6"/>
  <c r="AK10" i="6"/>
  <c r="AK11" i="6"/>
  <c r="AK12" i="6"/>
  <c r="AK13" i="6"/>
  <c r="AK14" i="6"/>
  <c r="AK15" i="6"/>
  <c r="AK16" i="6"/>
  <c r="AK17" i="6"/>
  <c r="AK18" i="6"/>
  <c r="AK19" i="6"/>
  <c r="AK20" i="6"/>
  <c r="AK21" i="6"/>
  <c r="AK22" i="6"/>
  <c r="AK23" i="6"/>
  <c r="AK24" i="6"/>
  <c r="AK25" i="6"/>
  <c r="AK26" i="6"/>
  <c r="AK27" i="6"/>
  <c r="AK28" i="6"/>
  <c r="AK29" i="6"/>
  <c r="AK30" i="6"/>
  <c r="AK31" i="6"/>
  <c r="AK32" i="6"/>
  <c r="AK33" i="6"/>
  <c r="AK34" i="6"/>
  <c r="AK35" i="6"/>
  <c r="AK36" i="6"/>
  <c r="AK37" i="6"/>
  <c r="AK38" i="6"/>
  <c r="AK39" i="6"/>
  <c r="AK40" i="6"/>
  <c r="AK41" i="6"/>
  <c r="AK42" i="6"/>
  <c r="AK44" i="6"/>
  <c r="AK45" i="6"/>
  <c r="AK46" i="6"/>
  <c r="AK47" i="6"/>
  <c r="AK48" i="6"/>
  <c r="AK49" i="6"/>
  <c r="AK50" i="6"/>
  <c r="AK51" i="6"/>
  <c r="AK52" i="6"/>
  <c r="AJ9" i="6"/>
  <c r="AJ10" i="6"/>
  <c r="AJ11" i="6"/>
  <c r="AJ12" i="6"/>
  <c r="AJ13" i="6"/>
  <c r="AJ14" i="6"/>
  <c r="AJ15" i="6"/>
  <c r="AJ16" i="6"/>
  <c r="AJ17" i="6"/>
  <c r="AJ18" i="6"/>
  <c r="AJ19" i="6"/>
  <c r="AJ20" i="6"/>
  <c r="AJ21" i="6"/>
  <c r="AJ22" i="6"/>
  <c r="AJ23" i="6"/>
  <c r="AJ24" i="6"/>
  <c r="AJ25" i="6"/>
  <c r="AJ26" i="6"/>
  <c r="AJ27" i="6"/>
  <c r="AJ28" i="6"/>
  <c r="AJ29" i="6"/>
  <c r="AJ30" i="6"/>
  <c r="AJ31" i="6"/>
  <c r="AJ32" i="6"/>
  <c r="AJ33" i="6"/>
  <c r="AJ34" i="6"/>
  <c r="AJ35" i="6"/>
  <c r="AJ36" i="6"/>
  <c r="AJ37" i="6"/>
  <c r="AJ38" i="6"/>
  <c r="AJ39" i="6"/>
  <c r="AJ40" i="6"/>
  <c r="AJ41" i="6"/>
  <c r="AJ42" i="6"/>
  <c r="AJ44" i="6"/>
  <c r="AJ45" i="6"/>
  <c r="AJ46" i="6"/>
  <c r="AJ47" i="6"/>
  <c r="AJ48" i="6"/>
  <c r="AJ49" i="6"/>
  <c r="AJ50" i="6"/>
  <c r="AJ51" i="6"/>
  <c r="AJ52" i="6"/>
  <c r="AI9" i="6"/>
  <c r="AI10" i="6"/>
  <c r="AI11" i="6"/>
  <c r="AI12" i="6"/>
  <c r="AI13" i="6"/>
  <c r="AI14" i="6"/>
  <c r="AI15" i="6"/>
  <c r="AI16" i="6"/>
  <c r="AI17" i="6"/>
  <c r="AI18" i="6"/>
  <c r="AI19" i="6"/>
  <c r="AI20" i="6"/>
  <c r="AI21" i="6"/>
  <c r="AI22" i="6"/>
  <c r="AI23" i="6"/>
  <c r="AI24" i="6"/>
  <c r="AI25" i="6"/>
  <c r="AI26" i="6"/>
  <c r="AI27" i="6"/>
  <c r="AI28" i="6"/>
  <c r="AI29" i="6"/>
  <c r="AI30" i="6"/>
  <c r="AI31" i="6"/>
  <c r="AI32" i="6"/>
  <c r="AI33" i="6"/>
  <c r="AI34" i="6"/>
  <c r="AI35" i="6"/>
  <c r="AI36" i="6"/>
  <c r="AI37" i="6"/>
  <c r="AI38" i="6"/>
  <c r="AI39" i="6"/>
  <c r="AI40" i="6"/>
  <c r="AI41" i="6"/>
  <c r="AI42" i="6"/>
  <c r="AI44" i="6"/>
  <c r="AI45" i="6"/>
  <c r="AI46" i="6"/>
  <c r="AI47" i="6"/>
  <c r="AI48" i="6"/>
  <c r="AI49" i="6"/>
  <c r="AI50" i="6"/>
  <c r="AI51" i="6"/>
  <c r="AI52" i="6"/>
  <c r="AH9" i="6"/>
  <c r="AH10" i="6"/>
  <c r="AH11" i="6"/>
  <c r="AH12" i="6"/>
  <c r="AH13" i="6"/>
  <c r="AH14" i="6"/>
  <c r="AH15" i="6"/>
  <c r="AH16"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4" i="6"/>
  <c r="AH45" i="6"/>
  <c r="AH46" i="6"/>
  <c r="AH47" i="6"/>
  <c r="AH48" i="6"/>
  <c r="AH49" i="6"/>
  <c r="AH50" i="6"/>
  <c r="AH51" i="6"/>
  <c r="AH52" i="6"/>
  <c r="AG9" i="6"/>
  <c r="AG10" i="6"/>
  <c r="AG11" i="6"/>
  <c r="AG12" i="6"/>
  <c r="AG13" i="6"/>
  <c r="AG14" i="6"/>
  <c r="AG15" i="6"/>
  <c r="AG16" i="6"/>
  <c r="AG17" i="6"/>
  <c r="AG18" i="6"/>
  <c r="AG19" i="6"/>
  <c r="AG20" i="6"/>
  <c r="AG21" i="6"/>
  <c r="AG22" i="6"/>
  <c r="AG23" i="6"/>
  <c r="AG24" i="6"/>
  <c r="AG25" i="6"/>
  <c r="AG26" i="6"/>
  <c r="AG27" i="6"/>
  <c r="AG28" i="6"/>
  <c r="AG29" i="6"/>
  <c r="AG30" i="6"/>
  <c r="AG31" i="6"/>
  <c r="AG32" i="6"/>
  <c r="AG33" i="6"/>
  <c r="AG34" i="6"/>
  <c r="AG35" i="6"/>
  <c r="AG36" i="6"/>
  <c r="AG37" i="6"/>
  <c r="AG38" i="6"/>
  <c r="AG39" i="6"/>
  <c r="AG40" i="6"/>
  <c r="AG41" i="6"/>
  <c r="AG42" i="6"/>
  <c r="AG44" i="6"/>
  <c r="AG45" i="6"/>
  <c r="AG46" i="6"/>
  <c r="AG47" i="6"/>
  <c r="AG48" i="6"/>
  <c r="AG49" i="6"/>
  <c r="AG50" i="6"/>
  <c r="AG51" i="6"/>
  <c r="AG52" i="6"/>
  <c r="AF9" i="6"/>
  <c r="AF10" i="6"/>
  <c r="AF11" i="6"/>
  <c r="AF12" i="6"/>
  <c r="AF13" i="6"/>
  <c r="AF14" i="6"/>
  <c r="AF15" i="6"/>
  <c r="AF16" i="6"/>
  <c r="AF17" i="6"/>
  <c r="AF18" i="6"/>
  <c r="AF19" i="6"/>
  <c r="AF20" i="6"/>
  <c r="AF21" i="6"/>
  <c r="AF22" i="6"/>
  <c r="AF23" i="6"/>
  <c r="AF24" i="6"/>
  <c r="AF25" i="6"/>
  <c r="AF26" i="6"/>
  <c r="AF27" i="6"/>
  <c r="AF28" i="6"/>
  <c r="AF29" i="6"/>
  <c r="AF30" i="6"/>
  <c r="AF31" i="6"/>
  <c r="AF32" i="6"/>
  <c r="AF33" i="6"/>
  <c r="AF34" i="6"/>
  <c r="AF35" i="6"/>
  <c r="AF36" i="6"/>
  <c r="AF37" i="6"/>
  <c r="AF38" i="6"/>
  <c r="AF39" i="6"/>
  <c r="AF40" i="6"/>
  <c r="AF41" i="6"/>
  <c r="AF42" i="6"/>
  <c r="AF44" i="6"/>
  <c r="AF45" i="6"/>
  <c r="AF46" i="6"/>
  <c r="AF47" i="6"/>
  <c r="AF48" i="6"/>
  <c r="AF49" i="6"/>
  <c r="AF50" i="6"/>
  <c r="AF51" i="6"/>
  <c r="AF52" i="6"/>
  <c r="AE9" i="6"/>
  <c r="AE10" i="6"/>
  <c r="AE11" i="6"/>
  <c r="AE12" i="6"/>
  <c r="AE13" i="6"/>
  <c r="AE14" i="6"/>
  <c r="AE15" i="6"/>
  <c r="AE16" i="6"/>
  <c r="AE17" i="6"/>
  <c r="AE18" i="6"/>
  <c r="AE19" i="6"/>
  <c r="AE20" i="6"/>
  <c r="AE21" i="6"/>
  <c r="AE22" i="6"/>
  <c r="AE23" i="6"/>
  <c r="AE24" i="6"/>
  <c r="AE25" i="6"/>
  <c r="AE26" i="6"/>
  <c r="AE27" i="6"/>
  <c r="AE28" i="6"/>
  <c r="AE29" i="6"/>
  <c r="AE30" i="6"/>
  <c r="AE31" i="6"/>
  <c r="AE32" i="6"/>
  <c r="AE33" i="6"/>
  <c r="AE34" i="6"/>
  <c r="AE35" i="6"/>
  <c r="AE36" i="6"/>
  <c r="AE37" i="6"/>
  <c r="AE38" i="6"/>
  <c r="AE39" i="6"/>
  <c r="AE40" i="6"/>
  <c r="AE41" i="6"/>
  <c r="AE42" i="6"/>
  <c r="AE44" i="6"/>
  <c r="AE45" i="6"/>
  <c r="AE46" i="6"/>
  <c r="AE47" i="6"/>
  <c r="AE48" i="6"/>
  <c r="AE49" i="6"/>
  <c r="AE50" i="6"/>
  <c r="AE51" i="6"/>
  <c r="AE52" i="6"/>
  <c r="AD9" i="6"/>
  <c r="AD10" i="6"/>
  <c r="AD11" i="6"/>
  <c r="AD12" i="6"/>
  <c r="AD13" i="6"/>
  <c r="AD14" i="6"/>
  <c r="AD15" i="6"/>
  <c r="AD16" i="6"/>
  <c r="AD17" i="6"/>
  <c r="AD18" i="6"/>
  <c r="AD19" i="6"/>
  <c r="AD20" i="6"/>
  <c r="AD21" i="6"/>
  <c r="AD22" i="6"/>
  <c r="AD23" i="6"/>
  <c r="AD24" i="6"/>
  <c r="AD25" i="6"/>
  <c r="AD26" i="6"/>
  <c r="AD27" i="6"/>
  <c r="AD28" i="6"/>
  <c r="AD29" i="6"/>
  <c r="AD30" i="6"/>
  <c r="AD31" i="6"/>
  <c r="AD32" i="6"/>
  <c r="AD33" i="6"/>
  <c r="AD34" i="6"/>
  <c r="AD35" i="6"/>
  <c r="AD36" i="6"/>
  <c r="AD37" i="6"/>
  <c r="AD38" i="6"/>
  <c r="AD39" i="6"/>
  <c r="AD40" i="6"/>
  <c r="AD41" i="6"/>
  <c r="AD42" i="6"/>
  <c r="AD44" i="6"/>
  <c r="AD45" i="6"/>
  <c r="AD46" i="6"/>
  <c r="AD47" i="6"/>
  <c r="AD48" i="6"/>
  <c r="AD49" i="6"/>
  <c r="AD50" i="6"/>
  <c r="AD51" i="6"/>
  <c r="AD52" i="6"/>
  <c r="AC9" i="6"/>
  <c r="AC10" i="6"/>
  <c r="AC11" i="6"/>
  <c r="AC12" i="6"/>
  <c r="AC13" i="6"/>
  <c r="AC14" i="6"/>
  <c r="AC15" i="6"/>
  <c r="AC16" i="6"/>
  <c r="AC17" i="6"/>
  <c r="AC18" i="6"/>
  <c r="AC19" i="6"/>
  <c r="AC20" i="6"/>
  <c r="AC21" i="6"/>
  <c r="AC22" i="6"/>
  <c r="AC23" i="6"/>
  <c r="AC24" i="6"/>
  <c r="AC25" i="6"/>
  <c r="AC26" i="6"/>
  <c r="AC27" i="6"/>
  <c r="AC28" i="6"/>
  <c r="AC29" i="6"/>
  <c r="AC30" i="6"/>
  <c r="AC31" i="6"/>
  <c r="AC32" i="6"/>
  <c r="AC33" i="6"/>
  <c r="AC34" i="6"/>
  <c r="AC35" i="6"/>
  <c r="AC36" i="6"/>
  <c r="AC37" i="6"/>
  <c r="AC38" i="6"/>
  <c r="AC39" i="6"/>
  <c r="AC40" i="6"/>
  <c r="AC41" i="6"/>
  <c r="AC42" i="6"/>
  <c r="AC44" i="6"/>
  <c r="AC45" i="6"/>
  <c r="AC46" i="6"/>
  <c r="AC47" i="6"/>
  <c r="AC48" i="6"/>
  <c r="AC49" i="6"/>
  <c r="AC50" i="6"/>
  <c r="AC51" i="6"/>
  <c r="AC52" i="6"/>
  <c r="AB9" i="6"/>
  <c r="AB10" i="6"/>
  <c r="AB11" i="6"/>
  <c r="AB12" i="6"/>
  <c r="AB13" i="6"/>
  <c r="AB14" i="6"/>
  <c r="AB15" i="6"/>
  <c r="AB16" i="6"/>
  <c r="AB17" i="6"/>
  <c r="AB18" i="6"/>
  <c r="AB19" i="6"/>
  <c r="AB20" i="6"/>
  <c r="AB21" i="6"/>
  <c r="AB22" i="6"/>
  <c r="AB23" i="6"/>
  <c r="AB24" i="6"/>
  <c r="AB25" i="6"/>
  <c r="AB26" i="6"/>
  <c r="AB27" i="6"/>
  <c r="AB28" i="6"/>
  <c r="AB29" i="6"/>
  <c r="AB30" i="6"/>
  <c r="AB31" i="6"/>
  <c r="AB32" i="6"/>
  <c r="AB33" i="6"/>
  <c r="AB34" i="6"/>
  <c r="AB35" i="6"/>
  <c r="AB36" i="6"/>
  <c r="AB37" i="6"/>
  <c r="AB38" i="6"/>
  <c r="AB39" i="6"/>
  <c r="AB40" i="6"/>
  <c r="AB41" i="6"/>
  <c r="AB42" i="6"/>
  <c r="AB44" i="6"/>
  <c r="AB45" i="6"/>
  <c r="AB46" i="6"/>
  <c r="AB47" i="6"/>
  <c r="AB48" i="6"/>
  <c r="AB49" i="6"/>
  <c r="AB50" i="6"/>
  <c r="AB51" i="6"/>
  <c r="AB52"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4" i="6"/>
  <c r="AA45" i="6"/>
  <c r="AA46" i="6"/>
  <c r="AA47" i="6"/>
  <c r="AA48" i="6"/>
  <c r="AA49" i="6"/>
  <c r="AA50" i="6"/>
  <c r="AA51" i="6"/>
  <c r="AA52"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42" i="6"/>
  <c r="Z44" i="6"/>
  <c r="Z45" i="6"/>
  <c r="Z46" i="6"/>
  <c r="Z47" i="6"/>
  <c r="Z48" i="6"/>
  <c r="Z49" i="6"/>
  <c r="Z50" i="6"/>
  <c r="Z51" i="6"/>
  <c r="Z52" i="6"/>
  <c r="Y9" i="6"/>
  <c r="Y10" i="6"/>
  <c r="Y11" i="6"/>
  <c r="Y12" i="6"/>
  <c r="Y13" i="6"/>
  <c r="Y14" i="6"/>
  <c r="Y15" i="6"/>
  <c r="Y16" i="6"/>
  <c r="Y17" i="6"/>
  <c r="Y18" i="6"/>
  <c r="Y19" i="6"/>
  <c r="Y20" i="6"/>
  <c r="Y21" i="6"/>
  <c r="Y22" i="6"/>
  <c r="Y23" i="6"/>
  <c r="Y24" i="6"/>
  <c r="Y25" i="6"/>
  <c r="Y26" i="6"/>
  <c r="Y27" i="6"/>
  <c r="Y28" i="6"/>
  <c r="Y29" i="6"/>
  <c r="Y30" i="6"/>
  <c r="Y31" i="6"/>
  <c r="Y32" i="6"/>
  <c r="Y33" i="6"/>
  <c r="Y34" i="6"/>
  <c r="Y35" i="6"/>
  <c r="Y36" i="6"/>
  <c r="Y37" i="6"/>
  <c r="Y38" i="6"/>
  <c r="Y39" i="6"/>
  <c r="Y40" i="6"/>
  <c r="Y41" i="6"/>
  <c r="Y42" i="6"/>
  <c r="Y44" i="6"/>
  <c r="Y45" i="6"/>
  <c r="Y46" i="6"/>
  <c r="Y47" i="6"/>
  <c r="Y48" i="6"/>
  <c r="Y49" i="6"/>
  <c r="Y50" i="6"/>
  <c r="Y51" i="6"/>
  <c r="Y52" i="6"/>
  <c r="X9" i="6"/>
  <c r="X10" i="6"/>
  <c r="X11" i="6"/>
  <c r="X12" i="6"/>
  <c r="X13" i="6"/>
  <c r="X14" i="6"/>
  <c r="X15" i="6"/>
  <c r="X16" i="6"/>
  <c r="X17" i="6"/>
  <c r="X18" i="6"/>
  <c r="X19" i="6"/>
  <c r="X20" i="6"/>
  <c r="X21" i="6"/>
  <c r="X22" i="6"/>
  <c r="X23" i="6"/>
  <c r="X24" i="6"/>
  <c r="X25" i="6"/>
  <c r="X26" i="6"/>
  <c r="X27" i="6"/>
  <c r="X28" i="6"/>
  <c r="X29" i="6"/>
  <c r="X30" i="6"/>
  <c r="X31" i="6"/>
  <c r="X32" i="6"/>
  <c r="X33" i="6"/>
  <c r="X34" i="6"/>
  <c r="X35" i="6"/>
  <c r="X36" i="6"/>
  <c r="X37" i="6"/>
  <c r="X38" i="6"/>
  <c r="X39" i="6"/>
  <c r="X40" i="6"/>
  <c r="X41" i="6"/>
  <c r="X42" i="6"/>
  <c r="X44" i="6"/>
  <c r="X45" i="6"/>
  <c r="X46" i="6"/>
  <c r="X47" i="6"/>
  <c r="X48" i="6"/>
  <c r="X49" i="6"/>
  <c r="X50" i="6"/>
  <c r="X51" i="6"/>
  <c r="X52" i="6"/>
  <c r="W9" i="6"/>
  <c r="W10" i="6"/>
  <c r="W11" i="6"/>
  <c r="W12" i="6"/>
  <c r="W13" i="6"/>
  <c r="W14" i="6"/>
  <c r="W15" i="6"/>
  <c r="W16" i="6"/>
  <c r="W17" i="6"/>
  <c r="W18" i="6"/>
  <c r="W19" i="6"/>
  <c r="W20" i="6"/>
  <c r="W21" i="6"/>
  <c r="W22" i="6"/>
  <c r="W23" i="6"/>
  <c r="W24" i="6"/>
  <c r="W25" i="6"/>
  <c r="W26" i="6"/>
  <c r="W27" i="6"/>
  <c r="W28" i="6"/>
  <c r="W29" i="6"/>
  <c r="W30" i="6"/>
  <c r="W31" i="6"/>
  <c r="W32" i="6"/>
  <c r="W33" i="6"/>
  <c r="W34" i="6"/>
  <c r="W35" i="6"/>
  <c r="W36" i="6"/>
  <c r="W37" i="6"/>
  <c r="W38" i="6"/>
  <c r="W39" i="6"/>
  <c r="W40" i="6"/>
  <c r="W41" i="6"/>
  <c r="W42" i="6"/>
  <c r="W44" i="6"/>
  <c r="W45" i="6"/>
  <c r="W46" i="6"/>
  <c r="W47" i="6"/>
  <c r="W48" i="6"/>
  <c r="W49" i="6"/>
  <c r="W50" i="6"/>
  <c r="W51" i="6"/>
  <c r="W52" i="6"/>
  <c r="V9" i="6"/>
  <c r="V10" i="6"/>
  <c r="V11" i="6"/>
  <c r="V12" i="6"/>
  <c r="V13" i="6"/>
  <c r="V14" i="6"/>
  <c r="V15" i="6"/>
  <c r="V16" i="6"/>
  <c r="V17" i="6"/>
  <c r="V18" i="6"/>
  <c r="V19" i="6"/>
  <c r="V20" i="6"/>
  <c r="V21" i="6"/>
  <c r="V22" i="6"/>
  <c r="V23" i="6"/>
  <c r="V24" i="6"/>
  <c r="V25" i="6"/>
  <c r="V26" i="6"/>
  <c r="V27" i="6"/>
  <c r="V28" i="6"/>
  <c r="V29" i="6"/>
  <c r="V30" i="6"/>
  <c r="V31" i="6"/>
  <c r="V32" i="6"/>
  <c r="V33" i="6"/>
  <c r="V34" i="6"/>
  <c r="V35" i="6"/>
  <c r="V36" i="6"/>
  <c r="V37" i="6"/>
  <c r="V38" i="6"/>
  <c r="V39" i="6"/>
  <c r="V40" i="6"/>
  <c r="V41" i="6"/>
  <c r="V42" i="6"/>
  <c r="V44" i="6"/>
  <c r="V45" i="6"/>
  <c r="V46" i="6"/>
  <c r="V47" i="6"/>
  <c r="V48" i="6"/>
  <c r="V49" i="6"/>
  <c r="V50" i="6"/>
  <c r="V51" i="6"/>
  <c r="V52" i="6"/>
  <c r="U9" i="6"/>
  <c r="U10" i="6"/>
  <c r="U11" i="6"/>
  <c r="U12" i="6"/>
  <c r="U13" i="6"/>
  <c r="U14" i="6"/>
  <c r="U15" i="6"/>
  <c r="U16" i="6"/>
  <c r="U17" i="6"/>
  <c r="U18" i="6"/>
  <c r="U19" i="6"/>
  <c r="U20" i="6"/>
  <c r="U21" i="6"/>
  <c r="U22" i="6"/>
  <c r="U23" i="6"/>
  <c r="U24" i="6"/>
  <c r="U25" i="6"/>
  <c r="U26" i="6"/>
  <c r="U27" i="6"/>
  <c r="U28" i="6"/>
  <c r="U29" i="6"/>
  <c r="U30" i="6"/>
  <c r="U31" i="6"/>
  <c r="U32" i="6"/>
  <c r="U33" i="6"/>
  <c r="U34" i="6"/>
  <c r="U35" i="6"/>
  <c r="U36" i="6"/>
  <c r="U37" i="6"/>
  <c r="U38" i="6"/>
  <c r="U39" i="6"/>
  <c r="U40" i="6"/>
  <c r="U41" i="6"/>
  <c r="U42" i="6"/>
  <c r="U44" i="6"/>
  <c r="U45" i="6"/>
  <c r="U46" i="6"/>
  <c r="U47" i="6"/>
  <c r="U48" i="6"/>
  <c r="U49" i="6"/>
  <c r="U50" i="6"/>
  <c r="U51" i="6"/>
  <c r="U52" i="6"/>
  <c r="T9" i="6"/>
  <c r="T10" i="6"/>
  <c r="T11" i="6"/>
  <c r="T12" i="6"/>
  <c r="T13" i="6"/>
  <c r="T14" i="6"/>
  <c r="T15" i="6"/>
  <c r="T16" i="6"/>
  <c r="T17" i="6"/>
  <c r="T18" i="6"/>
  <c r="T19" i="6"/>
  <c r="T20" i="6"/>
  <c r="T21" i="6"/>
  <c r="T22" i="6"/>
  <c r="T23" i="6"/>
  <c r="T24" i="6"/>
  <c r="T25" i="6"/>
  <c r="T26" i="6"/>
  <c r="T27" i="6"/>
  <c r="T28" i="6"/>
  <c r="T29" i="6"/>
  <c r="T30" i="6"/>
  <c r="T31" i="6"/>
  <c r="T32" i="6"/>
  <c r="T33" i="6"/>
  <c r="T34" i="6"/>
  <c r="T35" i="6"/>
  <c r="T36" i="6"/>
  <c r="T37" i="6"/>
  <c r="T38" i="6"/>
  <c r="T39" i="6"/>
  <c r="T40" i="6"/>
  <c r="T41" i="6"/>
  <c r="T42" i="6"/>
  <c r="T44" i="6"/>
  <c r="T45" i="6"/>
  <c r="T46" i="6"/>
  <c r="T47" i="6"/>
  <c r="T48" i="6"/>
  <c r="T49" i="6"/>
  <c r="T50" i="6"/>
  <c r="T51" i="6"/>
  <c r="T52" i="6"/>
  <c r="S9" i="6"/>
  <c r="S10" i="6"/>
  <c r="S11" i="6"/>
  <c r="S12" i="6"/>
  <c r="S13" i="6"/>
  <c r="S14" i="6"/>
  <c r="S15" i="6"/>
  <c r="S16" i="6"/>
  <c r="S17" i="6"/>
  <c r="S18" i="6"/>
  <c r="S19" i="6"/>
  <c r="S20" i="6"/>
  <c r="S21" i="6"/>
  <c r="S22" i="6"/>
  <c r="S23" i="6"/>
  <c r="S24" i="6"/>
  <c r="S25" i="6"/>
  <c r="S26" i="6"/>
  <c r="S27" i="6"/>
  <c r="S28" i="6"/>
  <c r="S29" i="6"/>
  <c r="S30" i="6"/>
  <c r="S31" i="6"/>
  <c r="S32" i="6"/>
  <c r="S33" i="6"/>
  <c r="S34" i="6"/>
  <c r="S35" i="6"/>
  <c r="S36" i="6"/>
  <c r="S37" i="6"/>
  <c r="S38" i="6"/>
  <c r="S39" i="6"/>
  <c r="S40" i="6"/>
  <c r="S41" i="6"/>
  <c r="S42" i="6"/>
  <c r="S44" i="6"/>
  <c r="S45" i="6"/>
  <c r="S46" i="6"/>
  <c r="S47" i="6"/>
  <c r="S48" i="6"/>
  <c r="S49" i="6"/>
  <c r="S50" i="6"/>
  <c r="S51" i="6"/>
  <c r="S52" i="6"/>
  <c r="R9" i="6"/>
  <c r="R10" i="6"/>
  <c r="R11" i="6"/>
  <c r="R12" i="6"/>
  <c r="R13" i="6"/>
  <c r="R14" i="6"/>
  <c r="R15" i="6"/>
  <c r="R16" i="6"/>
  <c r="R17" i="6"/>
  <c r="R18" i="6"/>
  <c r="R19" i="6"/>
  <c r="R20" i="6"/>
  <c r="R21" i="6"/>
  <c r="R22" i="6"/>
  <c r="R23" i="6"/>
  <c r="R24" i="6"/>
  <c r="R25" i="6"/>
  <c r="R26" i="6"/>
  <c r="R27" i="6"/>
  <c r="R28" i="6"/>
  <c r="R29" i="6"/>
  <c r="R30" i="6"/>
  <c r="R31" i="6"/>
  <c r="R32" i="6"/>
  <c r="R33" i="6"/>
  <c r="R34" i="6"/>
  <c r="R35" i="6"/>
  <c r="R36" i="6"/>
  <c r="R37" i="6"/>
  <c r="R38" i="6"/>
  <c r="R39" i="6"/>
  <c r="R40" i="6"/>
  <c r="R41" i="6"/>
  <c r="R42" i="6"/>
  <c r="R44" i="6"/>
  <c r="R45" i="6"/>
  <c r="R46" i="6"/>
  <c r="R47" i="6"/>
  <c r="R48" i="6"/>
  <c r="R49" i="6"/>
  <c r="R50" i="6"/>
  <c r="R51" i="6"/>
  <c r="R52"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4" i="6"/>
  <c r="Q45" i="6"/>
  <c r="Q46" i="6"/>
  <c r="Q47" i="6"/>
  <c r="Q48" i="6"/>
  <c r="Q49" i="6"/>
  <c r="Q50" i="6"/>
  <c r="Q51" i="6"/>
  <c r="Q52"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4" i="6"/>
  <c r="P45" i="6"/>
  <c r="P46" i="6"/>
  <c r="P47" i="6"/>
  <c r="P48" i="6"/>
  <c r="P49" i="6"/>
  <c r="P50" i="6"/>
  <c r="P51" i="6"/>
  <c r="P52"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4" i="6"/>
  <c r="O45" i="6"/>
  <c r="O46" i="6"/>
  <c r="O47" i="6"/>
  <c r="O48" i="6"/>
  <c r="O49" i="6"/>
  <c r="O50" i="6"/>
  <c r="O51" i="6"/>
  <c r="O52"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4" i="6"/>
  <c r="N45" i="6"/>
  <c r="N46" i="6"/>
  <c r="N47" i="6"/>
  <c r="N48" i="6"/>
  <c r="N49" i="6"/>
  <c r="N50" i="6"/>
  <c r="N51" i="6"/>
  <c r="N52"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4" i="6"/>
  <c r="M45" i="6"/>
  <c r="M46" i="6"/>
  <c r="M47" i="6"/>
  <c r="M48" i="6"/>
  <c r="M49" i="6"/>
  <c r="M50" i="6"/>
  <c r="M51" i="6"/>
  <c r="M52"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4" i="6"/>
  <c r="L45" i="6"/>
  <c r="L46" i="6"/>
  <c r="L47" i="6"/>
  <c r="L48" i="6"/>
  <c r="L49" i="6"/>
  <c r="L50" i="6"/>
  <c r="L51" i="6"/>
  <c r="L52"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4" i="6"/>
  <c r="K45" i="6"/>
  <c r="K46" i="6"/>
  <c r="K47" i="6"/>
  <c r="K48" i="6"/>
  <c r="K49" i="6"/>
  <c r="K50" i="6"/>
  <c r="K51" i="6"/>
  <c r="K52" i="6"/>
  <c r="M120"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<sst xmlns="http://schemas.openxmlformats.org/spreadsheetml/2006/main" count="1688" uniqueCount="301">
  <si>
    <t>Technology</t>
  </si>
  <si>
    <t>Offshore Wind</t>
  </si>
  <si>
    <t>Wind</t>
  </si>
  <si>
    <t>REZ</t>
  </si>
  <si>
    <t>REZ Name</t>
  </si>
  <si>
    <t>S1</t>
  </si>
  <si>
    <t>South East SA</t>
  </si>
  <si>
    <t>Solar</t>
  </si>
  <si>
    <t>S2</t>
  </si>
  <si>
    <t>Riverland</t>
  </si>
  <si>
    <t>S3</t>
  </si>
  <si>
    <t>Mid-North SA</t>
  </si>
  <si>
    <t>S4</t>
  </si>
  <si>
    <t>Yorke Peninsula</t>
  </si>
  <si>
    <t>S5</t>
  </si>
  <si>
    <t>Northern SA</t>
  </si>
  <si>
    <t>S6</t>
  </si>
  <si>
    <t>Leigh Creek</t>
  </si>
  <si>
    <t>S7</t>
  </si>
  <si>
    <t>Roxby Downs</t>
  </si>
  <si>
    <t>S8</t>
  </si>
  <si>
    <t>Eastern Eyre Peninsula</t>
  </si>
  <si>
    <t>S9</t>
  </si>
  <si>
    <t>Western Eyre Peninsula</t>
  </si>
  <si>
    <t>Bungala One Solar Farm</t>
  </si>
  <si>
    <t>Bungala Two Solar Farm</t>
  </si>
  <si>
    <t>Happy Valley Reservoir</t>
  </si>
  <si>
    <t>Mannum Adelaide Pumping Station No 2 - MAPL2 (Palmer)</t>
  </si>
  <si>
    <t>Mannum Adelaide Pumping Station No 3 - MAPL3 (Tungkillo)</t>
  </si>
  <si>
    <t>Morgan To Whyalla Pipeline No 1 PS And Water Filtration Plant</t>
  </si>
  <si>
    <t>Morgan To Whyalla Pipeline No 2 PS</t>
  </si>
  <si>
    <t>Morgan To Whyalla Pipeline No 3 PS</t>
  </si>
  <si>
    <t>Morgan To Whyalla Pipeline No 4 PS</t>
  </si>
  <si>
    <t>Murray Bridge - Onkaparinga Pipeline Pump 2</t>
  </si>
  <si>
    <t>Port Augusta Renewable Energy Park - Solar</t>
  </si>
  <si>
    <t>Committed</t>
  </si>
  <si>
    <t>Cultana Solar Farm</t>
  </si>
  <si>
    <t>Clements Gap Wind Farm</t>
  </si>
  <si>
    <t>Hornsdale Wind Farm Stage 1</t>
  </si>
  <si>
    <t>Hornsdale Wind Farm Stage 2</t>
  </si>
  <si>
    <t>Hornsdale Wind Farm Stage 3</t>
  </si>
  <si>
    <t>Lake Bonney 1 Wind Farm</t>
  </si>
  <si>
    <t>Lake Bonney 2 Wind Farm</t>
  </si>
  <si>
    <t>Lake Bonney 3 Wind Farm</t>
  </si>
  <si>
    <t>Lincoln Gap Wind Farm - stage 1</t>
  </si>
  <si>
    <t>Port Augusta Renewable Energy Park - Wind</t>
  </si>
  <si>
    <t>Snowtown S2 Wind Farm</t>
  </si>
  <si>
    <t>Snowtown Wind Farm</t>
  </si>
  <si>
    <t>Waterloo Wind Farm</t>
  </si>
  <si>
    <t>Willogoleche Wind Farm</t>
  </si>
  <si>
    <t>Goyder South Wind Farm 1A</t>
  </si>
  <si>
    <t>Goyder South Wind Farm 1B</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</si>
  <si>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</si>
  <si>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</si>
  <si>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</si>
  <si>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</si>
  <si>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</si>
  <si>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</si>
  <si>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</si>
  <si>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</si>
  <si>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</si>
  <si>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</si>
  <si>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</si>
  <si>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</si>
  <si>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</si>
  <si>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</si>
  <si>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</si>
  <si>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</si>
  <si>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</si>
  <si>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</si>
  <si>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</si>
  <si>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</si>
  <si>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</si>
  <si>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</si>
  <si>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</si>
  <si>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</si>
  <si>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</si>
  <si>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</si>
  <si>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</si>
  <si>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</si>
  <si>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Mannum Solar Farm 2</t>
  </si>
  <si>
    <t>Site Name</t>
  </si>
  <si>
    <t>DUID</t>
  </si>
  <si>
    <t>Expected Closure Year</t>
  </si>
  <si>
    <t>Closure Date</t>
  </si>
  <si>
    <t>Adelaide Desalination Plant</t>
  </si>
  <si>
    <t>ADPPV1</t>
  </si>
  <si>
    <t>ADPPV2</t>
  </si>
  <si>
    <t>Bolivar Waste Water Treatment</t>
  </si>
  <si>
    <t>BOWWPV1</t>
  </si>
  <si>
    <t>BNGSF1</t>
  </si>
  <si>
    <t>BNGSF2</t>
  </si>
  <si>
    <t>Canunda</t>
  </si>
  <si>
    <t>CNUNDAWF</t>
  </si>
  <si>
    <t>Cathedral Rocks</t>
  </si>
  <si>
    <t>CATHROCK</t>
  </si>
  <si>
    <t>Christies Beach Wastewater Treatment Plant</t>
  </si>
  <si>
    <t>CBWWPV1</t>
  </si>
  <si>
    <t>CLEMGPWF</t>
  </si>
  <si>
    <t>GSWF1A</t>
  </si>
  <si>
    <t>GSWF1B</t>
  </si>
  <si>
    <t>Hallett 4 North Brown Hill</t>
  </si>
  <si>
    <t>NBHWF1</t>
  </si>
  <si>
    <t>Hallett 5 The Bluff WF</t>
  </si>
  <si>
    <t>BLUFF1</t>
  </si>
  <si>
    <t>Hallett Stage 1 Brown Hill</t>
  </si>
  <si>
    <t>HALLWF1</t>
  </si>
  <si>
    <t>Hallett Stage 2 Hallett Hill</t>
  </si>
  <si>
    <t>HALLWF2</t>
  </si>
  <si>
    <t>HVWAPV1</t>
  </si>
  <si>
    <t>HDWF1</t>
  </si>
  <si>
    <t>HDWF2</t>
  </si>
  <si>
    <t>HDWF3</t>
  </si>
  <si>
    <t>LKBONNY1</t>
  </si>
  <si>
    <t>LKBONNY2</t>
  </si>
  <si>
    <t>LKBONNY3</t>
  </si>
  <si>
    <t>LGAPWF1</t>
  </si>
  <si>
    <t>MAPS2PV1</t>
  </si>
  <si>
    <t>MAPS3PV1</t>
  </si>
  <si>
    <t>MANSF2</t>
  </si>
  <si>
    <t>MWPS1PV1</t>
  </si>
  <si>
    <t>MWPS2PV1</t>
  </si>
  <si>
    <t>MWPS3PV1</t>
  </si>
  <si>
    <t>MWPS4PV1</t>
  </si>
  <si>
    <t>MBPS2PV1</t>
  </si>
  <si>
    <t>PAREPS1</t>
  </si>
  <si>
    <t>PAREPW1</t>
  </si>
  <si>
    <t>Existing Plant</t>
  </si>
  <si>
    <t>Project</t>
  </si>
  <si>
    <t>SNOWNTH1</t>
  </si>
  <si>
    <t>SNOWSTH1</t>
  </si>
  <si>
    <t>SNOWTWN1</t>
  </si>
  <si>
    <t>Tailem Bend - Solar</t>
  </si>
  <si>
    <t>TBSF1</t>
  </si>
  <si>
    <t>Tailem Bend Stage 2 Solar Project</t>
  </si>
  <si>
    <t>TB2SF1</t>
  </si>
  <si>
    <t>WATERLWF</t>
  </si>
  <si>
    <t>Wattle Point</t>
  </si>
  <si>
    <t>WPWF</t>
  </si>
  <si>
    <t>WGWF1</t>
  </si>
  <si>
    <t>Non REZ</t>
  </si>
  <si>
    <t>Starfish Hill</t>
  </si>
  <si>
    <t>Asset Type</t>
  </si>
  <si>
    <t>Owner</t>
  </si>
  <si>
    <t>Technology Type</t>
  </si>
  <si>
    <t>Fuel Type</t>
  </si>
  <si>
    <t>Number of Units</t>
  </si>
  <si>
    <t>Lower Nameplate Capacity (MW)</t>
  </si>
  <si>
    <t>Upper Nameplate Capacity (MW)</t>
  </si>
  <si>
    <t>Aggregated Lower Nameplate Capacity (MW)</t>
  </si>
  <si>
    <t>Aggregated Upper Nameplate Capacity (MW)</t>
  </si>
  <si>
    <t>Nameplate Capacity (MW)</t>
  </si>
  <si>
    <t>Unit Status</t>
  </si>
  <si>
    <t>Dispatch Type</t>
  </si>
  <si>
    <t>Full Commercial Use Date</t>
  </si>
  <si>
    <t>In Service</t>
  </si>
  <si>
    <t>NS</t>
  </si>
  <si>
    <t>Wind - Wind</t>
  </si>
  <si>
    <t>Solar PV - Single axis tracking</t>
  </si>
  <si>
    <t>Solar - Solar</t>
  </si>
  <si>
    <t>SS</t>
  </si>
  <si>
    <t>Solar PV - Fixed</t>
  </si>
  <si>
    <t>South Australian Water Corporation</t>
  </si>
  <si>
    <t>Wind Turbine - Onshore</t>
  </si>
  <si>
    <t>Anticipated</t>
  </si>
  <si>
    <t>Infrastructure Capital Group</t>
  </si>
  <si>
    <t>Vena Energy</t>
  </si>
  <si>
    <t>Neoen Australia Pty Ltd</t>
  </si>
  <si>
    <t>Committed*</t>
  </si>
  <si>
    <t>Bungala One Operations Pty Ltd as trustee for the Bungala One Operations Trust</t>
  </si>
  <si>
    <t>Bungala Two Operations Pty Ltd as trustee for the Bungala Two Operations Trust</t>
  </si>
  <si>
    <t>Canunda Power Pty Ltd</t>
  </si>
  <si>
    <t>JV Cathedral Rock Investments Pty Ltd  - Acciona Energy Australia Global Pty Ltd and EnergyAustralia Pty Ltd</t>
  </si>
  <si>
    <t>In Commissioning</t>
  </si>
  <si>
    <t>Pacific Hydro Clements Gap Pty Ltd</t>
  </si>
  <si>
    <t>Ratch Australia</t>
  </si>
  <si>
    <t>Cultana Solar Project Company Pty Ltd as trustee for the Cultana Solar Farm Trust</t>
  </si>
  <si>
    <t>Brown Hill North Pty Ltd</t>
  </si>
  <si>
    <t>Eurus Energy</t>
  </si>
  <si>
    <t>Palisade Investment Partner Limited</t>
  </si>
  <si>
    <t>Infrastructure Capital Group Limited</t>
  </si>
  <si>
    <t>HWF 1 Pty Ltd</t>
  </si>
  <si>
    <t>HWF 2 Pty Ltd</t>
  </si>
  <si>
    <t>HWF 3 Pty Ltd</t>
  </si>
  <si>
    <t>Lake Bonney Wind Power Pty Ltd</t>
  </si>
  <si>
    <t>Lincoln Gap Wind Farm Pty Ltd</t>
  </si>
  <si>
    <t>Lincoln Gap Wind Farm - Stage 2</t>
  </si>
  <si>
    <t>LGAPWF2</t>
  </si>
  <si>
    <t>Mannum Stage 2 SubCo Pty Ltd as trustee for the Mannum Stage 2 Unit Trust</t>
  </si>
  <si>
    <t>Mt Millar Wind Farm</t>
  </si>
  <si>
    <t>MT MILLAR WIND FARM PTY LTD</t>
  </si>
  <si>
    <t>MTMILLAR</t>
  </si>
  <si>
    <t>PAREP 1 Pty Ltd</t>
  </si>
  <si>
    <t>Snowtown Wind Farm Stage 2 Pty Ltd</t>
  </si>
  <si>
    <t>Snowtown Wind Farm Pty Ltd</t>
  </si>
  <si>
    <t>STARHLWF</t>
  </si>
  <si>
    <t>Waterloo Windfarm Pty Ltd</t>
  </si>
  <si>
    <t>Willogoleche Power Pty Ltd</t>
  </si>
  <si>
    <t>AEMO Generator Information</t>
  </si>
  <si>
    <t>The following dataset is a subset of AEMO's generation data, filtered by SA and the technology type to solar and wind. Small scale plants are not included here, only ones with a DUID.</t>
  </si>
  <si>
    <t>Link: https://aemo.com.au/en/energy-systems/electricity/national-electricity-market-nem/nem-forecasting-and-planning/forecasting-and-planning-data/generation-information</t>
  </si>
  <si>
    <t>Raw Large Scale Solar and Wind Farms Generation Information</t>
  </si>
  <si>
    <t>ISP Listed Capacity (MW)</t>
  </si>
  <si>
    <t>Modified Generation Table To Match ISP Assumptions</t>
  </si>
  <si>
    <t>Waterloo Wind Farm (1-37)</t>
  </si>
  <si>
    <t>Waterloo Wind Farm (38-43)</t>
  </si>
  <si>
    <t>REZ Region</t>
  </si>
  <si>
    <t>REZ Location</t>
  </si>
  <si>
    <t>Type</t>
  </si>
  <si>
    <t>FY Expected Retirement</t>
  </si>
  <si>
    <t>ISP Listed Capacity [MW]</t>
  </si>
  <si>
    <t>Commenced</t>
  </si>
  <si>
    <t>FY Expected Commencement</t>
  </si>
  <si>
    <t>Generator Site</t>
  </si>
  <si>
    <t>The table below includes the capacity of the current and committed renewable generators in SA. Data from this table has been taken from AEMO's Generation Information.</t>
  </si>
  <si>
    <t>Row Labels</t>
  </si>
  <si>
    <t>Grand Total</t>
  </si>
  <si>
    <t>Capacity by Year and REZ</t>
  </si>
  <si>
    <t>Note that Goyder South Wind Farm 1B capacity is released over two FY. Thus, this site is split into a release of two stages of capacity.</t>
  </si>
  <si>
    <t>Initial ISP Listed Capacity [MW]</t>
  </si>
  <si>
    <t>FY Initial Capacity Release</t>
  </si>
  <si>
    <t>REZ Forecast Data</t>
  </si>
  <si>
    <t>This first table includes the generator information but with some minor modifications. Firstly, only PV1 array at the Adelaide Desalination Plant is considered as the other is not included in the ISP caclulations. Secondly, Christies Beach is removed as it does not classify as large scale and is not included in the ISP calculations. Nameplate capacities are then checked against the ISP assumptions. If there is a difference, the capacity is modified to the one given in the ISP. A REZ Region column is also added.</t>
  </si>
  <si>
    <t>Snowtown S2 Wind Farm North</t>
  </si>
  <si>
    <t>Snowtown S2 Wind Farm South</t>
  </si>
  <si>
    <t>2024-25</t>
  </si>
  <si>
    <t>2025-26</t>
  </si>
  <si>
    <t>2026-27</t>
  </si>
  <si>
    <t>2027-28</t>
  </si>
  <si>
    <t>2028-29</t>
  </si>
  <si>
    <t>2029-30</t>
  </si>
  <si>
    <t>2030-31</t>
  </si>
  <si>
    <t>2031-32</t>
  </si>
  <si>
    <t>2032-33</t>
  </si>
  <si>
    <t>2033-34</t>
  </si>
  <si>
    <t>2034-35</t>
  </si>
  <si>
    <t>2035-36</t>
  </si>
  <si>
    <t>2036-37</t>
  </si>
  <si>
    <t>2037-38</t>
  </si>
  <si>
    <t>2038-39</t>
  </si>
  <si>
    <t>2039-40</t>
  </si>
  <si>
    <t>2040-41</t>
  </si>
  <si>
    <t>2041-42</t>
  </si>
  <si>
    <t>2042-43</t>
  </si>
  <si>
    <t>2043-44</t>
  </si>
  <si>
    <t>2044-45</t>
  </si>
  <si>
    <t>2045-46</t>
  </si>
  <si>
    <t>2046-47</t>
  </si>
  <si>
    <t>2047-48</t>
  </si>
  <si>
    <t>2048-49</t>
  </si>
  <si>
    <t>2049-50</t>
  </si>
  <si>
    <t>2050-51</t>
  </si>
  <si>
    <t>2051-52</t>
  </si>
  <si>
    <t>The table below is calculated by subtracted the capacity of generators currently in the system from the forecast REZ capacity to determine how much additional capacity is expected by AEMO to be developed in each REZ</t>
  </si>
  <si>
    <t>Sum of 2024-25</t>
  </si>
  <si>
    <t>Sum of 2025-26</t>
  </si>
  <si>
    <t>Sum of 2026-27</t>
  </si>
  <si>
    <t>Sum of 2027-28</t>
  </si>
  <si>
    <t>Sum of 2028-29</t>
  </si>
  <si>
    <t>Sum of 2029-30</t>
  </si>
  <si>
    <t>Sum of 2030-31</t>
  </si>
  <si>
    <t>Sum of 2031-32</t>
  </si>
  <si>
    <t>Sum of 2032-33</t>
  </si>
  <si>
    <t>Sum of 2033-34</t>
  </si>
  <si>
    <t>Sum of 2034-35</t>
  </si>
  <si>
    <t>Sum of 2035-36</t>
  </si>
  <si>
    <t>Sum of 2036-37</t>
  </si>
  <si>
    <t>Sum of 2037-38</t>
  </si>
  <si>
    <t>Sum of 2038-39</t>
  </si>
  <si>
    <t>Sum of 2039-40</t>
  </si>
  <si>
    <t>Sum of 2040-41</t>
  </si>
  <si>
    <t>Sum of 2041-42</t>
  </si>
  <si>
    <t>Sum of 2042-43</t>
  </si>
  <si>
    <t>Sum of 2043-44</t>
  </si>
  <si>
    <t>Sum of 2044-45</t>
  </si>
  <si>
    <t>Sum of 2045-46</t>
  </si>
  <si>
    <t>Sum of 2046-47</t>
  </si>
  <si>
    <t>Sum of 2047-48</t>
  </si>
  <si>
    <t>Sum of 2048-49</t>
  </si>
  <si>
    <t>Sum of 2049-50</t>
  </si>
  <si>
    <t>Sum of 2050-51</t>
  </si>
  <si>
    <t>Sum of 2051-52</t>
  </si>
  <si>
    <t>Below is a pivot table linking to the 'Generation Capacity by Year' sheet. This sums up the amount of capacity expected in each REZ in each year that is made up of existing generators and comitted generators.</t>
  </si>
  <si>
    <t>Table manually created by copying the values above into the relevant entries. This displays the amount of generation in each REZ that is consistent of current and comitted generators.</t>
  </si>
  <si>
    <t>S10</t>
  </si>
  <si>
    <t>South East SA Coast</t>
  </si>
  <si>
    <t>Installed Generator Capacity by REZ ISP (MW)</t>
  </si>
  <si>
    <t>Annual As-Generated by REZ ISP [GWh]</t>
  </si>
  <si>
    <t>Some values have been rounded as there was a difference of around 0.01MW in some cases. I believe this is due to rounding issues.</t>
  </si>
  <si>
    <t>Forecasted REZ Developments (REZ Forecasts - Existing and Committed Generators). ***This is one of the tables that is copied to the Mapping Tables file***</t>
  </si>
  <si>
    <t>All values are stated in terms of MW. ***This table is copied into the mapping table spreadsheet ***</t>
  </si>
  <si>
    <t>Seasonal Ratings</t>
  </si>
  <si>
    <t>Winter Rating</t>
  </si>
  <si>
    <t>Summer</t>
  </si>
  <si>
    <t>Peak</t>
  </si>
  <si>
    <t>Average Summer and Winter</t>
  </si>
  <si>
    <t>Generation Capacity By Year (Winter Ratings)</t>
  </si>
  <si>
    <t>As per generation information and ISAR. Note that some sites do not have their full capacities during the FY24-25. These are reflected in the individual spreadsheets.</t>
  </si>
  <si>
    <t>Non-Scheduled</t>
  </si>
  <si>
    <t>Semi Scheduled</t>
  </si>
  <si>
    <t>The first two tables have been extracted from AEMO's 2024 ISP step change workbook for 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</si>
</sst>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_-;\-* #,##0.0_-;_-* &quot;-&quot;??_-;_-@_-"/>
    <numFmt numFmtId="167" formatCode="0.0"/>
  </numFmts>
  <fonts count="9"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0"/>
      <name val="Arial"/>
      <family val="2"/>
    </font>
    <font>
      <sz val="8"/>
      <name val="Aptos Narrow"/>
      <family val="2"/>
      <scheme val="minor"/>
    </font>
    <font>
      <b/>
      <sz val="11"/>
      <color theme="1"/>
      <name val="Arial"/>
      <family val="2"/>
    </font>
    <font>
      <sz val="11"/>
      <color theme="1"/>
      <name val="Arial"/>
      <family val="2"/>
    </font>
    <font>
      <b/>
      <sz val="11"/>
      <color theme="0"/>
      <name val="Arial"/>
      <family val="2"/>
    </font>
  </fonts>
  <fills count="5">
    <fill>
      <patternFill patternType="none"/>
    </fill>
    <fill>
      <patternFill patternType="gray125"/>
    </fill>
    <fill>
      <patternFill patternType="solid">
        <fgColor rgb="FFE9E7E2"/>
        <bgColor indexed="64"/>
      </patternFill>
    </fill>
    <fill>
      <patternFill patternType="solid">
        <fgColor theme="6"/>
        <bgColor theme="6"/>
      </patternFill>
    </fill>
    <fill>
      <patternFill patternType="solid">
        <fgColor theme="0" tint="-0.14999847407452621"/>
        <bgColor theme="0" tint="-0.14999847407452621"/>
      </patternFill>
    </fill>
  </fills>
  <borders count="5">
    <border>
      <left/>
      <right/>
      <top/>
      <bottom/>
      <diagonal/>
    </border>
    <border>
      <left style="medium">
        <color theme="0"/>
      </left>
      <right style="medium">
        <color theme="0"/>
      </right>
      <top style="medium">
        <color theme="0"/>
      </top>
      <bottom style="medium">
        <color theme="0"/>
      </bottom>
      <diagonal/>
    </border>
    <border>
      <left/>
      <right/>
      <top/>
      <bottom style="medium">
        <color theme="1"/>
      </bottom>
      <diagonal/>
    </border>
    <border>
      <left/>
      <right/>
      <top style="medium">
        <color theme="1"/>
      </top>
      <bottom style="medium">
        <color theme="1"/>
      </bottom>
      <diagonal/>
    </border>
    <border>
      <left/>
      <right/>
      <top style="thin">
        <color indexed="64"/>
      </top>
      <bottom/>
      <diagonal/>
    </border>
  </borders>
  <cellStyleXfs count="4">
    <xf numFmtId="0" fontId="0" fillId="0" borderId="0"/>
    <xf numFmtId="164" fontId="4" fillId="0" borderId="1" applyNumberFormat="0" applyAlignment="0">
      <alignment horizontal="center"/>
    </xf>
    <xf numFmtId="164" fontId="4" fillId="2" borderId="1" applyNumberFormat="0" applyAlignment="0">
      <alignment horizontal="center"/>
    </xf>
    <xf numFmtId="43" fontId="1" fillId="0" borderId="0" applyFont="0" applyFill="0" applyBorder="0" applyAlignment="0" applyProtection="0"/>
  </cellStyleXfs>
  <cellXfs count="19">
    <xf numFmtId="0" fontId="0" fillId="0" borderId="0" xfId="0"/>
    <xf numFmtId="0" fontId="3" fillId="0" borderId="0" xfId="0" applyFont="1"/>
    <xf numFmtId="0" fontId="0" fillId="4" borderId="0" xfId="0" applyFill="1"/>
    <xf numFmtId="0" fontId="0" fillId="0" borderId="2" xfId="0" applyBorder="1"/>
    <xf numFmtId="0" fontId="0" fillId="0" borderId="0" xfId="0" applyAlignment="1">
      <alignment horizontal="left"/>
    </xf>
    <xf numFmtId="14" fontId="0" fillId="0" borderId="0" xfId="0" applyNumberFormat="1"/>
    <xf numFmtId="0" fontId="0" fillId="0" borderId="0" xfId="0" pivotButton="1"/>
    <xf numFmtId="0" fontId="0" fillId="0" borderId="0" xfId="0" applyAlignment="1">
      <alignment horizontal="left" indent="1"/>
    </xf>
    <xf numFmtId="0" fontId="2" fillId="3" borderId="2" xfId="0" applyFont="1" applyFill="1" applyBorder="1"/>
    <xf numFmtId="0" fontId="6" fillId="0" borderId="0" xfId="0" applyFont="1"/>
    <xf numFmtId="0" fontId="7" fillId="0" borderId="0" xfId="0" applyFont="1"/>
    <xf numFmtId="0" fontId="8" fillId="3" borderId="2" xfId="0" applyFont="1" applyFill="1" applyBorder="1"/>
    <xf numFmtId="0" fontId="7" fillId="4" borderId="0" xfId="0" applyFont="1" applyFill="1"/>
    <xf numFmtId="0" fontId="7" fillId="0" borderId="2" xfId="0" applyFont="1" applyBorder="1"/>
    <xf numFmtId="0" fontId="8" fillId="3" borderId="3" xfId="0" applyFont="1" applyFill="1" applyBorder="1"/>
    <xf numFmtId="167" fontId="7" fillId="0" borderId="0" xfId="0" applyNumberFormat="1" applyFont="1"/>
    <xf numFmtId="0" fontId="7" fillId="0" borderId="4" xfId="0" applyFont="1" applyBorder="1"/>
    <xf numFmtId="0" fontId="8" fillId="3" borderId="0" xfId="0" applyFont="1" applyFill="1"/>
    <xf numFmtId="0" fontId="2" fillId="3" borderId="3" xfId="0" applyFont="1" applyFill="1" applyBorder="1"/>
  </cellXfs>
  <cellStyles count="4">
    <cellStyle name="CellNum" xfId="1" xr:uid="{BE35ED4D-F31B-4CB8-81BD-BFE926C228B8}"/>
    <cellStyle name="CellNumalt" xfId="2" xr:uid="{503BB616-D82D-4592-8A32-7670CC1500F0}"/>
    <cellStyle name="Comma 6" xfId="3" xr:uid="{F573E47D-CC6F-46D6-ACCA-50E0D200FAE0}"/>
    <cellStyle name="Normal" xfId="0" builtinId="0"/>
  </cellStyles>
  <dxfs count="155">
    <dxf>
      <numFmt numFmtId="19" formatCode="d/mm/yyyy"/>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Aptos Narrow"/>
        <family val="2"/>
        <scheme val="minor"/>
      </font>
      <numFmt numFmtId="0" formatCode="General"/>
      <fill>
        <patternFill patternType="solid">
          <fgColor theme="6"/>
          <bgColor theme="6"/>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strike val="0"/>
        <outline val="0"/>
        <shadow val="0"/>
        <u val="none"/>
        <vertAlign val="baseline"/>
        <sz val="11"/>
        <name val="Arial"/>
        <family val="2"/>
        <scheme val="none"/>
      </font>
    </dxf>
    <dxf>
      <font>
        <b/>
        <i val="0"/>
        <strike val="0"/>
        <condense val="0"/>
        <extend val="0"/>
        <outline val="0"/>
        <shadow val="0"/>
        <u val="none"/>
        <vertAlign val="baseline"/>
        <sz val="11"/>
        <color theme="0"/>
        <name val="Arial"/>
        <family val="2"/>
        <scheme val="none"/>
      </font>
      <fill>
        <patternFill patternType="solid">
          <fgColor theme="6"/>
          <bgColor theme="6"/>
        </patternFill>
      </fil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strike val="0"/>
        <outline val="0"/>
        <shadow val="0"/>
        <u val="none"/>
        <vertAlign val="baseline"/>
        <sz val="1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strike val="0"/>
        <outline val="0"/>
        <shadow val="0"/>
        <u val="none"/>
        <vertAlign val="baseline"/>
        <sz val="11"/>
        <name val="Arial"/>
        <family val="2"/>
        <scheme val="none"/>
      </font>
    </dxf>
    <dxf>
      <font>
        <b/>
        <i val="0"/>
        <strike val="0"/>
        <condense val="0"/>
        <extend val="0"/>
        <outline val="0"/>
        <shadow val="0"/>
        <u val="none"/>
        <vertAlign val="baseline"/>
        <sz val="11"/>
        <color theme="0"/>
        <name val="Arial"/>
        <family val="2"/>
        <scheme val="none"/>
      </font>
      <fill>
        <patternFill patternType="solid">
          <fgColor theme="6"/>
          <bgColor theme="6"/>
        </patternFill>
      </fil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border outline="0">
        <top style="medium">
          <color theme="1"/>
        </top>
      </border>
    </dxf>
    <dxf>
      <font>
        <strike val="0"/>
        <outline val="0"/>
        <shadow val="0"/>
        <u val="none"/>
        <vertAlign val="baseline"/>
        <sz val="11"/>
        <name val="Arial"/>
        <family val="2"/>
        <scheme val="none"/>
      </font>
    </dxf>
    <dxf>
      <border outline="0">
        <bottom style="medium">
          <color theme="1"/>
        </bottom>
      </border>
    </dxf>
    <dxf>
      <font>
        <b/>
        <i val="0"/>
        <strike val="0"/>
        <condense val="0"/>
        <extend val="0"/>
        <outline val="0"/>
        <shadow val="0"/>
        <u val="none"/>
        <vertAlign val="baseline"/>
        <sz val="11"/>
        <color theme="0"/>
        <name val="Arial"/>
        <family val="2"/>
        <scheme val="none"/>
      </font>
      <numFmt numFmtId="0" formatCode="General"/>
      <fill>
        <patternFill patternType="solid">
          <fgColor theme="6"/>
          <bgColor theme="6"/>
        </patternFill>
      </fill>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border outline="0">
        <top style="medium">
          <color theme="1"/>
        </top>
      </border>
    </dxf>
    <dxf>
      <font>
        <b val="0"/>
        <i val="0"/>
        <strike val="0"/>
        <condense val="0"/>
        <extend val="0"/>
        <outline val="0"/>
        <shadow val="0"/>
        <u val="none"/>
        <vertAlign val="baseline"/>
        <sz val="11"/>
        <color theme="1"/>
        <name val="Arial"/>
        <family val="2"/>
        <scheme val="none"/>
      </font>
    </dxf>
    <dxf>
      <border outline="0">
        <bottom style="medium">
          <color theme="1"/>
        </bottom>
      </border>
    </dxf>
    <dxf>
      <font>
        <b/>
        <i val="0"/>
        <strike val="0"/>
        <condense val="0"/>
        <extend val="0"/>
        <outline val="0"/>
        <shadow val="0"/>
        <u val="none"/>
        <vertAlign val="baseline"/>
        <sz val="11"/>
        <color theme="0"/>
        <name val="Arial"/>
        <family val="2"/>
        <scheme val="none"/>
      </font>
      <fill>
        <patternFill patternType="solid">
          <fgColor theme="6"/>
          <bgColor theme="6"/>
        </patternFill>
      </fill>
    </dxf>
  </dxfs>
  <tableStyles count="0" defaultTableStyle="TableStyleMedium2" defaultPivotStyle="PivotStyleLight16"/>
  <colors>
    <mruColors>
      <color rgb="FF83E2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yne" refreshedDate="45493.429389583333" createdVersion="8" refreshedVersion="8" minRefreshableVersion="3" recordCount="44" xr:uid="{7D91D084-4A6D-4D02-83FE-E42A7C90BBD4}">
  <cacheSource type="worksheet">
    <worksheetSource name="GenCapByYear"/>
  </cacheSource>
  <cacheFields count="36">
    <cacheField name="Generator Site" numFmtId="0">
      <sharedItems/>
    </cacheField>
    <cacheField name="REZ Location" numFmtId="0">
      <sharedItems count="7">
        <s v="Non REZ"/>
        <s v="Northern SA"/>
        <s v="South East SA"/>
        <s v="Eastern Eyre Peninsula"/>
        <s v="Mid-North SA"/>
        <s v="Riverland"/>
        <s v="Yorke Peninsula"/>
      </sharedItems>
    </cacheField>
    <cacheField name="Type" numFmtId="0">
      <sharedItems count="2">
        <s v="Solar"/>
        <s v="Wind"/>
      </sharedItems>
    </cacheField>
    <cacheField name="Initial ISP Listed Capacity [MW]" numFmtId="0">
      <sharedItems containsString="0" containsBlank="1" containsNumber="1" minValue="55.5" maxValue="55.5"/>
    </cacheField>
    <cacheField name="ISP Listed Capacity [MW]" numFmtId="0">
      <sharedItems containsSemiMixedTypes="0" containsString="0" containsNumber="1" minValue="5.86" maxValue="279.76"/>
    </cacheField>
    <cacheField name="FY Initial Capacity Release" numFmtId="0">
      <sharedItems containsString="0" containsBlank="1" containsNumber="1" containsInteger="1" minValue="2024" maxValue="2024"/>
    </cacheField>
    <cacheField name="FY Expected Commencement" numFmtId="0">
      <sharedItems containsMixedTypes="1" containsNumber="1" containsInteger="1" minValue="2024" maxValue="2026"/>
    </cacheField>
    <cacheField name="FY Expected Retirement" numFmtId="0">
      <sharedItems containsSemiMixedTypes="0" containsString="0" containsNumber="1" containsInteger="1" minValue="2027" maxValue="2058"/>
    </cacheField>
    <cacheField name="2024-25" numFmtId="0">
      <sharedItems containsSemiMixedTypes="0" containsString="0" containsNumber="1" minValue="0" maxValue="210"/>
    </cacheField>
    <cacheField name="2025-26" numFmtId="0">
      <sharedItems containsSemiMixedTypes="0" containsString="0" containsNumber="1" minValue="0" maxValue="210"/>
    </cacheField>
    <cacheField name="2026-27" numFmtId="0">
      <sharedItems containsSemiMixedTypes="0" containsString="0" containsNumber="1" minValue="5.86" maxValue="279.76"/>
    </cacheField>
    <cacheField name="2027-28" numFmtId="0">
      <sharedItems containsSemiMixedTypes="0" containsString="0" containsNumber="1" minValue="0" maxValue="279.76"/>
    </cacheField>
    <cacheField name="2028-29" numFmtId="0">
      <sharedItems containsSemiMixedTypes="0" containsString="0" containsNumber="1" minValue="0" maxValue="279.76"/>
    </cacheField>
    <cacheField name="2029-30" numFmtId="0">
      <sharedItems containsSemiMixedTypes="0" containsString="0" containsNumber="1" minValue="0" maxValue="279.76"/>
    </cacheField>
    <cacheField name="2030-31" numFmtId="0">
      <sharedItems containsSemiMixedTypes="0" containsString="0" containsNumber="1" minValue="0" maxValue="279.76"/>
    </cacheField>
    <cacheField name="2031-32" numFmtId="0">
      <sharedItems containsSemiMixedTypes="0" containsString="0" containsNumber="1" minValue="0" maxValue="279.76"/>
    </cacheField>
    <cacheField name="2032-33" numFmtId="0">
      <sharedItems containsSemiMixedTypes="0" containsString="0" containsNumber="1" minValue="0" maxValue="279.76"/>
    </cacheField>
    <cacheField name="2033-34" numFmtId="0">
      <sharedItems containsSemiMixedTypes="0" containsString="0" containsNumber="1" minValue="0" maxValue="279.76"/>
    </cacheField>
    <cacheField name="2034-35" numFmtId="0">
      <sharedItems containsSemiMixedTypes="0" containsString="0" containsNumber="1" minValue="0" maxValue="279.76"/>
    </cacheField>
    <cacheField name="2035-36" numFmtId="0">
      <sharedItems containsSemiMixedTypes="0" containsString="0" containsNumber="1" minValue="0" maxValue="279.76"/>
    </cacheField>
    <cacheField name="2036-37" numFmtId="0">
      <sharedItems containsSemiMixedTypes="0" containsString="0" containsNumber="1" minValue="0" maxValue="279.76"/>
    </cacheField>
    <cacheField name="2037-38" numFmtId="0">
      <sharedItems containsSemiMixedTypes="0" containsString="0" containsNumber="1" minValue="0" maxValue="279.76"/>
    </cacheField>
    <cacheField name="2038-39" numFmtId="0">
      <sharedItems containsSemiMixedTypes="0" containsString="0" containsNumber="1" minValue="0" maxValue="279.76"/>
    </cacheField>
    <cacheField name="2039-40" numFmtId="0">
      <sharedItems containsSemiMixedTypes="0" containsString="0" containsNumber="1" minValue="0" maxValue="279.76"/>
    </cacheField>
    <cacheField name="2040-41" numFmtId="0">
      <sharedItems containsSemiMixedTypes="0" containsString="0" containsNumber="1" minValue="0" maxValue="279.76"/>
    </cacheField>
    <cacheField name="2041-42" numFmtId="0">
      <sharedItems containsSemiMixedTypes="0" containsString="0" containsNumber="1" minValue="0" maxValue="279.76"/>
    </cacheField>
    <cacheField name="2042-43" numFmtId="0">
      <sharedItems containsSemiMixedTypes="0" containsString="0" containsNumber="1" minValue="0" maxValue="279.76"/>
    </cacheField>
    <cacheField name="2043-44" numFmtId="0">
      <sharedItems containsSemiMixedTypes="0" containsString="0" containsNumber="1" minValue="0" maxValue="279.76"/>
    </cacheField>
    <cacheField name="2044-45" numFmtId="0">
      <sharedItems containsSemiMixedTypes="0" containsString="0" containsNumber="1" minValue="0" maxValue="279.76"/>
    </cacheField>
    <cacheField name="2045-46" numFmtId="0">
      <sharedItems containsSemiMixedTypes="0" containsString="0" containsNumber="1" minValue="0" maxValue="279.76"/>
    </cacheField>
    <cacheField name="2046-47" numFmtId="0">
      <sharedItems containsSemiMixedTypes="0" containsString="0" containsNumber="1" minValue="0" maxValue="279.76"/>
    </cacheField>
    <cacheField name="2047-48" numFmtId="0">
      <sharedItems containsSemiMixedTypes="0" containsString="0" containsNumber="1" minValue="0" maxValue="279.76"/>
    </cacheField>
    <cacheField name="2048-49" numFmtId="0">
      <sharedItems containsSemiMixedTypes="0" containsString="0" containsNumber="1" minValue="0" maxValue="279.76"/>
    </cacheField>
    <cacheField name="2049-50" numFmtId="0">
      <sharedItems containsSemiMixedTypes="0" containsString="0" containsNumber="1" minValue="0" maxValue="279.76"/>
    </cacheField>
    <cacheField name="2050-51" numFmtId="0">
      <sharedItems containsSemiMixedTypes="0" containsString="0" containsNumber="1" minValue="0" maxValue="279.76"/>
    </cacheField>
    <cacheField name="2051-52" numFmtId="0">
      <sharedItems containsSemiMixedTypes="0" containsString="0" containsNumber="1" minValue="0" maxValue="279.7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s v="Adelaide Desalination Plant"/>
    <x v="0"/>
    <x v="0"/>
    <m/>
    <n v="11"/>
    <m/>
    <s v="Commenced"/>
    <n v="2041"/>
    <n v="11"/>
    <n v="11"/>
    <n v="11"/>
    <n v="11"/>
    <n v="11"/>
    <n v="11"/>
    <n v="11"/>
    <n v="11"/>
    <n v="11"/>
    <n v="11"/>
    <n v="11"/>
    <n v="11"/>
    <n v="11"/>
    <n v="11"/>
    <n v="11"/>
    <n v="11"/>
    <n v="11"/>
    <n v="0"/>
    <n v="0"/>
    <n v="0"/>
    <n v="0"/>
    <n v="0"/>
    <n v="0"/>
    <n v="0"/>
    <n v="0"/>
    <n v="0"/>
    <n v="0"/>
    <n v="0"/>
  </r>
  <r>
    <s v="Bolivar Waste Water Treatment"/>
    <x v="0"/>
    <x v="0"/>
    <m/>
    <n v="11.25"/>
    <m/>
    <s v="Commenced"/>
    <n v="2045"/>
    <n v="11.25"/>
    <n v="11.25"/>
    <n v="11.25"/>
    <n v="11.25"/>
    <n v="11.25"/>
    <n v="11.25"/>
    <n v="11.25"/>
    <n v="11.25"/>
    <n v="11.25"/>
    <n v="11.25"/>
    <n v="11.25"/>
    <n v="11.25"/>
    <n v="11.25"/>
    <n v="11.25"/>
    <n v="11.25"/>
    <n v="11.25"/>
    <n v="11.25"/>
    <n v="11.25"/>
    <n v="11.25"/>
    <n v="11.25"/>
    <n v="11.25"/>
    <n v="0"/>
    <n v="0"/>
    <n v="0"/>
    <n v="0"/>
    <n v="0"/>
    <n v="0"/>
    <n v="0"/>
  </r>
  <r>
    <s v="Bungala One Solar Farm"/>
    <x v="1"/>
    <x v="0"/>
    <m/>
    <n v="109.61999999999999"/>
    <m/>
    <s v="Commenced"/>
    <n v="2044"/>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0"/>
    <n v="0"/>
    <n v="0"/>
    <n v="0"/>
    <n v="0"/>
    <n v="0"/>
    <n v="0"/>
    <n v="0"/>
  </r>
  <r>
    <s v="Bungala Two Solar Farm"/>
    <x v="1"/>
    <x v="0"/>
    <m/>
    <n v="109.61999999999999"/>
    <m/>
    <s v="Commenced"/>
    <n v="2044"/>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109.61999999999999"/>
    <n v="0"/>
    <n v="0"/>
    <n v="0"/>
    <n v="0"/>
    <n v="0"/>
    <n v="0"/>
    <n v="0"/>
    <n v="0"/>
  </r>
  <r>
    <s v="Canunda"/>
    <x v="2"/>
    <x v="1"/>
    <m/>
    <n v="46"/>
    <m/>
    <s v="Commenced"/>
    <n v="2035"/>
    <n v="46"/>
    <n v="46"/>
    <n v="46"/>
    <n v="46"/>
    <n v="46"/>
    <n v="46"/>
    <n v="46"/>
    <n v="46"/>
    <n v="46"/>
    <n v="46"/>
    <n v="46"/>
    <n v="0"/>
    <n v="0"/>
    <n v="0"/>
    <n v="0"/>
    <n v="0"/>
    <n v="0"/>
    <n v="0"/>
    <n v="0"/>
    <n v="0"/>
    <n v="0"/>
    <n v="0"/>
    <n v="0"/>
    <n v="0"/>
    <n v="0"/>
    <n v="0"/>
    <n v="0"/>
    <n v="0"/>
  </r>
  <r>
    <s v="Cathedral Rocks"/>
    <x v="3"/>
    <x v="1"/>
    <m/>
    <n v="62"/>
    <m/>
    <s v="Commenced"/>
    <n v="2030"/>
    <n v="62"/>
    <n v="62"/>
    <n v="62"/>
    <n v="62"/>
    <n v="62"/>
    <n v="62"/>
    <n v="0"/>
    <n v="0"/>
    <n v="0"/>
    <n v="0"/>
    <n v="0"/>
    <n v="0"/>
    <n v="0"/>
    <n v="0"/>
    <n v="0"/>
    <n v="0"/>
    <n v="0"/>
    <n v="0"/>
    <n v="0"/>
    <n v="0"/>
    <n v="0"/>
    <n v="0"/>
    <n v="0"/>
    <n v="0"/>
    <n v="0"/>
    <n v="0"/>
    <n v="0"/>
    <n v="0"/>
  </r>
  <r>
    <s v="Clements Gap Wind Farm"/>
    <x v="4"/>
    <x v="1"/>
    <m/>
    <n v="56.7"/>
    <m/>
    <s v="Commenced"/>
    <n v="2039"/>
    <n v="56.7"/>
    <n v="56.7"/>
    <n v="56.7"/>
    <n v="56.7"/>
    <n v="56.7"/>
    <n v="56.7"/>
    <n v="56.7"/>
    <n v="56.7"/>
    <n v="56.7"/>
    <n v="56.7"/>
    <n v="56.7"/>
    <n v="56.7"/>
    <n v="56.7"/>
    <n v="56.7"/>
    <n v="56.7"/>
    <n v="0"/>
    <n v="0"/>
    <n v="0"/>
    <n v="0"/>
    <n v="0"/>
    <n v="0"/>
    <n v="0"/>
    <n v="0"/>
    <n v="0"/>
    <n v="0"/>
    <n v="0"/>
    <n v="0"/>
    <n v="0"/>
  </r>
  <r>
    <s v="Cultana Solar Farm"/>
    <x v="1"/>
    <x v="0"/>
    <m/>
    <n v="279.76"/>
    <m/>
    <n v="2026"/>
    <n v="2055"/>
    <n v="0"/>
    <n v="0"/>
    <n v="279.76"/>
    <n v="279.76"/>
    <n v="279.76"/>
    <n v="279.76"/>
    <n v="279.76"/>
    <n v="279.76"/>
    <n v="279.76"/>
    <n v="279.76"/>
    <n v="279.76"/>
    <n v="279.76"/>
    <n v="279.76"/>
    <n v="279.76"/>
    <n v="279.76"/>
    <n v="279.76"/>
    <n v="279.76"/>
    <n v="279.76"/>
    <n v="279.76"/>
    <n v="279.76"/>
    <n v="279.76"/>
    <n v="279.76"/>
    <n v="279.76"/>
    <n v="279.76"/>
    <n v="279.76"/>
    <n v="279.76"/>
    <n v="279.76"/>
    <n v="279.76"/>
  </r>
  <r>
    <s v="Goyder South Wind Farm 1A"/>
    <x v="4"/>
    <x v="1"/>
    <m/>
    <n v="200.982"/>
    <m/>
    <n v="2024"/>
    <n v="2048"/>
    <n v="200.982"/>
    <n v="200.982"/>
    <n v="200.982"/>
    <n v="200.982"/>
    <n v="200.982"/>
    <n v="200.982"/>
    <n v="200.982"/>
    <n v="200.982"/>
    <n v="200.982"/>
    <n v="200.982"/>
    <n v="200.982"/>
    <n v="200.982"/>
    <n v="200.982"/>
    <n v="200.982"/>
    <n v="200.982"/>
    <n v="200.982"/>
    <n v="200.982"/>
    <n v="200.982"/>
    <n v="200.982"/>
    <n v="200.982"/>
    <n v="200.982"/>
    <n v="200.982"/>
    <n v="200.982"/>
    <n v="200.982"/>
    <n v="0"/>
    <n v="0"/>
    <n v="0"/>
    <n v="0"/>
  </r>
  <r>
    <s v="Goyder South Wind Farm 1B"/>
    <x v="4"/>
    <x v="1"/>
    <n v="55.5"/>
    <n v="195.69299999999998"/>
    <n v="2024"/>
    <n v="2025"/>
    <n v="2049"/>
    <n v="55.5"/>
    <n v="195.69299999999998"/>
    <n v="195.69299999999998"/>
    <n v="195.69299999999998"/>
    <n v="195.69299999999998"/>
    <n v="195.69299999999998"/>
    <n v="195.69299999999998"/>
    <n v="195.69299999999998"/>
    <n v="195.69299999999998"/>
    <n v="195.69299999999998"/>
    <n v="195.69299999999998"/>
    <n v="195.69299999999998"/>
    <n v="195.69299999999998"/>
    <n v="195.69299999999998"/>
    <n v="195.69299999999998"/>
    <n v="195.69299999999998"/>
    <n v="195.69299999999998"/>
    <n v="195.69299999999998"/>
    <n v="195.69299999999998"/>
    <n v="195.69299999999998"/>
    <n v="195.69299999999998"/>
    <n v="195.69299999999998"/>
    <n v="195.69299999999998"/>
    <n v="195.69299999999998"/>
    <n v="195.69299999999998"/>
    <n v="0"/>
    <n v="0"/>
    <n v="0"/>
  </r>
  <r>
    <s v="Hallett 4 North Brown Hill"/>
    <x v="4"/>
    <x v="1"/>
    <m/>
    <n v="131.98500000000001"/>
    <m/>
    <s v="Commenced"/>
    <n v="2036"/>
    <n v="131.98500000000001"/>
    <n v="131.98500000000001"/>
    <n v="131.98500000000001"/>
    <n v="131.98500000000001"/>
    <n v="131.98500000000001"/>
    <n v="131.98500000000001"/>
    <n v="131.98500000000001"/>
    <n v="131.98500000000001"/>
    <n v="131.98500000000001"/>
    <n v="131.98500000000001"/>
    <n v="131.98500000000001"/>
    <n v="131.98500000000001"/>
    <n v="0"/>
    <n v="0"/>
    <n v="0"/>
    <n v="0"/>
    <n v="0"/>
    <n v="0"/>
    <n v="0"/>
    <n v="0"/>
    <n v="0"/>
    <n v="0"/>
    <n v="0"/>
    <n v="0"/>
    <n v="0"/>
    <n v="0"/>
    <n v="0"/>
    <n v="0"/>
  </r>
  <r>
    <s v="Hallett 5 The Bluff WF"/>
    <x v="4"/>
    <x v="1"/>
    <m/>
    <n v="52.5"/>
    <m/>
    <s v="Commenced"/>
    <n v="2036"/>
    <n v="52.5"/>
    <n v="52.5"/>
    <n v="52.5"/>
    <n v="52.5"/>
    <n v="52.5"/>
    <n v="52.5"/>
    <n v="52.5"/>
    <n v="52.5"/>
    <n v="52.5"/>
    <n v="52.5"/>
    <n v="52.5"/>
    <n v="52.5"/>
    <n v="0"/>
    <n v="0"/>
    <n v="0"/>
    <n v="0"/>
    <n v="0"/>
    <n v="0"/>
    <n v="0"/>
    <n v="0"/>
    <n v="0"/>
    <n v="0"/>
    <n v="0"/>
    <n v="0"/>
    <n v="0"/>
    <n v="0"/>
    <n v="0"/>
    <n v="0"/>
  </r>
  <r>
    <s v="Hallett Stage 1 Brown Hill"/>
    <x v="4"/>
    <x v="1"/>
    <m/>
    <n v="94.5"/>
    <m/>
    <s v="Commenced"/>
    <n v="2043"/>
    <n v="94.5"/>
    <n v="94.5"/>
    <n v="94.5"/>
    <n v="94.5"/>
    <n v="94.5"/>
    <n v="94.5"/>
    <n v="94.5"/>
    <n v="94.5"/>
    <n v="94.5"/>
    <n v="94.5"/>
    <n v="94.5"/>
    <n v="94.5"/>
    <n v="94.5"/>
    <n v="94.5"/>
    <n v="94.5"/>
    <n v="94.5"/>
    <n v="94.5"/>
    <n v="94.5"/>
    <n v="94.5"/>
    <n v="0"/>
    <n v="0"/>
    <n v="0"/>
    <n v="0"/>
    <n v="0"/>
    <n v="0"/>
    <n v="0"/>
    <n v="0"/>
    <n v="0"/>
  </r>
  <r>
    <s v="Hallett Stage 2 Hallett Hill"/>
    <x v="4"/>
    <x v="1"/>
    <m/>
    <n v="71.400000000000006"/>
    <m/>
    <s v="Commenced"/>
    <n v="2035"/>
    <n v="71.400000000000006"/>
    <n v="71.400000000000006"/>
    <n v="71.400000000000006"/>
    <n v="71.400000000000006"/>
    <n v="71.400000000000006"/>
    <n v="71.400000000000006"/>
    <n v="71.400000000000006"/>
    <n v="71.400000000000006"/>
    <n v="71.400000000000006"/>
    <n v="71.400000000000006"/>
    <n v="71.400000000000006"/>
    <n v="0"/>
    <n v="0"/>
    <n v="0"/>
    <n v="0"/>
    <n v="0"/>
    <n v="0"/>
    <n v="0"/>
    <n v="0"/>
    <n v="0"/>
    <n v="0"/>
    <n v="0"/>
    <n v="0"/>
    <n v="0"/>
    <n v="0"/>
    <n v="0"/>
    <n v="0"/>
    <n v="0"/>
  </r>
  <r>
    <s v="Happy Valley Reservoir"/>
    <x v="0"/>
    <x v="0"/>
    <m/>
    <n v="8.3279999999999994"/>
    <m/>
    <s v="Commenced"/>
    <n v="2041"/>
    <n v="8.3279999999999994"/>
    <n v="8.3279999999999994"/>
    <n v="8.3279999999999994"/>
    <n v="8.3279999999999994"/>
    <n v="8.3279999999999994"/>
    <n v="8.3279999999999994"/>
    <n v="8.3279999999999994"/>
    <n v="8.3279999999999994"/>
    <n v="8.3279999999999994"/>
    <n v="8.3279999999999994"/>
    <n v="8.3279999999999994"/>
    <n v="8.3279999999999994"/>
    <n v="8.3279999999999994"/>
    <n v="8.3279999999999994"/>
    <n v="8.3279999999999994"/>
    <n v="8.3279999999999994"/>
    <n v="8.3279999999999994"/>
    <n v="0"/>
    <n v="0"/>
    <n v="0"/>
    <n v="0"/>
    <n v="0"/>
    <n v="0"/>
    <n v="0"/>
    <n v="0"/>
    <n v="0"/>
    <n v="0"/>
    <n v="0"/>
  </r>
  <r>
    <s v="Hornsdale Wind Farm Stage 1"/>
    <x v="4"/>
    <x v="1"/>
    <m/>
    <n v="100"/>
    <m/>
    <s v="Commenced"/>
    <n v="2056"/>
    <n v="100"/>
    <n v="100"/>
    <n v="100"/>
    <n v="100"/>
    <n v="100"/>
    <n v="100"/>
    <n v="100"/>
    <n v="100"/>
    <n v="100"/>
    <n v="100"/>
    <n v="100"/>
    <n v="100"/>
    <n v="100"/>
    <n v="100"/>
    <n v="100"/>
    <n v="100"/>
    <n v="100"/>
    <n v="100"/>
    <n v="100"/>
    <n v="100"/>
    <n v="100"/>
    <n v="100"/>
    <n v="100"/>
    <n v="100"/>
    <n v="100"/>
    <n v="100"/>
    <n v="100"/>
    <n v="100"/>
  </r>
  <r>
    <s v="Hornsdale Wind Farm Stage 2"/>
    <x v="4"/>
    <x v="1"/>
    <m/>
    <n v="100"/>
    <m/>
    <s v="Commenced"/>
    <n v="2057"/>
    <n v="100"/>
    <n v="100"/>
    <n v="100"/>
    <n v="100"/>
    <n v="100"/>
    <n v="100"/>
    <n v="100"/>
    <n v="100"/>
    <n v="100"/>
    <n v="100"/>
    <n v="100"/>
    <n v="100"/>
    <n v="100"/>
    <n v="100"/>
    <n v="100"/>
    <n v="100"/>
    <n v="100"/>
    <n v="100"/>
    <n v="100"/>
    <n v="100"/>
    <n v="100"/>
    <n v="100"/>
    <n v="100"/>
    <n v="100"/>
    <n v="100"/>
    <n v="100"/>
    <n v="100"/>
    <n v="100"/>
  </r>
  <r>
    <s v="Hornsdale Wind Farm Stage 3"/>
    <x v="4"/>
    <x v="1"/>
    <m/>
    <n v="108.99"/>
    <m/>
    <s v="Commenced"/>
    <n v="2057"/>
    <n v="108.99"/>
    <n v="108.99"/>
    <n v="108.99"/>
    <n v="108.99"/>
    <n v="108.99"/>
    <n v="108.99"/>
    <n v="108.99"/>
    <n v="108.99"/>
    <n v="108.99"/>
    <n v="108.99"/>
    <n v="108.99"/>
    <n v="108.99"/>
    <n v="108.99"/>
    <n v="108.99"/>
    <n v="108.99"/>
    <n v="108.99"/>
    <n v="108.99"/>
    <n v="108.99"/>
    <n v="108.99"/>
    <n v="108.99"/>
    <n v="108.99"/>
    <n v="108.99"/>
    <n v="108.99"/>
    <n v="108.99"/>
    <n v="108.99"/>
    <n v="108.99"/>
    <n v="108.99"/>
    <n v="108.99"/>
  </r>
  <r>
    <s v="Lake Bonney 1 Wind Farm"/>
    <x v="2"/>
    <x v="1"/>
    <m/>
    <n v="80.5"/>
    <m/>
    <s v="Commenced"/>
    <n v="2035"/>
    <n v="80.5"/>
    <n v="80.5"/>
    <n v="80.5"/>
    <n v="80.5"/>
    <n v="80.5"/>
    <n v="80.5"/>
    <n v="80.5"/>
    <n v="80.5"/>
    <n v="80.5"/>
    <n v="80.5"/>
    <n v="80.5"/>
    <n v="0"/>
    <n v="0"/>
    <n v="0"/>
    <n v="0"/>
    <n v="0"/>
    <n v="0"/>
    <n v="0"/>
    <n v="0"/>
    <n v="0"/>
    <n v="0"/>
    <n v="0"/>
    <n v="0"/>
    <n v="0"/>
    <n v="0"/>
    <n v="0"/>
    <n v="0"/>
    <n v="0"/>
  </r>
  <r>
    <s v="Lake Bonney 2 Wind Farm"/>
    <x v="2"/>
    <x v="1"/>
    <m/>
    <n v="159"/>
    <m/>
    <s v="Commenced"/>
    <n v="2038"/>
    <n v="159"/>
    <n v="159"/>
    <n v="159"/>
    <n v="159"/>
    <n v="159"/>
    <n v="159"/>
    <n v="159"/>
    <n v="159"/>
    <n v="159"/>
    <n v="159"/>
    <n v="159"/>
    <n v="159"/>
    <n v="159"/>
    <n v="159"/>
    <n v="0"/>
    <n v="0"/>
    <n v="0"/>
    <n v="0"/>
    <n v="0"/>
    <n v="0"/>
    <n v="0"/>
    <n v="0"/>
    <n v="0"/>
    <n v="0"/>
    <n v="0"/>
    <n v="0"/>
    <n v="0"/>
    <n v="0"/>
  </r>
  <r>
    <s v="Lake Bonney 3 Wind Farm"/>
    <x v="2"/>
    <x v="1"/>
    <m/>
    <n v="39"/>
    <m/>
    <s v="Commenced"/>
    <n v="2040"/>
    <n v="39"/>
    <n v="39"/>
    <n v="39"/>
    <n v="39"/>
    <n v="39"/>
    <n v="39"/>
    <n v="39"/>
    <n v="39"/>
    <n v="39"/>
    <n v="39"/>
    <n v="39"/>
    <n v="39"/>
    <n v="39"/>
    <n v="39"/>
    <n v="39"/>
    <n v="39"/>
    <n v="0"/>
    <n v="0"/>
    <n v="0"/>
    <n v="0"/>
    <n v="0"/>
    <n v="0"/>
    <n v="0"/>
    <n v="0"/>
    <n v="0"/>
    <n v="0"/>
    <n v="0"/>
    <n v="0"/>
  </r>
  <r>
    <s v="Lincoln Gap Wind Farm - stage 1"/>
    <x v="1"/>
    <x v="1"/>
    <m/>
    <n v="122.5"/>
    <m/>
    <s v="Commenced"/>
    <n v="2045"/>
    <n v="122.5"/>
    <n v="122.5"/>
    <n v="122.5"/>
    <n v="122.5"/>
    <n v="122.5"/>
    <n v="122.5"/>
    <n v="122.5"/>
    <n v="122.5"/>
    <n v="122.5"/>
    <n v="122.5"/>
    <n v="122.5"/>
    <n v="122.5"/>
    <n v="122.5"/>
    <n v="122.5"/>
    <n v="122.5"/>
    <n v="122.5"/>
    <n v="122.5"/>
    <n v="122.5"/>
    <n v="122.5"/>
    <n v="122.5"/>
    <n v="122.5"/>
    <n v="0"/>
    <n v="0"/>
    <n v="0"/>
    <n v="0"/>
    <n v="0"/>
    <n v="0"/>
    <n v="0"/>
  </r>
  <r>
    <s v="Lincoln Gap Wind Farm - Stage 2"/>
    <x v="1"/>
    <x v="1"/>
    <m/>
    <n v="84"/>
    <m/>
    <s v="Commenced"/>
    <n v="2045"/>
    <n v="84"/>
    <n v="84"/>
    <n v="84"/>
    <n v="84"/>
    <n v="84"/>
    <n v="84"/>
    <n v="84"/>
    <n v="84"/>
    <n v="84"/>
    <n v="84"/>
    <n v="84"/>
    <n v="84"/>
    <n v="84"/>
    <n v="84"/>
    <n v="84"/>
    <n v="84"/>
    <n v="84"/>
    <n v="84"/>
    <n v="84"/>
    <n v="84"/>
    <n v="84"/>
    <n v="0"/>
    <n v="0"/>
    <n v="0"/>
    <n v="0"/>
    <n v="0"/>
    <n v="0"/>
    <n v="0"/>
  </r>
  <r>
    <s v="Mannum Adelaide Pumping Station No 2 - MAPL2 (Palmer)"/>
    <x v="2"/>
    <x v="0"/>
    <m/>
    <n v="16.799999999999997"/>
    <m/>
    <s v="Commenced"/>
    <n v="2041"/>
    <n v="16.799999999999997"/>
    <n v="16.799999999999997"/>
    <n v="16.799999999999997"/>
    <n v="16.799999999999997"/>
    <n v="16.799999999999997"/>
    <n v="16.799999999999997"/>
    <n v="16.799999999999997"/>
    <n v="16.799999999999997"/>
    <n v="16.799999999999997"/>
    <n v="16.799999999999997"/>
    <n v="16.799999999999997"/>
    <n v="16.799999999999997"/>
    <n v="16.799999999999997"/>
    <n v="16.799999999999997"/>
    <n v="16.799999999999997"/>
    <n v="16.799999999999997"/>
    <n v="16.799999999999997"/>
    <n v="0"/>
    <n v="0"/>
    <n v="0"/>
    <n v="0"/>
    <n v="0"/>
    <n v="0"/>
    <n v="0"/>
    <n v="0"/>
    <n v="0"/>
    <n v="0"/>
    <n v="0"/>
  </r>
  <r>
    <s v="Mannum Adelaide Pumping Station No 3 - MAPL3 (Tungkillo)"/>
    <x v="2"/>
    <x v="0"/>
    <m/>
    <n v="12.36"/>
    <m/>
    <s v="Commenced"/>
    <n v="2041"/>
    <n v="12.36"/>
    <n v="12.36"/>
    <n v="12.36"/>
    <n v="12.36"/>
    <n v="12.36"/>
    <n v="12.36"/>
    <n v="12.36"/>
    <n v="12.36"/>
    <n v="12.36"/>
    <n v="12.36"/>
    <n v="12.36"/>
    <n v="12.36"/>
    <n v="12.36"/>
    <n v="12.36"/>
    <n v="12.36"/>
    <n v="12.36"/>
    <n v="12.36"/>
    <n v="0"/>
    <n v="0"/>
    <n v="0"/>
    <n v="0"/>
    <n v="0"/>
    <n v="0"/>
    <n v="0"/>
    <n v="0"/>
    <n v="0"/>
    <n v="0"/>
    <n v="0"/>
  </r>
  <r>
    <s v="Mannum Solar Farm 2"/>
    <x v="5"/>
    <x v="0"/>
    <m/>
    <n v="29.986000000000001"/>
    <m/>
    <s v="Commenced"/>
    <n v="2058"/>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n v="29.986000000000001"/>
  </r>
  <r>
    <s v="Morgan To Whyalla Pipeline No 1 PS And Water Filtration Plant"/>
    <x v="5"/>
    <x v="0"/>
    <m/>
    <n v="6.1280000000000001"/>
    <m/>
    <s v="Commenced"/>
    <n v="2031"/>
    <n v="6.1280000000000001"/>
    <n v="6.1280000000000001"/>
    <n v="6.1280000000000001"/>
    <n v="6.1280000000000001"/>
    <n v="6.1280000000000001"/>
    <n v="6.1280000000000001"/>
    <n v="6.1280000000000001"/>
    <n v="0"/>
    <n v="0"/>
    <n v="0"/>
    <n v="0"/>
    <n v="0"/>
    <n v="0"/>
    <n v="0"/>
    <n v="0"/>
    <n v="0"/>
    <n v="0"/>
    <n v="0"/>
    <n v="0"/>
    <n v="0"/>
    <n v="0"/>
    <n v="0"/>
    <n v="0"/>
    <n v="0"/>
    <n v="0"/>
    <n v="0"/>
    <n v="0"/>
    <n v="0"/>
  </r>
  <r>
    <s v="Morgan To Whyalla Pipeline No 2 PS"/>
    <x v="5"/>
    <x v="0"/>
    <m/>
    <n v="5.86"/>
    <m/>
    <s v="Commenced"/>
    <n v="2041"/>
    <n v="5.86"/>
    <n v="5.86"/>
    <n v="5.86"/>
    <n v="5.86"/>
    <n v="5.86"/>
    <n v="5.86"/>
    <n v="5.86"/>
    <n v="5.86"/>
    <n v="5.86"/>
    <n v="5.86"/>
    <n v="5.86"/>
    <n v="5.86"/>
    <n v="5.86"/>
    <n v="5.86"/>
    <n v="5.86"/>
    <n v="5.86"/>
    <n v="5.86"/>
    <n v="0"/>
    <n v="0"/>
    <n v="0"/>
    <n v="0"/>
    <n v="0"/>
    <n v="0"/>
    <n v="0"/>
    <n v="0"/>
    <n v="0"/>
    <n v="0"/>
    <n v="0"/>
  </r>
  <r>
    <s v="Morgan To Whyalla Pipeline No 3 PS"/>
    <x v="5"/>
    <x v="0"/>
    <m/>
    <n v="7.3709999999999996"/>
    <m/>
    <s v="Commenced"/>
    <n v="2045"/>
    <n v="7.3709999999999996"/>
    <n v="7.3709999999999996"/>
    <n v="7.3709999999999996"/>
    <n v="7.3709999999999996"/>
    <n v="7.3709999999999996"/>
    <n v="7.3709999999999996"/>
    <n v="7.3709999999999996"/>
    <n v="7.3709999999999996"/>
    <n v="7.3709999999999996"/>
    <n v="7.3709999999999996"/>
    <n v="7.3709999999999996"/>
    <n v="7.3709999999999996"/>
    <n v="7.3709999999999996"/>
    <n v="7.3709999999999996"/>
    <n v="7.3709999999999996"/>
    <n v="7.3709999999999996"/>
    <n v="7.3709999999999996"/>
    <n v="7.3709999999999996"/>
    <n v="7.3709999999999996"/>
    <n v="7.3709999999999996"/>
    <n v="7.3709999999999996"/>
    <n v="0"/>
    <n v="0"/>
    <n v="0"/>
    <n v="0"/>
    <n v="0"/>
    <n v="0"/>
    <n v="0"/>
  </r>
  <r>
    <s v="Morgan To Whyalla Pipeline No 4 PS"/>
    <x v="5"/>
    <x v="0"/>
    <m/>
    <n v="5.86"/>
    <m/>
    <s v="Commenced"/>
    <n v="2041"/>
    <n v="5.86"/>
    <n v="5.86"/>
    <n v="5.86"/>
    <n v="5.86"/>
    <n v="5.86"/>
    <n v="5.86"/>
    <n v="5.86"/>
    <n v="5.86"/>
    <n v="5.86"/>
    <n v="5.86"/>
    <n v="5.86"/>
    <n v="5.86"/>
    <n v="5.86"/>
    <n v="5.86"/>
    <n v="5.86"/>
    <n v="5.86"/>
    <n v="5.86"/>
    <n v="0"/>
    <n v="0"/>
    <n v="0"/>
    <n v="0"/>
    <n v="0"/>
    <n v="0"/>
    <n v="0"/>
    <n v="0"/>
    <n v="0"/>
    <n v="0"/>
    <n v="0"/>
  </r>
  <r>
    <s v="Mt Millar Wind Farm"/>
    <x v="3"/>
    <x v="1"/>
    <m/>
    <n v="72.28"/>
    <m/>
    <s v="Commenced"/>
    <n v="2035"/>
    <n v="72.28"/>
    <n v="72.28"/>
    <n v="72.28"/>
    <n v="72.28"/>
    <n v="72.28"/>
    <n v="72.28"/>
    <n v="72.28"/>
    <n v="72.28"/>
    <n v="72.28"/>
    <n v="72.28"/>
    <n v="72.28"/>
    <n v="0"/>
    <n v="0"/>
    <n v="0"/>
    <n v="0"/>
    <n v="0"/>
    <n v="0"/>
    <n v="0"/>
    <n v="0"/>
    <n v="0"/>
    <n v="0"/>
    <n v="0"/>
    <n v="0"/>
    <n v="0"/>
    <n v="0"/>
    <n v="0"/>
    <n v="0"/>
    <n v="0"/>
  </r>
  <r>
    <s v="Murray Bridge - Onkaparinga Pipeline Pump 2"/>
    <x v="2"/>
    <x v="0"/>
    <m/>
    <n v="13.74"/>
    <m/>
    <s v="Commenced"/>
    <n v="2041"/>
    <n v="13.74"/>
    <n v="13.74"/>
    <n v="13.74"/>
    <n v="13.74"/>
    <n v="13.74"/>
    <n v="13.74"/>
    <n v="13.74"/>
    <n v="13.74"/>
    <n v="13.74"/>
    <n v="13.74"/>
    <n v="13.74"/>
    <n v="13.74"/>
    <n v="13.74"/>
    <n v="13.74"/>
    <n v="13.74"/>
    <n v="13.74"/>
    <n v="13.74"/>
    <n v="0"/>
    <n v="0"/>
    <n v="0"/>
    <n v="0"/>
    <n v="0"/>
    <n v="0"/>
    <n v="0"/>
    <n v="0"/>
    <n v="0"/>
    <n v="0"/>
    <n v="0"/>
  </r>
  <r>
    <s v="Port Augusta Renewable Energy Park - Solar"/>
    <x v="1"/>
    <x v="0"/>
    <m/>
    <n v="79.2"/>
    <m/>
    <s v="Commenced"/>
    <n v="2047"/>
    <n v="79.2"/>
    <n v="79.2"/>
    <n v="79.2"/>
    <n v="79.2"/>
    <n v="79.2"/>
    <n v="79.2"/>
    <n v="79.2"/>
    <n v="79.2"/>
    <n v="79.2"/>
    <n v="79.2"/>
    <n v="79.2"/>
    <n v="79.2"/>
    <n v="79.2"/>
    <n v="79.2"/>
    <n v="79.2"/>
    <n v="79.2"/>
    <n v="79.2"/>
    <n v="79.2"/>
    <n v="79.2"/>
    <n v="79.2"/>
    <n v="79.2"/>
    <n v="79.2"/>
    <n v="79.2"/>
    <n v="0"/>
    <n v="0"/>
    <n v="0"/>
    <n v="0"/>
    <n v="0"/>
  </r>
  <r>
    <s v="Port Augusta Renewable Energy Park - Wind"/>
    <x v="1"/>
    <x v="1"/>
    <m/>
    <n v="210"/>
    <m/>
    <s v="Commenced"/>
    <n v="2052"/>
    <n v="210"/>
    <n v="210"/>
    <n v="210"/>
    <n v="210"/>
    <n v="210"/>
    <n v="210"/>
    <n v="210"/>
    <n v="210"/>
    <n v="210"/>
    <n v="210"/>
    <n v="210"/>
    <n v="210"/>
    <n v="210"/>
    <n v="210"/>
    <n v="210"/>
    <n v="210"/>
    <n v="210"/>
    <n v="210"/>
    <n v="210"/>
    <n v="210"/>
    <n v="210"/>
    <n v="210"/>
    <n v="210"/>
    <n v="210"/>
    <n v="210"/>
    <n v="210"/>
    <n v="210"/>
    <n v="210"/>
  </r>
  <r>
    <s v="Snowtown S2 Wind Farm North"/>
    <x v="4"/>
    <x v="1"/>
    <m/>
    <n v="144"/>
    <m/>
    <s v="Commenced"/>
    <n v="2039"/>
    <n v="144"/>
    <n v="144"/>
    <n v="144"/>
    <n v="144"/>
    <n v="144"/>
    <n v="144"/>
    <n v="144"/>
    <n v="144"/>
    <n v="144"/>
    <n v="144"/>
    <n v="144"/>
    <n v="144"/>
    <n v="144"/>
    <n v="144"/>
    <n v="144"/>
    <n v="0"/>
    <n v="0"/>
    <n v="0"/>
    <n v="0"/>
    <n v="0"/>
    <n v="0"/>
    <n v="0"/>
    <n v="0"/>
    <n v="0"/>
    <n v="0"/>
    <n v="0"/>
    <n v="0"/>
    <n v="0"/>
  </r>
  <r>
    <s v="Snowtown S2 Wind Farm South"/>
    <x v="4"/>
    <x v="1"/>
    <m/>
    <n v="126"/>
    <m/>
    <s v="Commenced"/>
    <n v="2039"/>
    <n v="126"/>
    <n v="126"/>
    <n v="126"/>
    <n v="126"/>
    <n v="126"/>
    <n v="126"/>
    <n v="126"/>
    <n v="126"/>
    <n v="126"/>
    <n v="126"/>
    <n v="126"/>
    <n v="126"/>
    <n v="126"/>
    <n v="126"/>
    <n v="126"/>
    <n v="0"/>
    <n v="0"/>
    <n v="0"/>
    <n v="0"/>
    <n v="0"/>
    <n v="0"/>
    <n v="0"/>
    <n v="0"/>
    <n v="0"/>
    <n v="0"/>
    <n v="0"/>
    <n v="0"/>
    <n v="0"/>
  </r>
  <r>
    <s v="Snowtown Wind Farm"/>
    <x v="4"/>
    <x v="1"/>
    <m/>
    <n v="98.7"/>
    <m/>
    <s v="Commenced"/>
    <n v="2033"/>
    <n v="98.7"/>
    <n v="98.7"/>
    <n v="98.7"/>
    <n v="98.7"/>
    <n v="98.7"/>
    <n v="98.7"/>
    <n v="98.7"/>
    <n v="98.7"/>
    <n v="98.7"/>
    <n v="0"/>
    <n v="0"/>
    <n v="0"/>
    <n v="0"/>
    <n v="0"/>
    <n v="0"/>
    <n v="0"/>
    <n v="0"/>
    <n v="0"/>
    <n v="0"/>
    <n v="0"/>
    <n v="0"/>
    <n v="0"/>
    <n v="0"/>
    <n v="0"/>
    <n v="0"/>
    <n v="0"/>
    <n v="0"/>
    <n v="0"/>
  </r>
  <r>
    <s v="Starfish Hill"/>
    <x v="0"/>
    <x v="1"/>
    <m/>
    <n v="33"/>
    <m/>
    <s v="Commenced"/>
    <n v="2027"/>
    <n v="33"/>
    <n v="33"/>
    <n v="33"/>
    <n v="0"/>
    <n v="0"/>
    <n v="0"/>
    <n v="0"/>
    <n v="0"/>
    <n v="0"/>
    <n v="0"/>
    <n v="0"/>
    <n v="0"/>
    <n v="0"/>
    <n v="0"/>
    <n v="0"/>
    <n v="0"/>
    <n v="0"/>
    <n v="0"/>
    <n v="0"/>
    <n v="0"/>
    <n v="0"/>
    <n v="0"/>
    <n v="0"/>
    <n v="0"/>
    <n v="0"/>
    <n v="0"/>
    <n v="0"/>
    <n v="0"/>
  </r>
  <r>
    <s v="Tailem Bend - Solar"/>
    <x v="2"/>
    <x v="0"/>
    <m/>
    <n v="95"/>
    <m/>
    <s v="Commenced"/>
    <n v="2049"/>
    <n v="95"/>
    <n v="95"/>
    <n v="95"/>
    <n v="95"/>
    <n v="95"/>
    <n v="95"/>
    <n v="95"/>
    <n v="95"/>
    <n v="95"/>
    <n v="95"/>
    <n v="95"/>
    <n v="95"/>
    <n v="95"/>
    <n v="95"/>
    <n v="95"/>
    <n v="95"/>
    <n v="95"/>
    <n v="95"/>
    <n v="95"/>
    <n v="95"/>
    <n v="95"/>
    <n v="95"/>
    <n v="95"/>
    <n v="95"/>
    <n v="95"/>
    <n v="0"/>
    <n v="0"/>
    <n v="0"/>
  </r>
  <r>
    <s v="Tailem Bend Stage 2 Solar Project"/>
    <x v="2"/>
    <x v="0"/>
    <m/>
    <n v="87"/>
    <m/>
    <s v="Commenced"/>
    <n v="2053"/>
    <n v="87"/>
    <n v="87"/>
    <n v="87"/>
    <n v="87"/>
    <n v="87"/>
    <n v="87"/>
    <n v="87"/>
    <n v="87"/>
    <n v="87"/>
    <n v="87"/>
    <n v="87"/>
    <n v="87"/>
    <n v="87"/>
    <n v="87"/>
    <n v="87"/>
    <n v="87"/>
    <n v="87"/>
    <n v="87"/>
    <n v="87"/>
    <n v="87"/>
    <n v="87"/>
    <n v="87"/>
    <n v="87"/>
    <n v="87"/>
    <n v="87"/>
    <n v="87"/>
    <n v="87"/>
    <n v="87"/>
  </r>
  <r>
    <s v="Waterloo Wind Farm (38-43)"/>
    <x v="4"/>
    <x v="1"/>
    <m/>
    <n v="19.8"/>
    <m/>
    <s v="Commenced"/>
    <n v="2051"/>
    <n v="19.8"/>
    <n v="19.8"/>
    <n v="19.8"/>
    <n v="19.8"/>
    <n v="19.8"/>
    <n v="19.8"/>
    <n v="19.8"/>
    <n v="19.8"/>
    <n v="19.8"/>
    <n v="19.8"/>
    <n v="19.8"/>
    <n v="19.8"/>
    <n v="19.8"/>
    <n v="19.8"/>
    <n v="19.8"/>
    <n v="19.8"/>
    <n v="19.8"/>
    <n v="19.8"/>
    <n v="19.8"/>
    <n v="19.8"/>
    <n v="19.8"/>
    <n v="19.8"/>
    <n v="19.8"/>
    <n v="19.8"/>
    <n v="19.8"/>
    <n v="19.8"/>
    <n v="19.8"/>
    <n v="0"/>
  </r>
  <r>
    <s v="Waterloo Wind Farm (1-37)"/>
    <x v="4"/>
    <x v="1"/>
    <m/>
    <n v="111"/>
    <m/>
    <s v="Commenced"/>
    <n v="2045"/>
    <n v="111"/>
    <n v="111"/>
    <n v="111"/>
    <n v="111"/>
    <n v="111"/>
    <n v="111"/>
    <n v="111"/>
    <n v="111"/>
    <n v="111"/>
    <n v="111"/>
    <n v="111"/>
    <n v="111"/>
    <n v="111"/>
    <n v="111"/>
    <n v="111"/>
    <n v="111"/>
    <n v="111"/>
    <n v="111"/>
    <n v="111"/>
    <n v="111"/>
    <n v="111"/>
    <n v="0"/>
    <n v="0"/>
    <n v="0"/>
    <n v="0"/>
    <n v="0"/>
    <n v="0"/>
    <n v="0"/>
  </r>
  <r>
    <s v="Wattle Point"/>
    <x v="6"/>
    <x v="1"/>
    <m/>
    <n v="90.75"/>
    <m/>
    <s v="Commenced"/>
    <n v="2029"/>
    <n v="90.75"/>
    <n v="90.75"/>
    <n v="90.75"/>
    <n v="90.75"/>
    <n v="90.75"/>
    <n v="0"/>
    <n v="0"/>
    <n v="0"/>
    <n v="0"/>
    <n v="0"/>
    <n v="0"/>
    <n v="0"/>
    <n v="0"/>
    <n v="0"/>
    <n v="0"/>
    <n v="0"/>
    <n v="0"/>
    <n v="0"/>
    <n v="0"/>
    <n v="0"/>
    <n v="0"/>
    <n v="0"/>
    <n v="0"/>
    <n v="0"/>
    <n v="0"/>
    <n v="0"/>
    <n v="0"/>
    <n v="0"/>
  </r>
  <r>
    <s v="Willogoleche Wind Farm"/>
    <x v="4"/>
    <x v="1"/>
    <m/>
    <n v="119.36"/>
    <m/>
    <s v="Commenced"/>
    <n v="2043"/>
    <n v="119.36"/>
    <n v="119.36"/>
    <n v="119.36"/>
    <n v="119.36"/>
    <n v="119.36"/>
    <n v="119.36"/>
    <n v="119.36"/>
    <n v="119.36"/>
    <n v="119.36"/>
    <n v="119.36"/>
    <n v="119.36"/>
    <n v="119.36"/>
    <n v="119.36"/>
    <n v="119.36"/>
    <n v="119.36"/>
    <n v="119.36"/>
    <n v="119.36"/>
    <n v="119.36"/>
    <n v="119.36"/>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90F88E-D5F2-4098-B793-1020E441343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AD24" firstHeaderRow="0" firstDataRow="1" firstDataCol="1"/>
  <pivotFields count="36">
    <pivotField showAll="0"/>
    <pivotField axis="axisRow" showAll="0" sortType="ascending">
      <items count="8">
        <item x="3"/>
        <item x="4"/>
        <item x="0"/>
        <item x="1"/>
        <item x="5"/>
        <item x="2"/>
        <item x="6"/>
        <item t="default"/>
      </items>
    </pivotField>
    <pivotField axis="axisRow" showAll="0">
      <items count="3">
        <item x="0"/>
        <item x="1"/>
        <item t="default"/>
      </items>
    </pivotField>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2">
    <field x="1"/>
    <field x="2"/>
  </rowFields>
  <rowItems count="18">
    <i>
      <x/>
    </i>
    <i r="1">
      <x v="1"/>
    </i>
    <i>
      <x v="1"/>
    </i>
    <i r="1">
      <x v="1"/>
    </i>
    <i>
      <x v="2"/>
    </i>
    <i r="1">
      <x/>
    </i>
    <i r="1">
      <x v="1"/>
    </i>
    <i>
      <x v="3"/>
    </i>
    <i r="1">
      <x/>
    </i>
    <i r="1">
      <x v="1"/>
    </i>
    <i>
      <x v="4"/>
    </i>
    <i r="1">
      <x/>
    </i>
    <i>
      <x v="5"/>
    </i>
    <i r="1">
      <x/>
    </i>
    <i r="1">
      <x v="1"/>
    </i>
    <i>
      <x v="6"/>
    </i>
    <i r="1">
      <x v="1"/>
    </i>
    <i t="grand">
      <x/>
    </i>
  </rowItems>
  <colFields count="1">
    <field x="-2"/>
  </colFields>
  <colItems count="28">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colItems>
  <dataFields count="28">
    <dataField name="Sum of 2024-25" fld="8" baseField="0" baseItem="0"/>
    <dataField name="Sum of 2025-26" fld="9" baseField="0" baseItem="0"/>
    <dataField name="Sum of 2026-27" fld="10" baseField="0" baseItem="0"/>
    <dataField name="Sum of 2027-28" fld="11" baseField="0" baseItem="0"/>
    <dataField name="Sum of 2028-29" fld="12" baseField="0" baseItem="0"/>
    <dataField name="Sum of 2029-30" fld="13" baseField="0" baseItem="0"/>
    <dataField name="Sum of 2030-31" fld="14" baseField="0" baseItem="0"/>
    <dataField name="Sum of 2031-32" fld="15" baseField="0" baseItem="0"/>
    <dataField name="Sum of 2032-33" fld="16" baseField="0" baseItem="0"/>
    <dataField name="Sum of 2033-34" fld="17" baseField="0" baseItem="0"/>
    <dataField name="Sum of 2034-35" fld="18" baseField="0" baseItem="0"/>
    <dataField name="Sum of 2035-36" fld="19" baseField="0" baseItem="0"/>
    <dataField name="Sum of 2036-37" fld="20" baseField="0" baseItem="0"/>
    <dataField name="Sum of 2037-38" fld="21" baseField="0" baseItem="0"/>
    <dataField name="Sum of 2038-39" fld="22" baseField="0" baseItem="0"/>
    <dataField name="Sum of 2039-40" fld="23" baseField="0" baseItem="0"/>
    <dataField name="Sum of 2040-41" fld="24" baseField="0" baseItem="0"/>
    <dataField name="Sum of 2041-42" fld="25" baseField="0" baseItem="0"/>
    <dataField name="Sum of 2042-43" fld="26" baseField="0" baseItem="0"/>
    <dataField name="Sum of 2043-44" fld="27" baseField="0" baseItem="0"/>
    <dataField name="Sum of 2044-45" fld="28" baseField="0" baseItem="0"/>
    <dataField name="Sum of 2045-46" fld="29" baseField="0" baseItem="0"/>
    <dataField name="Sum of 2046-47" fld="30" baseField="0" baseItem="0"/>
    <dataField name="Sum of 2047-48" fld="31" baseField="0" baseItem="0"/>
    <dataField name="Sum of 2048-49" fld="32" baseField="0" baseItem="0"/>
    <dataField name="Sum of 2049-50" fld="33" baseField="0" baseItem="0"/>
    <dataField name="Sum of 2050-51" fld="34" baseField="0" baseItem="0"/>
    <dataField name="Sum of 2051-52" fld="3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049E01-733C-40F2-B838-2C299347D24C}" name="ISP_Installed_MW" displayName="ISP_Installed_MW" ref="B8:AF27" totalsRowShown="0" headerRowDxfId="154" dataDxfId="152" headerRowBorderDxfId="153" tableBorderDxfId="151">
  <autoFilter ref="B8:AF27" xr:uid="{71049E01-733C-40F2-B838-2C299347D24C}"/>
  <tableColumns count="31">
    <tableColumn id="1" xr3:uid="{C0DF806B-4BB8-473F-B827-5123290D3262}" name="REZ" dataDxfId="150"/>
    <tableColumn id="2" xr3:uid="{302D82E3-32E6-4A2A-9350-5FBA23B1527A}" name="REZ Name" dataDxfId="149"/>
    <tableColumn id="3" xr3:uid="{D2A19861-5792-4617-A383-1AB13E6363B1}" name="Technology" dataDxfId="148"/>
    <tableColumn id="4" xr3:uid="{CB79C1BF-D4E8-433B-9B5A-28BC51D8EE01}" name="2025" dataDxfId="147"/>
    <tableColumn id="5" xr3:uid="{5EEB7816-FF82-415D-A046-26689F54F466}" name="2026" dataDxfId="146"/>
    <tableColumn id="6" xr3:uid="{BA2581BB-D145-48D1-80FB-312AEEDD9F9B}" name="2027" dataDxfId="145"/>
    <tableColumn id="7" xr3:uid="{B197D466-46CD-423B-BCD3-D09A4FD45574}" name="2028" dataDxfId="144"/>
    <tableColumn id="8" xr3:uid="{85C66A85-D883-4A7B-833B-01AB66135E10}" name="2029" dataDxfId="143"/>
    <tableColumn id="9" xr3:uid="{6ED61C78-0213-4981-A41C-17AA756D3560}" name="2030" dataDxfId="142"/>
    <tableColumn id="10" xr3:uid="{ADB03C71-158C-4340-AC00-2ED7020E5CC9}" name="2031" dataDxfId="141"/>
    <tableColumn id="11" xr3:uid="{57A6E2BA-03F3-4760-BD04-09C727C6A35E}" name="2032" dataDxfId="140"/>
    <tableColumn id="12" xr3:uid="{697B6923-17F4-4805-8135-4EB09473010E}" name="2033" dataDxfId="139"/>
    <tableColumn id="13" xr3:uid="{812D7173-CFC0-4632-AD7F-409BD745AC79}" name="2034" dataDxfId="138"/>
    <tableColumn id="14" xr3:uid="{EF170C48-1C4B-426B-874D-3673D185D951}" name="2035" dataDxfId="137"/>
    <tableColumn id="15" xr3:uid="{EC5B68EF-7F17-48B2-9104-A0E6A55826AC}" name="2036" dataDxfId="136"/>
    <tableColumn id="16" xr3:uid="{20075EE9-A45A-4B7F-B96B-BCAC3514D1D7}" name="2037" dataDxfId="135"/>
    <tableColumn id="17" xr3:uid="{0C3EC97E-8690-475E-A883-F3C67066F990}" name="2038" dataDxfId="134"/>
    <tableColumn id="18" xr3:uid="{D851F07A-C3E1-4337-ACA7-E9CC8364B9DD}" name="2039" dataDxfId="133"/>
    <tableColumn id="19" xr3:uid="{17BBF017-661B-4A58-B40E-D0A7F5688C53}" name="2040" dataDxfId="132"/>
    <tableColumn id="20" xr3:uid="{CF8E582E-C3BB-40C6-A48D-CCD7E5038146}" name="2041" dataDxfId="131"/>
    <tableColumn id="21" xr3:uid="{FDBA1405-9CB0-4AA0-AA0B-C59B4E079721}" name="2042" dataDxfId="130"/>
    <tableColumn id="22" xr3:uid="{46FFE341-3E16-4DD2-8CB1-8CD541A49614}" name="2043" dataDxfId="129"/>
    <tableColumn id="23" xr3:uid="{7D1A29E5-8B16-4D9F-82DF-6FF91949A0DB}" name="2044" dataDxfId="128"/>
    <tableColumn id="24" xr3:uid="{66FD4AB1-78EC-42C7-A1F7-3E302B9D9343}" name="2045" dataDxfId="127"/>
    <tableColumn id="25" xr3:uid="{D3D39340-CFEC-4E03-B80F-7A97B3EF1FA8}" name="2046" dataDxfId="126"/>
    <tableColumn id="26" xr3:uid="{7D30CCD3-B343-44C2-A679-F6BF7C578AA2}" name="2047" dataDxfId="125"/>
    <tableColumn id="27" xr3:uid="{1ABFEC83-5948-4C11-9510-3D3C19BEACC1}" name="2048" dataDxfId="124"/>
    <tableColumn id="28" xr3:uid="{5519C057-B697-4AC4-A824-18B8FE3D7D7D}" name="2049" dataDxfId="123"/>
    <tableColumn id="29" xr3:uid="{7FD18631-3E20-4406-90AC-84C845E9C329}" name="2050" dataDxfId="122"/>
    <tableColumn id="30" xr3:uid="{B38B10B8-FEC0-43DF-B7D6-E8980B02995E}" name="2051" dataDxfId="121"/>
    <tableColumn id="31" xr3:uid="{CDD6D30D-DFE8-412A-80EF-D873FF1F7D0F}" name="2052" dataDxfId="120"/>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7830C7-D37B-4062-9C59-7705BB3775F3}" name="Table4" displayName="Table4" ref="B31:AF50" totalsRowShown="0" headerRowDxfId="119" dataDxfId="118">
  <autoFilter ref="B31:AF50" xr:uid="{E57830C7-D37B-4062-9C59-7705BB3775F3}"/>
  <tableColumns count="31">
    <tableColumn id="1" xr3:uid="{41467AE6-B3D6-4606-B0CB-A2FFDD97EC58}" name="REZ" dataDxfId="117"/>
    <tableColumn id="2" xr3:uid="{4C96FA4E-C19E-4CD2-822A-321560DA0F64}" name="REZ Name" dataDxfId="116"/>
    <tableColumn id="3" xr3:uid="{696439AD-9DCD-4CFC-9369-FE4B61443096}" name="Technology" dataDxfId="115"/>
    <tableColumn id="4" xr3:uid="{8F2C3EA2-9303-4281-B9F9-521D8F001521}" name="2025" dataDxfId="114"/>
    <tableColumn id="5" xr3:uid="{5D00282F-E825-4DD0-9F68-CAAD3B56590B}" name="2026" dataDxfId="113"/>
    <tableColumn id="6" xr3:uid="{A6DE05CC-273F-424B-9199-7606DFA3A915}" name="2027" dataDxfId="112"/>
    <tableColumn id="7" xr3:uid="{99222AC7-8BBE-4DE1-A831-8C6E17C535D8}" name="2028" dataDxfId="111"/>
    <tableColumn id="8" xr3:uid="{44F4BD8E-37EA-4591-9217-52C404C50438}" name="2029" dataDxfId="110"/>
    <tableColumn id="9" xr3:uid="{001CD80D-ED07-491E-8CFA-10ABF6EE8718}" name="2030" dataDxfId="109"/>
    <tableColumn id="10" xr3:uid="{42293E86-FA1C-4CC4-82D6-BC8B3A24C810}" name="2031" dataDxfId="108"/>
    <tableColumn id="11" xr3:uid="{7577CEEE-3033-45CD-AD54-E41954FCD036}" name="2032" dataDxfId="107"/>
    <tableColumn id="12" xr3:uid="{D5F3693D-1903-495F-A32E-F17331F17888}" name="2033" dataDxfId="106"/>
    <tableColumn id="13" xr3:uid="{77E171BB-1551-4F38-B072-EBF8249E24C2}" name="2034" dataDxfId="105"/>
    <tableColumn id="14" xr3:uid="{0D2FBC63-8C77-4D70-B78A-4B539F63AD1B}" name="2035" dataDxfId="104"/>
    <tableColumn id="15" xr3:uid="{8B636ED1-C7E8-4D59-B299-6CF369303275}" name="2036" dataDxfId="103"/>
    <tableColumn id="16" xr3:uid="{CE34AEE5-A13E-4CAF-8705-887B156D1D64}" name="2037" dataDxfId="102"/>
    <tableColumn id="17" xr3:uid="{1AC0798E-416F-41BB-BB95-536471DAACED}" name="2038" dataDxfId="101"/>
    <tableColumn id="18" xr3:uid="{1A644F42-EF93-48B6-A57A-7B8038F41A9F}" name="2039" dataDxfId="100"/>
    <tableColumn id="19" xr3:uid="{0093024A-7917-449E-BDAB-949719628BFC}" name="2040" dataDxfId="99"/>
    <tableColumn id="20" xr3:uid="{165B83A0-2B9D-4D4F-9F15-5D1350A2B785}" name="2041" dataDxfId="98"/>
    <tableColumn id="21" xr3:uid="{FB52EC31-44C9-4CC0-8243-9AD307082522}" name="2042" dataDxfId="97"/>
    <tableColumn id="22" xr3:uid="{915D0DF1-D059-43FF-92C3-7263DDC70328}" name="2043" dataDxfId="96"/>
    <tableColumn id="23" xr3:uid="{DE9CB64C-EB6E-46C8-B5C0-4E94EC2F9D82}" name="2044" dataDxfId="95"/>
    <tableColumn id="24" xr3:uid="{74E84796-0784-434D-A40B-9EFEDB64CF30}" name="2045" dataDxfId="94"/>
    <tableColumn id="25" xr3:uid="{C87C74F5-96F9-468C-AFF0-D996C8DF84E9}" name="2046" dataDxfId="93"/>
    <tableColumn id="26" xr3:uid="{6A30DB3B-9F77-4A59-8F46-F1FA88E5C235}" name="2047" dataDxfId="92"/>
    <tableColumn id="27" xr3:uid="{7BD28955-E7F7-4AE1-ADBB-2BAAA44CC0A8}" name="2048" dataDxfId="91"/>
    <tableColumn id="28" xr3:uid="{996B0F90-D317-4C2D-A49A-6FBDD52D1D1D}" name="2049" dataDxfId="90"/>
    <tableColumn id="29" xr3:uid="{80241FEE-C370-4F86-B1CF-2D17939F57D9}" name="2050" dataDxfId="89"/>
    <tableColumn id="30" xr3:uid="{0CBAB567-DF7A-44B5-B82F-2FADD34C9FA0}" name="2051" dataDxfId="88"/>
    <tableColumn id="31" xr3:uid="{A7EC4E88-3A8D-4C94-B3BF-59764ED29BD1}" name="2052" dataDxfId="87"/>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8AF5F1-9622-49A7-BCBF-5E6E3CF2E265}" name="Table186" displayName="Table186" ref="B56:AF75" totalsRowShown="0" headerRowDxfId="86" dataDxfId="84" headerRowBorderDxfId="85" tableBorderDxfId="83">
  <autoFilter ref="B56:AF75" xr:uid="{9A8AF5F1-9622-49A7-BCBF-5E6E3CF2E265}"/>
  <tableColumns count="31">
    <tableColumn id="1" xr3:uid="{6F2A0D44-788E-40C7-85CF-1C0FD457777A}" name="REZ" dataDxfId="82"/>
    <tableColumn id="2" xr3:uid="{AE3F5792-51D7-4B90-B22D-662E151AE6A1}" name="REZ Name" dataDxfId="81"/>
    <tableColumn id="3" xr3:uid="{36D2F6B2-16EE-451F-BEE9-54B79794D543}" name="Technology" dataDxfId="80"/>
    <tableColumn id="4" xr3:uid="{BB733424-BF79-42B5-8A64-690DB3AE2A96}" name="2025" dataDxfId="79">
      <calculatedColumnFormula array="1">INDEX(ISP_Installed_MW[], MATCH(1, (Table186[[#This Row],[REZ Name]]=ISP_Installed_MW[REZ Name]) * (Table186[[#This Row],[Technology]]=ISP_Installed_MW[Technology]), 0),4)-INDEX(GenREZAmounts[],MATCH(1, (Table186[[#This Row],[REZ Name]]=GenREZAmounts[REZ Name]) * (Table186[[#This Row],[Technology]]=GenREZAmounts[Technology]), 0),3)</calculatedColumnFormula>
    </tableColumn>
    <tableColumn id="5" xr3:uid="{C3FDCAD8-957F-4DD7-8BD6-E92109AF5ECD}" name="2026" dataDxfId="78">
      <calculatedColumnFormula array="1">INDEX(ISP_Installed_MW[], MATCH(1, (Table186[[#This Row],[REZ Name]]=ISP_Installed_MW[REZ Name]) * (Table186[[#This Row],[Technology]]=ISP_Installed_MW[Technology]), 0),5)-INDEX(GenREZAmounts[],MATCH(1, (Table186[[#This Row],[REZ Name]]=GenREZAmounts[REZ Name]) * (Table186[[#This Row],[Technology]]=GenREZAmounts[Technology]), 0),4)</calculatedColumnFormula>
    </tableColumn>
    <tableColumn id="6" xr3:uid="{15DFA839-FB27-4AC8-9369-744779B50E1F}" name="2027" dataDxfId="77">
      <calculatedColumnFormula array="1">INDEX(ISP_Installed_MW[], MATCH(1, (Table186[[#This Row],[REZ Name]]=ISP_Installed_MW[REZ Name]) * (Table186[[#This Row],[Technology]]=ISP_Installed_MW[Technology]), 0),6)-INDEX(GenREZAmounts[],MATCH(1, (Table186[[#This Row],[REZ Name]]=GenREZAmounts[REZ Name]) * (Table186[[#This Row],[Technology]]=GenREZAmounts[Technology]), 0),5)</calculatedColumnFormula>
    </tableColumn>
    <tableColumn id="7" xr3:uid="{83D22319-0286-4A51-B900-37C5E17DB25D}" name="2028" dataDxfId="76">
      <calculatedColumnFormula array="1">INDEX(ISP_Installed_MW[], MATCH(1, (Table186[[#This Row],[REZ Name]]=ISP_Installed_MW[REZ Name]) * (Table186[[#This Row],[Technology]]=ISP_Installed_MW[Technology]), 0),7)-INDEX(GenREZAmounts[],MATCH(1, (Table186[[#This Row],[REZ Name]]=GenREZAmounts[REZ Name]) * (Table186[[#This Row],[Technology]]=GenREZAmounts[Technology]), 0),6)</calculatedColumnFormula>
    </tableColumn>
    <tableColumn id="8" xr3:uid="{AF3D4272-FCFD-4C8D-B1F5-58700A9FB601}" name="2029" dataDxfId="75">
      <calculatedColumnFormula array="1">INDEX(ISP_Installed_MW[], MATCH(1, (Table186[[#This Row],[REZ Name]]=ISP_Installed_MW[REZ Name]) * (Table186[[#This Row],[Technology]]=ISP_Installed_MW[Technology]), 0),8)-INDEX(GenREZAmounts[],MATCH(1, (Table186[[#This Row],[REZ Name]]=GenREZAmounts[REZ Name]) * (Table186[[#This Row],[Technology]]=GenREZAmounts[Technology]), 0),7)</calculatedColumnFormula>
    </tableColumn>
    <tableColumn id="9" xr3:uid="{4BBFAB5F-B8AA-4A15-B7DB-B2D23A1DF064}" name="2030" dataDxfId="74">
      <calculatedColumnFormula array="1">INDEX(ISP_Installed_MW[], MATCH(1, (Table186[[#This Row],[REZ Name]]=ISP_Installed_MW[REZ Name]) * (Table186[[#This Row],[Technology]]=ISP_Installed_MW[Technology]), 0),9)-INDEX(GenREZAmounts[],MATCH(1, (Table186[[#This Row],[REZ Name]]=GenREZAmounts[REZ Name]) * (Table186[[#This Row],[Technology]]=GenREZAmounts[Technology]), 0),8)</calculatedColumnFormula>
    </tableColumn>
    <tableColumn id="10" xr3:uid="{535001A3-8328-484A-B0C1-F34B12ED6D7B}" name="2031" dataDxfId="73">
      <calculatedColumnFormula array="1">INDEX(ISP_Installed_MW[], MATCH(1, (Table186[[#This Row],[REZ Name]]=ISP_Installed_MW[REZ Name]) * (Table186[[#This Row],[Technology]]=ISP_Installed_MW[Technology]), 0),10)-INDEX(GenREZAmounts[],MATCH(1, (Table186[[#This Row],[REZ Name]]=GenREZAmounts[REZ Name]) * (Table186[[#This Row],[Technology]]=GenREZAmounts[Technology]), 0),9)</calculatedColumnFormula>
    </tableColumn>
    <tableColumn id="11" xr3:uid="{CBB2E56B-97BA-4213-BA17-D7DF63E97429}" name="2032" dataDxfId="72">
      <calculatedColumnFormula array="1">INDEX(ISP_Installed_MW[], MATCH(1, (Table186[[#This Row],[REZ Name]]=ISP_Installed_MW[REZ Name]) * (Table186[[#This Row],[Technology]]=ISP_Installed_MW[Technology]), 0),11)-INDEX(GenREZAmounts[],MATCH(1, (Table186[[#This Row],[REZ Name]]=GenREZAmounts[REZ Name]) * (Table186[[#This Row],[Technology]]=GenREZAmounts[Technology]), 0),10)</calculatedColumnFormula>
    </tableColumn>
    <tableColumn id="12" xr3:uid="{72D61A17-0EF6-4D7C-8D63-CBEB93E9A5BB}" name="2033" dataDxfId="71">
      <calculatedColumnFormula array="1">INDEX(ISP_Installed_MW[], MATCH(1, (Table186[[#This Row],[REZ Name]]=ISP_Installed_MW[REZ Name]) * (Table186[[#This Row],[Technology]]=ISP_Installed_MW[Technology]), 0),12)-INDEX(GenREZAmounts[],MATCH(1, (Table186[[#This Row],[REZ Name]]=GenREZAmounts[REZ Name]) * (Table186[[#This Row],[Technology]]=GenREZAmounts[Technology]), 0),11)</calculatedColumnFormula>
    </tableColumn>
    <tableColumn id="13" xr3:uid="{483ABEBB-73C5-4AE0-9894-F82C700C1879}" name="2034" dataDxfId="70">
      <calculatedColumnFormula array="1">INDEX(ISP_Installed_MW[], MATCH(1, (Table186[[#This Row],[REZ Name]]=ISP_Installed_MW[REZ Name]) * (Table186[[#This Row],[Technology]]=ISP_Installed_MW[Technology]), 0),13)-INDEX(GenREZAmounts[],MATCH(1, (Table186[[#This Row],[REZ Name]]=GenREZAmounts[REZ Name]) * (Table186[[#This Row],[Technology]]=GenREZAmounts[Technology]), 0),12)</calculatedColumnFormula>
    </tableColumn>
    <tableColumn id="14" xr3:uid="{DDCF25F8-DF6C-4EE5-9F86-73FADC81B0DA}" name="2035" dataDxfId="69">
      <calculatedColumnFormula array="1">INDEX(ISP_Installed_MW[], MATCH(1, (Table186[[#This Row],[REZ Name]]=ISP_Installed_MW[REZ Name]) * (Table186[[#This Row],[Technology]]=ISP_Installed_MW[Technology]), 0),14)-INDEX(GenREZAmounts[],MATCH(1, (Table186[[#This Row],[REZ Name]]=GenREZAmounts[REZ Name]) * (Table186[[#This Row],[Technology]]=GenREZAmounts[Technology]), 0),13)</calculatedColumnFormula>
    </tableColumn>
    <tableColumn id="15" xr3:uid="{89CBAAAC-54E1-465D-80CF-608CF183B2B1}" name="2036" dataDxfId="68">
      <calculatedColumnFormula array="1">INDEX(ISP_Installed_MW[], MATCH(1, (Table186[[#This Row],[REZ Name]]=ISP_Installed_MW[REZ Name]) * (Table186[[#This Row],[Technology]]=ISP_Installed_MW[Technology]), 0),15)-INDEX(GenREZAmounts[],MATCH(1, (Table186[[#This Row],[REZ Name]]=GenREZAmounts[REZ Name]) * (Table186[[#This Row],[Technology]]=GenREZAmounts[Technology]), 0),14)</calculatedColumnFormula>
    </tableColumn>
    <tableColumn id="16" xr3:uid="{E9D968F6-6076-419E-A27A-845571E657AA}" name="2037" dataDxfId="67">
      <calculatedColumnFormula array="1">INDEX(ISP_Installed_MW[], MATCH(1, (Table186[[#This Row],[REZ Name]]=ISP_Installed_MW[REZ Name]) * (Table186[[#This Row],[Technology]]=ISP_Installed_MW[Technology]), 0),16)-INDEX(GenREZAmounts[],MATCH(1, (Table186[[#This Row],[REZ Name]]=GenREZAmounts[REZ Name]) * (Table186[[#This Row],[Technology]]=GenREZAmounts[Technology]), 0),15)</calculatedColumnFormula>
    </tableColumn>
    <tableColumn id="17" xr3:uid="{0993CD91-A874-4279-9695-3E3FEA165BD6}" name="2038" dataDxfId="66">
      <calculatedColumnFormula array="1">INDEX(ISP_Installed_MW[], MATCH(1, (Table186[[#This Row],[REZ Name]]=ISP_Installed_MW[REZ Name]) * (Table186[[#This Row],[Technology]]=ISP_Installed_MW[Technology]), 0),17)-INDEX(GenREZAmounts[],MATCH(1, (Table186[[#This Row],[REZ Name]]=GenREZAmounts[REZ Name]) * (Table186[[#This Row],[Technology]]=GenREZAmounts[Technology]), 0),16)</calculatedColumnFormula>
    </tableColumn>
    <tableColumn id="18" xr3:uid="{83A15A0F-E4A5-487D-93CB-306BF08383AB}" name="2039" dataDxfId="65">
      <calculatedColumnFormula array="1">INDEX(ISP_Installed_MW[], MATCH(1, (Table186[[#This Row],[REZ Name]]=ISP_Installed_MW[REZ Name]) * (Table186[[#This Row],[Technology]]=ISP_Installed_MW[Technology]), 0),18)-INDEX(GenREZAmounts[],MATCH(1, (Table186[[#This Row],[REZ Name]]=GenREZAmounts[REZ Name]) * (Table186[[#This Row],[Technology]]=GenREZAmounts[Technology]), 0),17)</calculatedColumnFormula>
    </tableColumn>
    <tableColumn id="19" xr3:uid="{9EBEF26F-197C-485A-8FFF-B00415F16B92}" name="2040" dataDxfId="64">
      <calculatedColumnFormula array="1">INDEX(ISP_Installed_MW[], MATCH(1, (Table186[[#This Row],[REZ Name]]=ISP_Installed_MW[REZ Name]) * (Table186[[#This Row],[Technology]]=ISP_Installed_MW[Technology]), 0),19)-INDEX(GenREZAmounts[],MATCH(1, (Table186[[#This Row],[REZ Name]]=GenREZAmounts[REZ Name]) * (Table186[[#This Row],[Technology]]=GenREZAmounts[Technology]), 0),18)</calculatedColumnFormula>
    </tableColumn>
    <tableColumn id="20" xr3:uid="{1839FD1E-102D-42E3-89B9-A78E3366B0D9}" name="2041" dataDxfId="63">
      <calculatedColumnFormula array="1">INDEX(ISP_Installed_MW[], MATCH(1, (Table186[[#This Row],[REZ Name]]=ISP_Installed_MW[REZ Name]) * (Table186[[#This Row],[Technology]]=ISP_Installed_MW[Technology]), 0),20)-INDEX(GenREZAmounts[],MATCH(1, (Table186[[#This Row],[REZ Name]]=GenREZAmounts[REZ Name]) * (Table186[[#This Row],[Technology]]=GenREZAmounts[Technology]), 0),19)</calculatedColumnFormula>
    </tableColumn>
    <tableColumn id="21" xr3:uid="{630758C7-0C67-44A7-A73A-D33D89B0CA5E}" name="2042" dataDxfId="62">
      <calculatedColumnFormula array="1">INDEX(ISP_Installed_MW[], MATCH(1, (Table186[[#This Row],[REZ Name]]=ISP_Installed_MW[REZ Name]) * (Table186[[#This Row],[Technology]]=ISP_Installed_MW[Technology]), 0),21)-INDEX(GenREZAmounts[],MATCH(1, (Table186[[#This Row],[REZ Name]]=GenREZAmounts[REZ Name]) * (Table186[[#This Row],[Technology]]=GenREZAmounts[Technology]), 0),20)</calculatedColumnFormula>
    </tableColumn>
    <tableColumn id="22" xr3:uid="{9BD1D619-D9F8-49EA-81BB-7EDEC383897E}" name="2043" dataDxfId="61">
      <calculatedColumnFormula array="1">INDEX(ISP_Installed_MW[], MATCH(1, (Table186[[#This Row],[REZ Name]]=ISP_Installed_MW[REZ Name]) * (Table186[[#This Row],[Technology]]=ISP_Installed_MW[Technology]), 0),22)-INDEX(GenREZAmounts[],MATCH(1, (Table186[[#This Row],[REZ Name]]=GenREZAmounts[REZ Name]) * (Table186[[#This Row],[Technology]]=GenREZAmounts[Technology]), 0),21)</calculatedColumnFormula>
    </tableColumn>
    <tableColumn id="23" xr3:uid="{64005FB1-D606-46C1-87AD-B07EF04DB25B}" name="2044" dataDxfId="60">
      <calculatedColumnFormula array="1">INDEX(ISP_Installed_MW[], MATCH(1, (Table186[[#This Row],[REZ Name]]=ISP_Installed_MW[REZ Name]) * (Table186[[#This Row],[Technology]]=ISP_Installed_MW[Technology]), 0),23)-INDEX(GenREZAmounts[],MATCH(1, (Table186[[#This Row],[REZ Name]]=GenREZAmounts[REZ Name]) * (Table186[[#This Row],[Technology]]=GenREZAmounts[Technology]), 0),22)</calculatedColumnFormula>
    </tableColumn>
    <tableColumn id="24" xr3:uid="{60C13FB0-D3D7-4908-9690-4412B9837527}" name="2045" dataDxfId="59">
      <calculatedColumnFormula array="1">INDEX(ISP_Installed_MW[], MATCH(1, (Table186[[#This Row],[REZ Name]]=ISP_Installed_MW[REZ Name]) * (Table186[[#This Row],[Technology]]=ISP_Installed_MW[Technology]), 0),24)-INDEX(GenREZAmounts[],MATCH(1, (Table186[[#This Row],[REZ Name]]=GenREZAmounts[REZ Name]) * (Table186[[#This Row],[Technology]]=GenREZAmounts[Technology]), 0),23)</calculatedColumnFormula>
    </tableColumn>
    <tableColumn id="25" xr3:uid="{7C0DC26F-8267-40F7-B782-4A32586307AF}" name="2046" dataDxfId="58">
      <calculatedColumnFormula array="1">INDEX(ISP_Installed_MW[], MATCH(1, (Table186[[#This Row],[REZ Name]]=ISP_Installed_MW[REZ Name]) * (Table186[[#This Row],[Technology]]=ISP_Installed_MW[Technology]), 0),25)-INDEX(GenREZAmounts[],MATCH(1, (Table186[[#This Row],[REZ Name]]=GenREZAmounts[REZ Name]) * (Table186[[#This Row],[Technology]]=GenREZAmounts[Technology]), 0),24)</calculatedColumnFormula>
    </tableColumn>
    <tableColumn id="26" xr3:uid="{866133ED-8512-4B22-947D-574051710018}" name="2047" dataDxfId="57">
      <calculatedColumnFormula array="1">INDEX(ISP_Installed_MW[], MATCH(1, (Table186[[#This Row],[REZ Name]]=ISP_Installed_MW[REZ Name]) * (Table186[[#This Row],[Technology]]=ISP_Installed_MW[Technology]), 0),26)-INDEX(GenREZAmounts[],MATCH(1, (Table186[[#This Row],[REZ Name]]=GenREZAmounts[REZ Name]) * (Table186[[#This Row],[Technology]]=GenREZAmounts[Technology]), 0),25)</calculatedColumnFormula>
    </tableColumn>
    <tableColumn id="27" xr3:uid="{2ED9C04D-D238-4B52-8CCE-3F0E2E0C5461}" name="2048" dataDxfId="56">
      <calculatedColumnFormula array="1">INDEX(ISP_Installed_MW[], MATCH(1, (Table186[[#This Row],[REZ Name]]=ISP_Installed_MW[REZ Name]) * (Table186[[#This Row],[Technology]]=ISP_Installed_MW[Technology]), 0),27)-INDEX(GenREZAmounts[],MATCH(1, (Table186[[#This Row],[REZ Name]]=GenREZAmounts[REZ Name]) * (Table186[[#This Row],[Technology]]=GenREZAmounts[Technology]), 0),26)</calculatedColumnFormula>
    </tableColumn>
    <tableColumn id="28" xr3:uid="{57706586-64D1-4286-8022-E7DE73C13961}" name="2049" dataDxfId="55">
      <calculatedColumnFormula array="1">INDEX(ISP_Installed_MW[], MATCH(1, (Table186[[#This Row],[REZ Name]]=ISP_Installed_MW[REZ Name]) * (Table186[[#This Row],[Technology]]=ISP_Installed_MW[Technology]), 0),28)-INDEX(GenREZAmounts[],MATCH(1, (Table186[[#This Row],[REZ Name]]=GenREZAmounts[REZ Name]) * (Table186[[#This Row],[Technology]]=GenREZAmounts[Technology]), 0),27)</calculatedColumnFormula>
    </tableColumn>
    <tableColumn id="29" xr3:uid="{9EACEA6B-F109-4052-9DFF-0F1DB799726E}" name="2050" dataDxfId="54">
      <calculatedColumnFormula array="1">INDEX(ISP_Installed_MW[], MATCH(1, (Table186[[#This Row],[REZ Name]]=ISP_Installed_MW[REZ Name]) * (Table186[[#This Row],[Technology]]=ISP_Installed_MW[Technology]), 0),29)-INDEX(GenREZAmounts[],MATCH(1, (Table186[[#This Row],[REZ Name]]=GenREZAmounts[REZ Name]) * (Table186[[#This Row],[Technology]]=GenREZAmounts[Technology]), 0),28)</calculatedColumnFormula>
    </tableColumn>
    <tableColumn id="30" xr3:uid="{F90379EE-82E2-4317-9BBB-48B17482E326}" name="2051" dataDxfId="53">
      <calculatedColumnFormula array="1">INDEX(ISP_Installed_MW[], MATCH(1, (Table186[[#This Row],[REZ Name]]=ISP_Installed_MW[REZ Name]) * (Table186[[#This Row],[Technology]]=ISP_Installed_MW[Technology]), 0),30)-INDEX(GenREZAmounts[],MATCH(1, (Table186[[#This Row],[REZ Name]]=GenREZAmounts[REZ Name]) * (Table186[[#This Row],[Technology]]=GenREZAmounts[Technology]), 0),29)</calculatedColumnFormula>
    </tableColumn>
    <tableColumn id="31" xr3:uid="{75B92453-92B6-4961-BA0F-1DF2AD0BE445}" name="2052" dataDxfId="52">
      <calculatedColumnFormula array="1">INDEX(ISP_Installed_MW[], MATCH(1, (Table186[[#This Row],[REZ Name]]=ISP_Installed_MW[REZ Name]) * (Table186[[#This Row],[Technology]]=ISP_Installed_MW[Technology]), 0),31)-INDEX(GenREZAmounts[],MATCH(1, (Table186[[#This Row],[REZ Name]]=GenREZAmounts[REZ Name]) * (Table186[[#This Row],[Technology]]=GenREZAmounts[Technology]), 0),30)</calculatedColumnFormula>
    </tableColumn>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DF074EB-CCDA-42BA-990F-D6ED424B0097}" name="Table7" displayName="Table7" ref="B5:H49" totalsRowShown="0" headerRowDxfId="51" dataDxfId="50">
  <autoFilter ref="B5:H49" xr:uid="{0DF074EB-CCDA-42BA-990F-D6ED424B0097}"/>
  <tableColumns count="7">
    <tableColumn id="1" xr3:uid="{B52F098C-417B-4AAE-A02C-E817EE0B3256}" name="Generator Site" dataDxfId="49"/>
    <tableColumn id="2" xr3:uid="{E77EFDFC-C629-4B32-89F9-BE3EEEC87FD7}" name="REZ Location" dataDxfId="48"/>
    <tableColumn id="3" xr3:uid="{1C2F2D9A-97C0-417F-80EA-8F887F435C15}" name="Type" dataDxfId="47"/>
    <tableColumn id="4" xr3:uid="{29B52551-2421-4848-818C-84897A9BEC78}" name="Winter Rating" dataDxfId="46"/>
    <tableColumn id="5" xr3:uid="{C5528CCE-FAD5-4E2B-8D57-D9BE35BC96F2}" name="Summer" dataDxfId="45"/>
    <tableColumn id="6" xr3:uid="{4463601D-A8B1-427E-A426-04116F57FD7B}" name="Peak" dataDxfId="44"/>
    <tableColumn id="7" xr3:uid="{227EBC95-FF78-44FF-884D-C99C02B2314B}" name="Average Summer and Winter" dataDxfId="43">
      <calculatedColumnFormula>AVERAGE(Table7[[#This Row],[Winter Rating]:[Summer]])</calculatedColumnFormula>
    </tableColumn>
  </tableColumns>
  <tableStyleInfo name="TableStyleMedium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9F27DB8-07E1-4645-AA97-737B09F50781}" name="Table712" displayName="Table712" ref="B54:H98" totalsRowShown="0" headerRowDxfId="42" dataDxfId="41">
  <autoFilter ref="B54:H98" xr:uid="{C9F27DB8-07E1-4645-AA97-737B09F50781}"/>
  <tableColumns count="7">
    <tableColumn id="1" xr3:uid="{BE1BA13B-18FB-4049-BD71-E8A9534C4D02}" name="Generator Site" dataDxfId="40"/>
    <tableColumn id="2" xr3:uid="{C6180A53-45DC-4EE4-A1D1-D2AABF7278D2}" name="REZ Location" dataDxfId="39"/>
    <tableColumn id="3" xr3:uid="{BF424E49-DDDE-4DB2-98B4-00AD5F0C91AF}" name="Type" dataDxfId="38"/>
    <tableColumn id="4" xr3:uid="{51FA4695-9A32-4B71-8A05-55054E7C1E8B}" name="Winter Rating" dataDxfId="37"/>
    <tableColumn id="5" xr3:uid="{E2BD30D0-8DD0-4310-B287-C36C4564B970}" name="Summer" dataDxfId="36"/>
    <tableColumn id="6" xr3:uid="{A307CB3C-8359-43E0-87C6-E3B6B4CAFA78}" name="Peak" dataDxfId="35"/>
    <tableColumn id="7" xr3:uid="{EEB0C9BD-CFCE-496E-9F04-C65849387C53}" name="FY Expected Retirement" dataDxfId="34"/>
  </tableColumns>
  <tableStyleInfo name="TableStyleMedium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B28B39-3045-4784-BC81-3094FE5D17CA}" name="GenCapByYear" displayName="GenCapByYear" ref="B8:AK52" totalsRowShown="0">
  <autoFilter ref="B8:AK52" xr:uid="{2DB28B39-3045-4784-BC81-3094FE5D17CA}"/>
  <sortState xmlns:xlrd2="http://schemas.microsoft.com/office/spreadsheetml/2017/richdata2" ref="B9:AK51">
    <sortCondition ref="B8:B51"/>
  </sortState>
  <tableColumns count="36">
    <tableColumn id="1" xr3:uid="{5CE628C8-2BC9-41D1-9F72-240F81D3225F}" name="Generator Site"/>
    <tableColumn id="2" xr3:uid="{B973773C-0F59-4562-A0B1-95407634EE3E}" name="REZ Location"/>
    <tableColumn id="4" xr3:uid="{588D956F-8E60-41F5-A4C8-1B4573449E15}" name="Type"/>
    <tableColumn id="44" xr3:uid="{1247EBE3-68C4-42B7-8AF7-B6AA79F9C201}" name="Initial ISP Listed Capacity [MW]"/>
    <tableColumn id="41" xr3:uid="{109B390C-84F8-40C1-93A0-0E3D664419F1}" name="ISP Listed Capacity [MW]"/>
    <tableColumn id="45" xr3:uid="{A8C347B3-ED80-43CE-8E30-BAB801CD55E8}" name="FY Initial Capacity Release"/>
    <tableColumn id="42" xr3:uid="{83C3D672-ACE8-46DB-9AE2-1F6D82D6599B}" name="FY Expected Commencement"/>
    <tableColumn id="40" xr3:uid="{7EB73920-8EEB-47CB-BF12-7FB58022A203}" name="FY Expected Retirement"/>
    <tableColumn id="11" xr3:uid="{86DF09AC-11F6-46A1-82C9-AA34C93D3783}" name="2024-25" dataDxfId="33">
      <calculatedColumnFormula>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calculatedColumnFormula>
    </tableColumn>
    <tableColumn id="12" xr3:uid="{EF9667E0-FB7C-4FAF-8A50-4067DCD5D082}" name="2025-26" dataDxfId="32">
      <calculatedColumnFormula>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calculatedColumnFormula>
    </tableColumn>
    <tableColumn id="13" xr3:uid="{8C42257F-A6A2-467C-9878-D625A7515146}" name="2026-27" dataDxfId="31">
      <calculatedColumnFormula>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calculatedColumnFormula>
    </tableColumn>
    <tableColumn id="14" xr3:uid="{B5176CBC-4F86-4763-A850-00EF9D556949}" name="2027-28" dataDxfId="30">
      <calculatedColumnFormula>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calculatedColumnFormula>
    </tableColumn>
    <tableColumn id="15" xr3:uid="{C19D9FF6-89F4-4107-8C40-9336CB7E2B04}" name="2028-29" dataDxfId="29">
      <calculatedColumnFormula>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calculatedColumnFormula>
    </tableColumn>
    <tableColumn id="16" xr3:uid="{AD89681D-6000-4F3E-85A6-C98ECA38259B}" name="2029-30" dataDxfId="28">
      <calculatedColumnFormula>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calculatedColumnFormula>
    </tableColumn>
    <tableColumn id="17" xr3:uid="{E60D8843-31B6-4F25-825B-3E2BA375A6E8}" name="2030-31" dataDxfId="27">
      <calculatedColumnFormula>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calculatedColumnFormula>
    </tableColumn>
    <tableColumn id="18" xr3:uid="{485852DA-8678-4762-B50C-AD5241FDDFB5}" name="2031-32" dataDxfId="26">
      <calculatedColumnFormula>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calculatedColumnFormula>
    </tableColumn>
    <tableColumn id="19" xr3:uid="{89E35BBF-2A0C-44E7-A110-C4F76B163FD9}" name="2032-33" dataDxfId="25">
      <calculatedColumnFormula>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calculatedColumnFormula>
    </tableColumn>
    <tableColumn id="20" xr3:uid="{380B5B53-A817-49BE-8A15-492F6B3B6D5C}" name="2033-34" dataDxfId="24">
      <calculatedColumnFormula>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calculatedColumnFormula>
    </tableColumn>
    <tableColumn id="21" xr3:uid="{8554DE4F-8899-4004-9A3C-01B1633D1248}" name="2034-35" dataDxfId="23">
      <calculatedColumnFormula>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calculatedColumnFormula>
    </tableColumn>
    <tableColumn id="22" xr3:uid="{D81DF0BC-32A9-4F0F-A855-5839A182D684}" name="2035-36" dataDxfId="22">
      <calculatedColumnFormula>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calculatedColumnFormula>
    </tableColumn>
    <tableColumn id="23" xr3:uid="{988F7EF4-CC09-4BC8-A020-4A08FDF02B67}" name="2036-37" dataDxfId="21">
      <calculatedColumnFormula>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calculatedColumnFormula>
    </tableColumn>
    <tableColumn id="24" xr3:uid="{50EA6492-B878-4734-998A-49BAD14E85C0}" name="2037-38" dataDxfId="20">
      <calculatedColumnFormula>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calculatedColumnFormula>
    </tableColumn>
    <tableColumn id="25" xr3:uid="{BBE569F1-EC7E-4624-BD67-4B650A09BF68}" name="2038-39" dataDxfId="19">
      <calculatedColumnFormula>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calculatedColumnFormula>
    </tableColumn>
    <tableColumn id="26" xr3:uid="{ACE60175-E1EE-471A-A9E5-1A42BC250EA1}" name="2039-40" dataDxfId="18">
      <calculatedColumnFormula>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calculatedColumnFormula>
    </tableColumn>
    <tableColumn id="27" xr3:uid="{682E7257-1532-4229-96CA-CB990D9907E1}" name="2040-41" dataDxfId="17">
      <calculatedColumnFormula>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calculatedColumnFormula>
    </tableColumn>
    <tableColumn id="28" xr3:uid="{601930E1-3B0A-40E2-B469-7288144F27F1}" name="2041-42" dataDxfId="16">
      <calculatedColumnFormula>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calculatedColumnFormula>
    </tableColumn>
    <tableColumn id="29" xr3:uid="{D518DA67-F0E3-40DC-AAF1-748BFB266191}" name="2042-43" dataDxfId="15">
      <calculatedColumnFormula>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calculatedColumnFormula>
    </tableColumn>
    <tableColumn id="30" xr3:uid="{BB942C18-EEDE-4096-B226-14306D215AB4}" name="2043-44" dataDxfId="14">
      <calculatedColumnFormula>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calculatedColumnFormula>
    </tableColumn>
    <tableColumn id="31" xr3:uid="{EF3F08AD-35E8-4579-A99F-9FC928011275}" name="2044-45" dataDxfId="13">
      <calculatedColumnFormula>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calculatedColumnFormula>
    </tableColumn>
    <tableColumn id="32" xr3:uid="{4F9007C2-8FAC-49EF-8047-7F3C747A720C}" name="2045-46" dataDxfId="12">
      <calculatedColumnFormula>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calculatedColumnFormula>
    </tableColumn>
    <tableColumn id="33" xr3:uid="{C7224F61-519B-4683-A967-6A0A5CE00D7A}" name="2046-47" dataDxfId="11">
      <calculatedColumnFormula>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calculatedColumnFormula>
    </tableColumn>
    <tableColumn id="34" xr3:uid="{943F2659-4CA9-4EE3-B859-06235E9BC382}" name="2047-48" dataDxfId="10">
      <calculatedColumnFormula>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calculatedColumnFormula>
    </tableColumn>
    <tableColumn id="35" xr3:uid="{E8B5D76A-D41D-4091-92E9-38D9A17DC98D}" name="2048-49" dataDxfId="9">
      <calculatedColumnFormula>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calculatedColumnFormula>
    </tableColumn>
    <tableColumn id="36" xr3:uid="{C00B690C-85B0-4C8E-A29B-5BB37ED0D8D7}" name="2049-50" dataDxfId="8">
      <calculatedColumnFormula>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calculatedColumnFormula>
    </tableColumn>
    <tableColumn id="37" xr3:uid="{6538169E-6F81-44A8-BB7F-1B95B4540D78}" name="2050-51" dataDxfId="7">
      <calculatedColumnFormula>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calculatedColumnFormula>
    </tableColumn>
    <tableColumn id="38" xr3:uid="{9185D348-92DA-4B93-9DD7-15229D081082}" name="2051-52" dataDxfId="6">
      <calculatedColumnFormula>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calculatedColumnFormula>
    </tableColumn>
  </tableColumns>
  <tableStyleInfo name="TableStyleMedium1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9982A-E676-4B6E-AA95-076135AE5255}" name="GenREZAmounts" displayName="GenREZAmounts" ref="B30:AE48" totalsRowShown="0" headerRowDxfId="5" headerRowBorderDxfId="4" tableBorderDxfId="3">
  <autoFilter ref="B30:AE48" xr:uid="{2B09982A-E676-4B6E-AA95-076135AE5255}"/>
  <tableColumns count="30">
    <tableColumn id="1" xr3:uid="{272D7761-C9E8-4D6C-AFB2-4B82ECD2BF5A}" name="REZ Name" dataDxfId="2"/>
    <tableColumn id="2" xr3:uid="{506E60B5-19B6-40C2-8E19-518AAB2DFF90}" name="Technology" dataDxfId="1"/>
    <tableColumn id="3" xr3:uid="{55F2E8D8-ED31-4F3D-A35D-EC85067FC5DA}" name="2025"/>
    <tableColumn id="4" xr3:uid="{6057787F-B07F-455D-9A89-B219A5BE24E0}" name="2026"/>
    <tableColumn id="5" xr3:uid="{7012913D-0CBA-4C16-85EF-04AE45E8C89A}" name="2027"/>
    <tableColumn id="6" xr3:uid="{258FD9CE-9753-45C3-A89C-84F7DABC0845}" name="2028"/>
    <tableColumn id="7" xr3:uid="{4B065FB9-A7C2-4050-849E-6B7B4833B6E3}" name="2029"/>
    <tableColumn id="8" xr3:uid="{2AEB794F-B214-4B0F-A21F-3834FD7DF9C4}" name="2030"/>
    <tableColumn id="9" xr3:uid="{9A9F9721-5D4F-44F1-99A6-77A693820E2B}" name="2031"/>
    <tableColumn id="10" xr3:uid="{995FA8A4-D930-4567-8733-4BED00CE4AB1}" name="2032"/>
    <tableColumn id="11" xr3:uid="{7EA045AC-99AB-4347-80FC-11A767AFAEF2}" name="2033"/>
    <tableColumn id="12" xr3:uid="{3CA7895D-5593-4F2B-8EEF-D38DF8891E9A}" name="2034"/>
    <tableColumn id="13" xr3:uid="{A773B389-AED3-4E51-B545-2D95C36F7371}" name="2035"/>
    <tableColumn id="14" xr3:uid="{EAC8A72A-43D3-49DD-B270-F42FCB16FCE7}" name="2036"/>
    <tableColumn id="15" xr3:uid="{38E5203D-8A6F-4964-BB54-1D2ED532F1B8}" name="2037"/>
    <tableColumn id="16" xr3:uid="{D312EBAD-F6FD-4596-82D6-6456628591E8}" name="2038"/>
    <tableColumn id="17" xr3:uid="{2CEEBDC5-3925-4815-99C4-5321A303490E}" name="2039"/>
    <tableColumn id="18" xr3:uid="{0D66AE3B-2255-4229-8962-E2E88131D561}" name="2040"/>
    <tableColumn id="19" xr3:uid="{BB77F604-B36D-4B5F-94E5-6697A76400DB}" name="2041"/>
    <tableColumn id="20" xr3:uid="{7B9A3608-A89D-4060-985E-55942E567486}" name="2042"/>
    <tableColumn id="21" xr3:uid="{7064F991-8D3A-4B8E-856C-ADB5F7A3ED5A}" name="2043"/>
    <tableColumn id="22" xr3:uid="{90A630B7-BC35-40EB-9233-9D5FCAA503B5}" name="2044"/>
    <tableColumn id="23" xr3:uid="{2132F81C-1535-4DCF-A6F1-E837CCEB6FC3}" name="2045"/>
    <tableColumn id="24" xr3:uid="{82EE9573-C113-451B-A8D8-2A9C6FABAB87}" name="2046"/>
    <tableColumn id="25" xr3:uid="{146BC617-EE1F-4D38-BA5B-15116290EF22}" name="2047"/>
    <tableColumn id="26" xr3:uid="{5850066C-2E69-40A8-81CD-D6D00946E6FA}" name="2048"/>
    <tableColumn id="27" xr3:uid="{BDE38780-033A-40B1-AD27-E3D97F31FDEE}" name="2049"/>
    <tableColumn id="28" xr3:uid="{EBFD6B83-6A14-4793-9683-27104E62C19B}" name="2050"/>
    <tableColumn id="29" xr3:uid="{C785A84A-8826-446A-B5F3-05DABEA302B0}" name="2051"/>
    <tableColumn id="30" xr3:uid="{3826A570-639B-4C4D-8412-5472706955D2}" name="2052"/>
  </tableColumns>
  <tableStyleInfo name="TableStyleMedium1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5EE0CE6-9A90-46FB-B9BC-2D139D0C5E11}" name="Table1013" displayName="Table1013" ref="B69:R116" totalsRowShown="0">
  <autoFilter ref="B69:R116" xr:uid="{A5EE0CE6-9A90-46FB-B9BC-2D139D0C5E11}"/>
  <tableColumns count="17">
    <tableColumn id="1" xr3:uid="{62C2C3CC-5FFD-4F6A-899B-55170ECE80D7}" name="Asset Type"/>
    <tableColumn id="2" xr3:uid="{DD2F277F-DC69-49F6-9421-1E30D9FEBB33}" name="Site Name"/>
    <tableColumn id="3" xr3:uid="{F52BEF47-65E4-44A8-A220-0CF8A369BC32}" name="Owner"/>
    <tableColumn id="4" xr3:uid="{4767A951-A53D-4A49-87D3-FA2921D71E09}" name="Technology Type"/>
    <tableColumn id="5" xr3:uid="{5ABF7E72-2A0D-4C53-BF49-26A0784A8589}" name="Fuel Type"/>
    <tableColumn id="6" xr3:uid="{5976847B-47F4-4CF9-A4CC-32F02FFB135F}" name="DUID"/>
    <tableColumn id="7" xr3:uid="{09DB69B7-43D7-477A-B0F5-DDB9521FA14A}" name="Number of Units"/>
    <tableColumn id="8" xr3:uid="{4A236641-2D9D-4539-9803-85BB3C6BFF39}" name="Lower Nameplate Capacity (MW)"/>
    <tableColumn id="9" xr3:uid="{11083C15-D3B6-41DA-BADB-A56B56877781}" name="Upper Nameplate Capacity (MW)"/>
    <tableColumn id="10" xr3:uid="{CF6AD1F6-CA69-408C-9297-BCF3860E527B}" name="Aggregated Lower Nameplate Capacity (MW)"/>
    <tableColumn id="11" xr3:uid="{61E58E62-A1C7-4FF6-BE7C-BA70A628D84D}" name="Aggregated Upper Nameplate Capacity (MW)"/>
    <tableColumn id="12" xr3:uid="{6F4BF89B-8319-4D9E-BC81-8965FB80BBCC}" name="Nameplate Capacity (MW)"/>
    <tableColumn id="14" xr3:uid="{629F1756-6B05-4923-8A61-6A39EFD97C9B}" name="Unit Status"/>
    <tableColumn id="15" xr3:uid="{9750634E-9C34-4EC6-91E6-95ADF2700B68}" name="Dispatch Type"/>
    <tableColumn id="16" xr3:uid="{C9A340EA-9DA2-4548-AAC8-B33271F1261B}" name="Full Commercial Use Date" dataDxfId="0"/>
    <tableColumn id="17" xr3:uid="{15FF9BED-32E8-4C80-8BF0-3AD9A874FB16}" name="Expected Closure Year"/>
    <tableColumn id="18" xr3:uid="{D4401A8D-CF90-4CC1-9B28-0BCF81F0E81B}" name="Closure Date"/>
  </tableColumns>
  <tableStyleInfo name="TableStyleMedium1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17A759D-6C40-4BDE-A203-077098ECDA09}" name="AEMOGenInfo" displayName="AEMOGenInfo" ref="B14:L58" totalsRowShown="0">
  <autoFilter ref="B14:L58" xr:uid="{B17A759D-6C40-4BDE-A203-077098ECDA09}"/>
  <sortState xmlns:xlrd2="http://schemas.microsoft.com/office/spreadsheetml/2017/richdata2" ref="B15:L58">
    <sortCondition ref="C14:C58"/>
  </sortState>
  <tableColumns count="11">
    <tableColumn id="1" xr3:uid="{962E8C27-4BA2-4D0C-97F7-CA81ED24A0C4}" name="Asset Type"/>
    <tableColumn id="2" xr3:uid="{B82F82A3-64A2-4B50-856D-BECF9E6BE2E4}" name="Site Name"/>
    <tableColumn id="30" xr3:uid="{3E1FF438-2291-4935-BFF5-157D271C2108}" name="REZ Region"/>
    <tableColumn id="3" xr3:uid="{4C104F71-4889-4985-AF9B-2F0F7D779665}" name="Owner"/>
    <tableColumn id="4" xr3:uid="{C45CE9E3-790B-421A-9ED8-D00AF34839B5}" name="Technology Type"/>
    <tableColumn id="5" xr3:uid="{8F95F380-F7A1-4A85-ADFC-00004ACA8969}" name="Fuel Type"/>
    <tableColumn id="6" xr3:uid="{E33F8C2B-BB55-4F40-B9BC-9AAE58254309}" name="DUID"/>
    <tableColumn id="7" xr3:uid="{C4EE861B-4F0B-42BA-A132-1FA7BB893F20}" name="ISP Listed Capacity (MW)"/>
    <tableColumn id="14" xr3:uid="{E1CC093B-C8A2-4EAA-85AF-25E7CAFEFA5E}" name="Unit Status"/>
    <tableColumn id="15" xr3:uid="{9CE17A58-DD95-4416-B41D-36BB8636956D}" name="Dispatch Type"/>
    <tableColumn id="17" xr3:uid="{329EBF96-891D-4B83-B83B-C8D4E9716F6C}" name="Expected Closure Year"/>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8EE1-FDCE-4766-A95E-33828492A4AC}">
  <dimension ref="B2:AF75"/>
  <sheetViews>
    <sheetView tabSelected="1" zoomScale="93" workbookViewId="0">
      <selection activeCell="B2" sqref="B2"/>
    </sheetView>
  </sheetViews>
  <sheetFormatPr defaultColWidth="9.15234375" defaultRowHeight="14.15" x14ac:dyDescent="0.35"/>
  <cols>
    <col min="1" max="1" width="3.53515625" style="10" customWidth="1"/>
    <col min="2" max="2" width="9.15234375" style="10"/>
    <col min="3" max="3" width="24" style="10" bestFit="1" customWidth="1"/>
    <col min="4" max="4" width="15.15234375" style="10" customWidth="1"/>
    <col min="5" max="6" width="9.15234375" style="10"/>
    <col min="7" max="7" width="11.84375" style="10" bestFit="1" customWidth="1"/>
    <col min="8" max="11" width="9.15234375" style="10"/>
    <col min="12" max="12" width="10" style="10" bestFit="1" customWidth="1"/>
    <col min="13" max="16384" width="9.15234375" style="10"/>
  </cols>
  <sheetData>
    <row r="2" spans="2:32" x14ac:dyDescent="0.35">
      <c r="B2" s="9" t="s">
        <v>221</v>
      </c>
    </row>
    <row r="4" spans="2:32" x14ac:dyDescent="0.35">
      <c r="B4" s="10" t="s">
        <v>300</v>
      </c>
    </row>
    <row r="7" spans="2:32" x14ac:dyDescent="0.35">
      <c r="B7" s="9" t="s">
        <v>286</v>
      </c>
      <c r="F7" s="10" t="s">
        <v>288</v>
      </c>
    </row>
    <row r="8" spans="2:32" ht="14.6" thickBot="1" x14ac:dyDescent="0.4">
      <c r="B8" s="11" t="s">
        <v>3</v>
      </c>
      <c r="C8" s="11" t="s">
        <v>4</v>
      </c>
      <c r="D8" s="11" t="s">
        <v>0</v>
      </c>
      <c r="E8" s="11" t="s">
        <v>52</v>
      </c>
      <c r="F8" s="11" t="s">
        <v>53</v>
      </c>
      <c r="G8" s="11" t="s">
        <v>54</v>
      </c>
      <c r="H8" s="11" t="s">
        <v>55</v>
      </c>
      <c r="I8" s="11" t="s">
        <v>56</v>
      </c>
      <c r="J8" s="11" t="s">
        <v>57</v>
      </c>
      <c r="K8" s="11" t="s">
        <v>58</v>
      </c>
      <c r="L8" s="11" t="s">
        <v>59</v>
      </c>
      <c r="M8" s="11" t="s">
        <v>60</v>
      </c>
      <c r="N8" s="11" t="s">
        <v>61</v>
      </c>
      <c r="O8" s="11" t="s">
        <v>62</v>
      </c>
      <c r="P8" s="11" t="s">
        <v>63</v>
      </c>
      <c r="Q8" s="11" t="s">
        <v>64</v>
      </c>
      <c r="R8" s="11" t="s">
        <v>65</v>
      </c>
      <c r="S8" s="11" t="s">
        <v>66</v>
      </c>
      <c r="T8" s="11" t="s">
        <v>67</v>
      </c>
      <c r="U8" s="11" t="s">
        <v>68</v>
      </c>
      <c r="V8" s="11" t="s">
        <v>69</v>
      </c>
      <c r="W8" s="11" t="s">
        <v>70</v>
      </c>
      <c r="X8" s="11" t="s">
        <v>71</v>
      </c>
      <c r="Y8" s="11" t="s">
        <v>72</v>
      </c>
      <c r="Z8" s="11" t="s">
        <v>73</v>
      </c>
      <c r="AA8" s="11" t="s">
        <v>74</v>
      </c>
      <c r="AB8" s="11" t="s">
        <v>75</v>
      </c>
      <c r="AC8" s="11" t="s">
        <v>76</v>
      </c>
      <c r="AD8" s="11" t="s">
        <v>77</v>
      </c>
      <c r="AE8" s="11" t="s">
        <v>78</v>
      </c>
      <c r="AF8" s="11" t="s">
        <v>79</v>
      </c>
    </row>
    <row r="9" spans="2:32" x14ac:dyDescent="0.35">
      <c r="B9" s="10" t="s">
        <v>5</v>
      </c>
      <c r="C9" s="10" t="s">
        <v>6</v>
      </c>
      <c r="D9" s="10" t="s">
        <v>7</v>
      </c>
      <c r="E9" s="10">
        <v>224.9</v>
      </c>
      <c r="F9" s="15">
        <v>224.9</v>
      </c>
      <c r="G9" s="15">
        <v>224.9</v>
      </c>
      <c r="H9" s="10">
        <v>224.9</v>
      </c>
      <c r="I9" s="10">
        <v>224.9</v>
      </c>
      <c r="J9" s="10">
        <v>224.9</v>
      </c>
      <c r="K9" s="10">
        <v>224.9</v>
      </c>
      <c r="L9" s="10">
        <v>224.9</v>
      </c>
      <c r="M9" s="10">
        <v>224.9</v>
      </c>
      <c r="N9" s="10">
        <v>224.9</v>
      </c>
      <c r="O9" s="10">
        <v>224.9</v>
      </c>
      <c r="P9" s="10">
        <v>224.9</v>
      </c>
      <c r="Q9" s="10">
        <v>224.9</v>
      </c>
      <c r="R9" s="10">
        <v>224.9</v>
      </c>
      <c r="S9" s="10">
        <v>224.9</v>
      </c>
      <c r="T9" s="10">
        <v>224.9</v>
      </c>
      <c r="U9" s="10">
        <v>224.9</v>
      </c>
      <c r="V9" s="10">
        <v>182</v>
      </c>
      <c r="W9" s="10">
        <v>182</v>
      </c>
      <c r="X9" s="10">
        <v>182</v>
      </c>
      <c r="Y9" s="10">
        <v>182</v>
      </c>
      <c r="Z9" s="10">
        <v>182</v>
      </c>
      <c r="AA9" s="10">
        <v>182</v>
      </c>
      <c r="AB9" s="10">
        <v>182</v>
      </c>
      <c r="AC9" s="10">
        <v>182</v>
      </c>
      <c r="AD9" s="10">
        <v>87</v>
      </c>
      <c r="AE9" s="10">
        <v>87</v>
      </c>
      <c r="AF9" s="10">
        <v>87</v>
      </c>
    </row>
    <row r="10" spans="2:32" x14ac:dyDescent="0.35">
      <c r="B10" s="10" t="s">
        <v>8</v>
      </c>
      <c r="C10" s="10" t="s">
        <v>9</v>
      </c>
      <c r="D10" s="10" t="s">
        <v>7</v>
      </c>
      <c r="E10" s="10">
        <v>55.205000000000005</v>
      </c>
      <c r="F10" s="10">
        <v>55.205000000000005</v>
      </c>
      <c r="G10" s="10">
        <v>55.205000000000005</v>
      </c>
      <c r="H10" s="10">
        <v>55.205000000000005</v>
      </c>
      <c r="I10" s="10">
        <v>55.205000000000005</v>
      </c>
      <c r="J10" s="10">
        <v>55.205000000000005</v>
      </c>
      <c r="K10" s="10">
        <v>55.205000000000005</v>
      </c>
      <c r="L10" s="10">
        <v>49.077000000000005</v>
      </c>
      <c r="M10" s="10">
        <v>49.077000000000005</v>
      </c>
      <c r="N10" s="10">
        <v>49.077000000000005</v>
      </c>
      <c r="O10" s="10">
        <v>49.077000000000005</v>
      </c>
      <c r="P10" s="10">
        <v>49.077000000000005</v>
      </c>
      <c r="Q10" s="10">
        <v>190.43266567000001</v>
      </c>
      <c r="R10" s="10">
        <v>190.43266567000001</v>
      </c>
      <c r="S10" s="10">
        <v>190.43266567000001</v>
      </c>
      <c r="T10" s="10">
        <v>190.43266567000001</v>
      </c>
      <c r="U10" s="10">
        <v>977.46216033000007</v>
      </c>
      <c r="V10" s="10">
        <v>965.74216033000005</v>
      </c>
      <c r="W10" s="10">
        <v>988.59283126000003</v>
      </c>
      <c r="X10" s="10">
        <v>1195.0150923699998</v>
      </c>
      <c r="Y10" s="10">
        <v>1555.52715926</v>
      </c>
      <c r="Z10" s="10">
        <v>1548.1571592600001</v>
      </c>
      <c r="AA10" s="10">
        <v>1548.1571592600001</v>
      </c>
      <c r="AB10" s="10">
        <v>1548.1571592600001</v>
      </c>
      <c r="AC10" s="10">
        <v>1548.1571592600001</v>
      </c>
      <c r="AD10" s="10">
        <v>1548.1571592600001</v>
      </c>
      <c r="AE10" s="10">
        <v>1548.1571592600001</v>
      </c>
      <c r="AF10" s="10">
        <v>1548.1571592600001</v>
      </c>
    </row>
    <row r="11" spans="2:32" x14ac:dyDescent="0.35">
      <c r="B11" s="10" t="s">
        <v>10</v>
      </c>
      <c r="C11" s="10" t="s">
        <v>11</v>
      </c>
      <c r="D11" s="10" t="s">
        <v>7</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row>
    <row r="12" spans="2:32" x14ac:dyDescent="0.35">
      <c r="B12" s="10" t="s">
        <v>12</v>
      </c>
      <c r="C12" s="10" t="s">
        <v>13</v>
      </c>
      <c r="D12" s="10" t="s">
        <v>7</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row>
    <row r="13" spans="2:32" x14ac:dyDescent="0.35">
      <c r="B13" s="10" t="s">
        <v>14</v>
      </c>
      <c r="C13" s="10" t="s">
        <v>15</v>
      </c>
      <c r="D13" s="10" t="s">
        <v>7</v>
      </c>
      <c r="E13" s="10">
        <v>298.44</v>
      </c>
      <c r="F13" s="10">
        <v>298.44</v>
      </c>
      <c r="G13" s="10">
        <v>578.20000000000005</v>
      </c>
      <c r="H13" s="10">
        <v>578.20000000000005</v>
      </c>
      <c r="I13" s="10">
        <v>578.20000000000005</v>
      </c>
      <c r="J13" s="10">
        <v>578.20000000000005</v>
      </c>
      <c r="K13" s="10">
        <v>578.20000000000005</v>
      </c>
      <c r="L13" s="10">
        <v>578.20000000000005</v>
      </c>
      <c r="M13" s="10">
        <v>578.20000000000005</v>
      </c>
      <c r="N13" s="10">
        <v>578.20000000000005</v>
      </c>
      <c r="O13" s="10">
        <v>578.20000000000005</v>
      </c>
      <c r="P13" s="10">
        <v>578.20000000000005</v>
      </c>
      <c r="Q13" s="10">
        <v>578.20000000000005</v>
      </c>
      <c r="R13" s="10">
        <v>578.20000000000005</v>
      </c>
      <c r="S13" s="10">
        <v>578.20000000000005</v>
      </c>
      <c r="T13" s="10">
        <v>578.20000000000005</v>
      </c>
      <c r="U13" s="10">
        <v>578.20000000000005</v>
      </c>
      <c r="V13" s="10">
        <v>578.20000000000005</v>
      </c>
      <c r="W13" s="10">
        <v>592.43959737</v>
      </c>
      <c r="X13" s="10">
        <v>990.85159431000011</v>
      </c>
      <c r="Y13" s="10">
        <v>3003.7659628000001</v>
      </c>
      <c r="Z13" s="10">
        <v>3003.7659628000001</v>
      </c>
      <c r="AA13" s="10">
        <v>3003.7659628000001</v>
      </c>
      <c r="AB13" s="10">
        <v>2924.5659628000003</v>
      </c>
      <c r="AC13" s="10">
        <v>2924.5659628000003</v>
      </c>
      <c r="AD13" s="10">
        <v>2924.5659628000003</v>
      </c>
      <c r="AE13" s="10">
        <v>2924.5659628000003</v>
      </c>
      <c r="AF13" s="10">
        <v>2924.5659628000003</v>
      </c>
    </row>
    <row r="14" spans="2:32" x14ac:dyDescent="0.35">
      <c r="B14" s="10" t="s">
        <v>16</v>
      </c>
      <c r="C14" s="10" t="s">
        <v>17</v>
      </c>
      <c r="D14" s="10" t="s">
        <v>7</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row>
    <row r="15" spans="2:32" x14ac:dyDescent="0.35">
      <c r="B15" s="10" t="s">
        <v>18</v>
      </c>
      <c r="C15" s="10" t="s">
        <v>19</v>
      </c>
      <c r="D15" s="10" t="s">
        <v>7</v>
      </c>
      <c r="E15" s="10">
        <v>0</v>
      </c>
      <c r="F15" s="10">
        <v>0</v>
      </c>
      <c r="G15" s="10">
        <v>0</v>
      </c>
      <c r="H15" s="10">
        <v>0</v>
      </c>
      <c r="I15" s="10">
        <v>0</v>
      </c>
      <c r="J15" s="10">
        <v>0</v>
      </c>
      <c r="K15" s="10">
        <v>515.68828684000005</v>
      </c>
      <c r="L15" s="10">
        <v>515.68828684000005</v>
      </c>
      <c r="M15" s="10">
        <v>515.68828684000005</v>
      </c>
      <c r="N15" s="10">
        <v>515.68828684000005</v>
      </c>
      <c r="O15" s="10">
        <v>515.68828684000005</v>
      </c>
      <c r="P15" s="10">
        <v>515.68828684000005</v>
      </c>
      <c r="Q15" s="10">
        <v>589.23067547000005</v>
      </c>
      <c r="R15" s="10">
        <v>589.23067547000005</v>
      </c>
      <c r="S15" s="10">
        <v>589.23067547000005</v>
      </c>
      <c r="T15" s="10">
        <v>589.23067647000005</v>
      </c>
      <c r="U15" s="10">
        <v>626.69595942000001</v>
      </c>
      <c r="V15" s="10">
        <v>626.69595942000001</v>
      </c>
      <c r="W15" s="10">
        <v>626.69595942000001</v>
      </c>
      <c r="X15" s="10">
        <v>626.69595942000001</v>
      </c>
      <c r="Y15" s="10">
        <v>642.13005924000004</v>
      </c>
      <c r="Z15" s="10">
        <v>642.13005924000004</v>
      </c>
      <c r="AA15" s="10">
        <v>642.13005924000004</v>
      </c>
      <c r="AB15" s="10">
        <v>642.13005924000004</v>
      </c>
      <c r="AC15" s="10">
        <v>642.13005924000004</v>
      </c>
      <c r="AD15" s="10">
        <v>642.13005924000004</v>
      </c>
      <c r="AE15" s="10">
        <v>646.14213387999996</v>
      </c>
      <c r="AF15" s="10">
        <v>646.14213387999996</v>
      </c>
    </row>
    <row r="16" spans="2:32" x14ac:dyDescent="0.35">
      <c r="B16" s="10" t="s">
        <v>20</v>
      </c>
      <c r="C16" s="10" t="s">
        <v>21</v>
      </c>
      <c r="D16" s="10" t="s">
        <v>7</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row>
    <row r="17" spans="2:32" x14ac:dyDescent="0.35">
      <c r="B17" s="10" t="s">
        <v>22</v>
      </c>
      <c r="C17" s="10" t="s">
        <v>23</v>
      </c>
      <c r="D17" s="10" t="s">
        <v>7</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row>
    <row r="18" spans="2:32" x14ac:dyDescent="0.35">
      <c r="B18" s="10" t="s">
        <v>5</v>
      </c>
      <c r="C18" s="10" t="s">
        <v>6</v>
      </c>
      <c r="D18" s="10" t="s">
        <v>2</v>
      </c>
      <c r="E18" s="10">
        <v>324.5</v>
      </c>
      <c r="F18" s="10">
        <v>324.5</v>
      </c>
      <c r="G18" s="10">
        <v>324.5</v>
      </c>
      <c r="H18" s="10">
        <v>341.65300000000002</v>
      </c>
      <c r="I18" s="10">
        <v>341.65300000000002</v>
      </c>
      <c r="J18" s="10">
        <v>341.65300000000002</v>
      </c>
      <c r="K18" s="10">
        <v>341.65300000000002</v>
      </c>
      <c r="L18" s="10">
        <v>341.65300000000002</v>
      </c>
      <c r="M18" s="10">
        <v>401.64946848</v>
      </c>
      <c r="N18" s="10">
        <v>401.64948074999995</v>
      </c>
      <c r="O18" s="10">
        <v>445.88786747999995</v>
      </c>
      <c r="P18" s="10">
        <v>397.24571094999999</v>
      </c>
      <c r="Q18" s="10">
        <v>397.24571094999999</v>
      </c>
      <c r="R18" s="10">
        <v>397.24571094999999</v>
      </c>
      <c r="S18" s="10">
        <v>238.24571235000002</v>
      </c>
      <c r="T18" s="10">
        <v>238.24571348000001</v>
      </c>
      <c r="U18" s="10">
        <v>481.36483089000001</v>
      </c>
      <c r="V18" s="10">
        <v>481.36483089000001</v>
      </c>
      <c r="W18" s="10">
        <v>481.36483089000001</v>
      </c>
      <c r="X18" s="10">
        <v>481.36483089000001</v>
      </c>
      <c r="Y18" s="10">
        <v>481.36483089000001</v>
      </c>
      <c r="Z18" s="10">
        <v>924.17838989999996</v>
      </c>
      <c r="AA18" s="10">
        <v>924.17838989999996</v>
      </c>
      <c r="AB18" s="10">
        <v>924.17838989999996</v>
      </c>
      <c r="AC18" s="10">
        <v>924.17839134999997</v>
      </c>
      <c r="AD18" s="10">
        <v>924.17839134999997</v>
      </c>
      <c r="AE18" s="10">
        <v>924.17839134999997</v>
      </c>
      <c r="AF18" s="10">
        <v>924.17839134999997</v>
      </c>
    </row>
    <row r="19" spans="2:32" x14ac:dyDescent="0.35">
      <c r="B19" s="10" t="s">
        <v>8</v>
      </c>
      <c r="C19" s="10" t="s">
        <v>9</v>
      </c>
      <c r="D19" s="10" t="s">
        <v>2</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row>
    <row r="20" spans="2:32" x14ac:dyDescent="0.35">
      <c r="B20" s="10" t="s">
        <v>10</v>
      </c>
      <c r="C20" s="10" t="s">
        <v>11</v>
      </c>
      <c r="D20" s="10" t="s">
        <v>2</v>
      </c>
      <c r="E20" s="10">
        <v>1591.4169999999999</v>
      </c>
      <c r="F20" s="10">
        <v>1731.61</v>
      </c>
      <c r="G20" s="10">
        <v>1803.21145626</v>
      </c>
      <c r="H20" s="10">
        <v>2002.4621707299998</v>
      </c>
      <c r="I20" s="10">
        <v>2149.20332435</v>
      </c>
      <c r="J20" s="10">
        <v>2931.60004071</v>
      </c>
      <c r="K20" s="10">
        <v>2931.60004071</v>
      </c>
      <c r="L20" s="10">
        <v>2931.6000455899998</v>
      </c>
      <c r="M20" s="10">
        <v>3057.0601354200003</v>
      </c>
      <c r="N20" s="10">
        <v>3194.9767310900006</v>
      </c>
      <c r="O20" s="10">
        <v>3194.9767310900006</v>
      </c>
      <c r="P20" s="10">
        <v>3123.5767310900001</v>
      </c>
      <c r="Q20" s="10">
        <v>2939.0967310900005</v>
      </c>
      <c r="R20" s="10">
        <v>2939.0967310900005</v>
      </c>
      <c r="S20" s="10">
        <v>2939.0967310900005</v>
      </c>
      <c r="T20" s="10">
        <v>2612.3967310900002</v>
      </c>
      <c r="U20" s="10">
        <v>2838.1856796699999</v>
      </c>
      <c r="V20" s="10">
        <v>2838.1856796699999</v>
      </c>
      <c r="W20" s="10">
        <v>3129.26539701</v>
      </c>
      <c r="X20" s="10">
        <v>2942.2420054300001</v>
      </c>
      <c r="Y20" s="10">
        <v>2942.2420054300001</v>
      </c>
      <c r="Z20" s="10">
        <v>3605.59463607</v>
      </c>
      <c r="AA20" s="10">
        <v>3722.4897079299999</v>
      </c>
      <c r="AB20" s="10">
        <v>3722.4897079299999</v>
      </c>
      <c r="AC20" s="10">
        <v>4118.8404978799999</v>
      </c>
      <c r="AD20" s="10">
        <v>3923.1504978800003</v>
      </c>
      <c r="AE20" s="10">
        <v>3923.1504978800003</v>
      </c>
      <c r="AF20" s="10">
        <v>3923.1504978800003</v>
      </c>
    </row>
    <row r="21" spans="2:32" x14ac:dyDescent="0.35">
      <c r="B21" s="10" t="s">
        <v>12</v>
      </c>
      <c r="C21" s="10" t="s">
        <v>13</v>
      </c>
      <c r="D21" s="10" t="s">
        <v>2</v>
      </c>
      <c r="E21" s="10">
        <v>90.75</v>
      </c>
      <c r="F21" s="10">
        <v>90.75</v>
      </c>
      <c r="G21" s="10">
        <v>90.75</v>
      </c>
      <c r="H21" s="10">
        <v>112.39633535999999</v>
      </c>
      <c r="I21" s="10">
        <v>118.84292386999999</v>
      </c>
      <c r="J21" s="10">
        <v>59.110693810000001</v>
      </c>
      <c r="K21" s="10">
        <v>59.110693810000001</v>
      </c>
      <c r="L21" s="10">
        <v>59.110693810000001</v>
      </c>
      <c r="M21" s="10">
        <v>115.63113749999999</v>
      </c>
      <c r="N21" s="10">
        <v>115.63113749999999</v>
      </c>
      <c r="O21" s="10">
        <v>115.63113749999999</v>
      </c>
      <c r="P21" s="10">
        <v>115.63113749999999</v>
      </c>
      <c r="Q21" s="10">
        <v>115.63113749999999</v>
      </c>
      <c r="R21" s="10">
        <v>115.63113749999999</v>
      </c>
      <c r="S21" s="10">
        <v>115.63113749999999</v>
      </c>
      <c r="T21" s="10">
        <v>115.63113749999999</v>
      </c>
      <c r="U21" s="10">
        <v>115.63113749999999</v>
      </c>
      <c r="V21" s="10">
        <v>115.63113749999999</v>
      </c>
      <c r="W21" s="10">
        <v>115.63113749999999</v>
      </c>
      <c r="X21" s="10">
        <v>115.63113749999999</v>
      </c>
      <c r="Y21" s="10">
        <v>115.63113749999999</v>
      </c>
      <c r="Z21" s="10">
        <v>115.63113749999999</v>
      </c>
      <c r="AA21" s="10">
        <v>115.63113749999999</v>
      </c>
      <c r="AB21" s="10">
        <v>115.63113749999999</v>
      </c>
      <c r="AC21" s="10">
        <v>115.63113749999999</v>
      </c>
      <c r="AD21" s="10">
        <v>115.63113749999999</v>
      </c>
      <c r="AE21" s="10">
        <v>115.63113749999999</v>
      </c>
      <c r="AF21" s="10">
        <v>115.63113749999999</v>
      </c>
    </row>
    <row r="22" spans="2:32" x14ac:dyDescent="0.35">
      <c r="B22" s="10" t="s">
        <v>14</v>
      </c>
      <c r="C22" s="10" t="s">
        <v>15</v>
      </c>
      <c r="D22" s="10" t="s">
        <v>2</v>
      </c>
      <c r="E22" s="10">
        <v>416.5</v>
      </c>
      <c r="F22" s="10">
        <v>416.5</v>
      </c>
      <c r="G22" s="10">
        <v>416.5</v>
      </c>
      <c r="H22" s="10">
        <v>416.5</v>
      </c>
      <c r="I22" s="10">
        <v>416.5</v>
      </c>
      <c r="J22" s="10">
        <v>416.5</v>
      </c>
      <c r="K22" s="10">
        <v>416.5</v>
      </c>
      <c r="L22" s="10">
        <v>416.5</v>
      </c>
      <c r="M22" s="10">
        <v>416.5</v>
      </c>
      <c r="N22" s="10">
        <v>416.5</v>
      </c>
      <c r="O22" s="10">
        <v>416.5</v>
      </c>
      <c r="P22" s="10">
        <v>416.5</v>
      </c>
      <c r="Q22" s="10">
        <v>416.5</v>
      </c>
      <c r="R22" s="10">
        <v>416.5</v>
      </c>
      <c r="S22" s="10">
        <v>416.5</v>
      </c>
      <c r="T22" s="10">
        <v>416.5</v>
      </c>
      <c r="U22" s="10">
        <v>416.5</v>
      </c>
      <c r="V22" s="10">
        <v>416.5</v>
      </c>
      <c r="W22" s="10">
        <v>416.5</v>
      </c>
      <c r="X22" s="10">
        <v>416.5</v>
      </c>
      <c r="Y22" s="10">
        <v>416.5</v>
      </c>
      <c r="Z22" s="10">
        <v>210</v>
      </c>
      <c r="AA22" s="10">
        <v>210</v>
      </c>
      <c r="AB22" s="10">
        <v>210</v>
      </c>
      <c r="AC22" s="10">
        <v>210</v>
      </c>
      <c r="AD22" s="10">
        <v>210</v>
      </c>
      <c r="AE22" s="10">
        <v>210</v>
      </c>
      <c r="AF22" s="10">
        <v>210</v>
      </c>
    </row>
    <row r="23" spans="2:32" x14ac:dyDescent="0.35">
      <c r="B23" s="10" t="s">
        <v>16</v>
      </c>
      <c r="C23" s="10" t="s">
        <v>17</v>
      </c>
      <c r="D23" s="10" t="s">
        <v>2</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row>
    <row r="24" spans="2:32" x14ac:dyDescent="0.35">
      <c r="B24" s="10" t="s">
        <v>18</v>
      </c>
      <c r="C24" s="10" t="s">
        <v>19</v>
      </c>
      <c r="D24" s="10" t="s">
        <v>2</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row>
    <row r="25" spans="2:32" x14ac:dyDescent="0.35">
      <c r="B25" s="10" t="s">
        <v>20</v>
      </c>
      <c r="C25" s="10" t="s">
        <v>21</v>
      </c>
      <c r="D25" s="10" t="s">
        <v>2</v>
      </c>
      <c r="E25" s="10">
        <v>134.28</v>
      </c>
      <c r="F25" s="10">
        <v>134.28</v>
      </c>
      <c r="G25" s="10">
        <v>134.28</v>
      </c>
      <c r="H25" s="10">
        <v>134.28</v>
      </c>
      <c r="I25" s="10">
        <v>134.28</v>
      </c>
      <c r="J25" s="10">
        <v>378.10984392</v>
      </c>
      <c r="K25" s="10">
        <v>353.36115777999998</v>
      </c>
      <c r="L25" s="10">
        <v>353.36115777999998</v>
      </c>
      <c r="M25" s="10">
        <v>353.36115777999998</v>
      </c>
      <c r="N25" s="10">
        <v>360.91025287000002</v>
      </c>
      <c r="O25" s="10">
        <v>360.91025287000002</v>
      </c>
      <c r="P25" s="10">
        <v>333.83366010999998</v>
      </c>
      <c r="Q25" s="10">
        <v>333.83366010999998</v>
      </c>
      <c r="R25" s="10">
        <v>333.83366010999998</v>
      </c>
      <c r="S25" s="10">
        <v>333.83366010999998</v>
      </c>
      <c r="T25" s="10">
        <v>333.83366010999998</v>
      </c>
      <c r="U25" s="10">
        <v>334.65027384000001</v>
      </c>
      <c r="V25" s="10">
        <v>334.65027384000001</v>
      </c>
      <c r="W25" s="10">
        <v>334.65027384000001</v>
      </c>
      <c r="X25" s="10">
        <v>334.65027384000001</v>
      </c>
      <c r="Y25" s="10">
        <v>334.65027384000001</v>
      </c>
      <c r="Z25" s="10">
        <v>339.29344698</v>
      </c>
      <c r="AA25" s="10">
        <v>339.29344698</v>
      </c>
      <c r="AB25" s="10">
        <v>339.29344698</v>
      </c>
      <c r="AC25" s="10">
        <v>339.29344698</v>
      </c>
      <c r="AD25" s="10">
        <v>339.29344698</v>
      </c>
      <c r="AE25" s="10">
        <v>339.29344698</v>
      </c>
      <c r="AF25" s="10">
        <v>339.29344698</v>
      </c>
    </row>
    <row r="26" spans="2:32" x14ac:dyDescent="0.35">
      <c r="B26" s="10" t="s">
        <v>22</v>
      </c>
      <c r="C26" s="10" t="s">
        <v>23</v>
      </c>
      <c r="D26" s="10" t="s">
        <v>2</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row>
    <row r="27" spans="2:32" x14ac:dyDescent="0.35">
      <c r="B27" s="10" t="s">
        <v>284</v>
      </c>
      <c r="C27" s="10" t="s">
        <v>285</v>
      </c>
      <c r="D27" s="10" t="s">
        <v>1</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row>
    <row r="30" spans="2:32" x14ac:dyDescent="0.35">
      <c r="B30" s="9" t="s">
        <v>287</v>
      </c>
    </row>
    <row r="31" spans="2:32" x14ac:dyDescent="0.35">
      <c r="B31" s="10" t="s">
        <v>3</v>
      </c>
      <c r="C31" s="10" t="s">
        <v>4</v>
      </c>
      <c r="D31" s="10" t="s">
        <v>0</v>
      </c>
      <c r="E31" s="10" t="s">
        <v>52</v>
      </c>
      <c r="F31" s="10" t="s">
        <v>53</v>
      </c>
      <c r="G31" s="10" t="s">
        <v>54</v>
      </c>
      <c r="H31" s="10" t="s">
        <v>55</v>
      </c>
      <c r="I31" s="10" t="s">
        <v>56</v>
      </c>
      <c r="J31" s="10" t="s">
        <v>57</v>
      </c>
      <c r="K31" s="10" t="s">
        <v>58</v>
      </c>
      <c r="L31" s="10" t="s">
        <v>59</v>
      </c>
      <c r="M31" s="10" t="s">
        <v>60</v>
      </c>
      <c r="N31" s="10" t="s">
        <v>61</v>
      </c>
      <c r="O31" s="10" t="s">
        <v>62</v>
      </c>
      <c r="P31" s="10" t="s">
        <v>63</v>
      </c>
      <c r="Q31" s="10" t="s">
        <v>64</v>
      </c>
      <c r="R31" s="10" t="s">
        <v>65</v>
      </c>
      <c r="S31" s="10" t="s">
        <v>66</v>
      </c>
      <c r="T31" s="10" t="s">
        <v>67</v>
      </c>
      <c r="U31" s="10" t="s">
        <v>68</v>
      </c>
      <c r="V31" s="10" t="s">
        <v>69</v>
      </c>
      <c r="W31" s="10" t="s">
        <v>70</v>
      </c>
      <c r="X31" s="10" t="s">
        <v>71</v>
      </c>
      <c r="Y31" s="10" t="s">
        <v>72</v>
      </c>
      <c r="Z31" s="10" t="s">
        <v>73</v>
      </c>
      <c r="AA31" s="10" t="s">
        <v>74</v>
      </c>
      <c r="AB31" s="10" t="s">
        <v>75</v>
      </c>
      <c r="AC31" s="10" t="s">
        <v>76</v>
      </c>
      <c r="AD31" s="10" t="s">
        <v>77</v>
      </c>
      <c r="AE31" s="10" t="s">
        <v>78</v>
      </c>
      <c r="AF31" s="10" t="s">
        <v>79</v>
      </c>
    </row>
    <row r="32" spans="2:32" x14ac:dyDescent="0.35">
      <c r="B32" s="10" t="s">
        <v>5</v>
      </c>
      <c r="C32" s="10" t="s">
        <v>6</v>
      </c>
      <c r="D32" s="10" t="s">
        <v>7</v>
      </c>
      <c r="E32" s="10">
        <v>385.30148391644991</v>
      </c>
      <c r="F32" s="10">
        <v>405.3895876734</v>
      </c>
      <c r="G32" s="10">
        <v>402.80358883037013</v>
      </c>
      <c r="H32" s="10">
        <v>402.84861536986534</v>
      </c>
      <c r="I32" s="10">
        <v>402.64976314296007</v>
      </c>
      <c r="J32" s="10">
        <v>333.54129853220002</v>
      </c>
      <c r="K32" s="10">
        <v>315.96119869210008</v>
      </c>
      <c r="L32" s="10">
        <v>377.6787707402998</v>
      </c>
      <c r="M32" s="10">
        <v>379.01611036520512</v>
      </c>
      <c r="N32" s="10">
        <v>352.77238202587023</v>
      </c>
      <c r="O32" s="10">
        <v>343.88857377645002</v>
      </c>
      <c r="P32" s="10">
        <v>334.80558090709496</v>
      </c>
      <c r="Q32" s="10">
        <v>308.87999291706507</v>
      </c>
      <c r="R32" s="10">
        <v>315.05238524074502</v>
      </c>
      <c r="S32" s="10">
        <v>350.94974447362989</v>
      </c>
      <c r="T32" s="10">
        <v>347.45301486406004</v>
      </c>
      <c r="U32" s="10">
        <v>321.62043978056499</v>
      </c>
      <c r="V32" s="10">
        <v>295.09359697058972</v>
      </c>
      <c r="W32" s="10">
        <v>271.37045684142493</v>
      </c>
      <c r="X32" s="10">
        <v>273.55565985411499</v>
      </c>
      <c r="Y32" s="10">
        <v>235.87486833399004</v>
      </c>
      <c r="Z32" s="10">
        <v>231.68954646412999</v>
      </c>
      <c r="AA32" s="10">
        <v>222.55832409199991</v>
      </c>
      <c r="AB32" s="10">
        <v>206.46276285349995</v>
      </c>
      <c r="AC32" s="10">
        <v>227.00870761246</v>
      </c>
      <c r="AD32" s="10">
        <v>120.30804414025997</v>
      </c>
      <c r="AE32" s="10">
        <v>119.16072415002498</v>
      </c>
      <c r="AF32" s="10">
        <v>111.93416937007001</v>
      </c>
    </row>
    <row r="33" spans="2:32" x14ac:dyDescent="0.35">
      <c r="B33" s="10" t="s">
        <v>8</v>
      </c>
      <c r="C33" s="10" t="s">
        <v>9</v>
      </c>
      <c r="D33" s="10" t="s">
        <v>7</v>
      </c>
      <c r="E33" s="10">
        <v>102.72149827359002</v>
      </c>
      <c r="F33" s="10">
        <v>100.77924745060999</v>
      </c>
      <c r="G33" s="10">
        <v>96.179333491899982</v>
      </c>
      <c r="H33" s="10">
        <v>98.087889761569997</v>
      </c>
      <c r="I33" s="10">
        <v>95.694183017624994</v>
      </c>
      <c r="J33" s="10">
        <v>81.714087303539955</v>
      </c>
      <c r="K33" s="10">
        <v>78.17273343431502</v>
      </c>
      <c r="L33" s="10">
        <v>76.350429574210011</v>
      </c>
      <c r="M33" s="10">
        <v>77.884292637159987</v>
      </c>
      <c r="N33" s="10">
        <v>72.792202117645004</v>
      </c>
      <c r="O33" s="10">
        <v>74.09791487620501</v>
      </c>
      <c r="P33" s="10">
        <v>74.075778812614942</v>
      </c>
      <c r="Q33" s="10">
        <v>307.84760983910502</v>
      </c>
      <c r="R33" s="10">
        <v>320.62872010175511</v>
      </c>
      <c r="S33" s="10">
        <v>341.82869482211009</v>
      </c>
      <c r="T33" s="10">
        <v>346.43791326815483</v>
      </c>
      <c r="U33" s="10">
        <v>1623.8623892023952</v>
      </c>
      <c r="V33" s="10">
        <v>1744.7823803321753</v>
      </c>
      <c r="W33" s="10">
        <v>1649.7387590206597</v>
      </c>
      <c r="X33" s="10">
        <v>1970.3094941192435</v>
      </c>
      <c r="Y33" s="10">
        <v>2023.4025825905039</v>
      </c>
      <c r="Z33" s="10">
        <v>1894.7863178349362</v>
      </c>
      <c r="AA33" s="10">
        <v>1757.2413495824337</v>
      </c>
      <c r="AB33" s="10">
        <v>1700.9863645974747</v>
      </c>
      <c r="AC33" s="10">
        <v>1789.2587493052204</v>
      </c>
      <c r="AD33" s="10">
        <v>1846.2004759378146</v>
      </c>
      <c r="AE33" s="10">
        <v>1855.2531608497968</v>
      </c>
      <c r="AF33" s="10">
        <v>1699.7782181914502</v>
      </c>
    </row>
    <row r="34" spans="2:32" x14ac:dyDescent="0.35">
      <c r="B34" s="10" t="s">
        <v>10</v>
      </c>
      <c r="C34" s="10" t="s">
        <v>11</v>
      </c>
      <c r="D34" s="10" t="s">
        <v>7</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row>
    <row r="35" spans="2:32" x14ac:dyDescent="0.35">
      <c r="B35" s="10" t="s">
        <v>12</v>
      </c>
      <c r="C35" s="10" t="s">
        <v>13</v>
      </c>
      <c r="D35" s="10" t="s">
        <v>7</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row>
    <row r="36" spans="2:32" x14ac:dyDescent="0.35">
      <c r="B36" s="10" t="s">
        <v>14</v>
      </c>
      <c r="C36" s="10" t="s">
        <v>15</v>
      </c>
      <c r="D36" s="10" t="s">
        <v>7</v>
      </c>
      <c r="E36" s="10">
        <v>637.89230697311996</v>
      </c>
      <c r="F36" s="10">
        <v>716.97575660853499</v>
      </c>
      <c r="G36" s="10">
        <v>1289.9789698980746</v>
      </c>
      <c r="H36" s="10">
        <v>1291.2498138568901</v>
      </c>
      <c r="I36" s="10">
        <v>1303.1539376904955</v>
      </c>
      <c r="J36" s="10">
        <v>1013.7089807807749</v>
      </c>
      <c r="K36" s="10">
        <v>1079.79539905859</v>
      </c>
      <c r="L36" s="10">
        <v>1148.7864336157397</v>
      </c>
      <c r="M36" s="10">
        <v>1154.4599958399951</v>
      </c>
      <c r="N36" s="10">
        <v>1143.9278946946597</v>
      </c>
      <c r="O36" s="10">
        <v>1171.93335504891</v>
      </c>
      <c r="P36" s="10">
        <v>1160.3860400574697</v>
      </c>
      <c r="Q36" s="10">
        <v>1090.123781097245</v>
      </c>
      <c r="R36" s="10">
        <v>1158.9860845186995</v>
      </c>
      <c r="S36" s="10">
        <v>1208.3593421819</v>
      </c>
      <c r="T36" s="10">
        <v>1249.284946790465</v>
      </c>
      <c r="U36" s="10">
        <v>1113.9322286612544</v>
      </c>
      <c r="V36" s="10">
        <v>1174.6386968767351</v>
      </c>
      <c r="W36" s="10">
        <v>1173.1663979852647</v>
      </c>
      <c r="X36" s="10">
        <v>1948.8882254834398</v>
      </c>
      <c r="Y36" s="10">
        <v>5098.5385161890326</v>
      </c>
      <c r="Z36" s="10">
        <v>4809.377103259405</v>
      </c>
      <c r="AA36" s="10">
        <v>4631.3810415014887</v>
      </c>
      <c r="AB36" s="10">
        <v>4256.4865037282425</v>
      </c>
      <c r="AC36" s="10">
        <v>4532.1072479984523</v>
      </c>
      <c r="AD36" s="10">
        <v>4601.8668909820108</v>
      </c>
      <c r="AE36" s="10">
        <v>4453.4299451809047</v>
      </c>
      <c r="AF36" s="10">
        <v>4173.8402871234975</v>
      </c>
    </row>
    <row r="37" spans="2:32" x14ac:dyDescent="0.35">
      <c r="B37" s="10" t="s">
        <v>16</v>
      </c>
      <c r="C37" s="10" t="s">
        <v>17</v>
      </c>
      <c r="D37" s="10" t="s">
        <v>7</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row>
    <row r="38" spans="2:32" x14ac:dyDescent="0.35">
      <c r="B38" s="10" t="s">
        <v>18</v>
      </c>
      <c r="C38" s="10" t="s">
        <v>19</v>
      </c>
      <c r="D38" s="10" t="s">
        <v>7</v>
      </c>
      <c r="E38" s="10">
        <v>0</v>
      </c>
      <c r="F38" s="10">
        <v>0</v>
      </c>
      <c r="G38" s="10">
        <v>8.8669950000000047E-6</v>
      </c>
      <c r="H38" s="10">
        <v>9.6136350000000047E-6</v>
      </c>
      <c r="I38" s="10">
        <v>1.747372499999999E-5</v>
      </c>
      <c r="J38" s="10">
        <v>3.2356319999999995E-5</v>
      </c>
      <c r="K38" s="10">
        <v>978.35450492774476</v>
      </c>
      <c r="L38" s="10">
        <v>1055.2291791826251</v>
      </c>
      <c r="M38" s="10">
        <v>1059.8704116640251</v>
      </c>
      <c r="N38" s="10">
        <v>1031.6327853598202</v>
      </c>
      <c r="O38" s="10">
        <v>1021.6447181855694</v>
      </c>
      <c r="P38" s="10">
        <v>1013.9632947100102</v>
      </c>
      <c r="Q38" s="10">
        <v>1064.0071609171057</v>
      </c>
      <c r="R38" s="10">
        <v>1130.2560235079304</v>
      </c>
      <c r="S38" s="10">
        <v>1184.8227586329547</v>
      </c>
      <c r="T38" s="10">
        <v>1230.27282252485</v>
      </c>
      <c r="U38" s="10">
        <v>1122.786954531565</v>
      </c>
      <c r="V38" s="10">
        <v>1198.4193532301761</v>
      </c>
      <c r="W38" s="10">
        <v>1172.7362759168893</v>
      </c>
      <c r="X38" s="10">
        <v>1129.0723815004242</v>
      </c>
      <c r="Y38" s="10">
        <v>995.43025099970907</v>
      </c>
      <c r="Z38" s="10">
        <v>923.48662347383913</v>
      </c>
      <c r="AA38" s="10">
        <v>880.16654186904486</v>
      </c>
      <c r="AB38" s="10">
        <v>854.94800585306496</v>
      </c>
      <c r="AC38" s="10">
        <v>882.25979580419551</v>
      </c>
      <c r="AD38" s="10">
        <v>889.54435654212512</v>
      </c>
      <c r="AE38" s="10">
        <v>937.85474381538518</v>
      </c>
      <c r="AF38" s="10">
        <v>851.81929893669997</v>
      </c>
    </row>
    <row r="39" spans="2:32" x14ac:dyDescent="0.35">
      <c r="B39" s="10" t="s">
        <v>20</v>
      </c>
      <c r="C39" s="10" t="s">
        <v>21</v>
      </c>
      <c r="D39" s="10" t="s">
        <v>7</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row>
    <row r="40" spans="2:32" x14ac:dyDescent="0.35">
      <c r="B40" s="10" t="s">
        <v>22</v>
      </c>
      <c r="C40" s="10" t="s">
        <v>23</v>
      </c>
      <c r="D40" s="10" t="s">
        <v>7</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row>
    <row r="41" spans="2:32" x14ac:dyDescent="0.35">
      <c r="B41" s="10" t="s">
        <v>5</v>
      </c>
      <c r="C41" s="10" t="s">
        <v>6</v>
      </c>
      <c r="D41" s="10" t="s">
        <v>2</v>
      </c>
      <c r="E41" s="10">
        <v>759.30954311902963</v>
      </c>
      <c r="F41" s="10">
        <v>818.96940936663509</v>
      </c>
      <c r="G41" s="10">
        <v>722.07602710562469</v>
      </c>
      <c r="H41" s="10">
        <v>854.61089780429472</v>
      </c>
      <c r="I41" s="10">
        <v>762.69226331607001</v>
      </c>
      <c r="J41" s="10">
        <v>717.15748275696069</v>
      </c>
      <c r="K41" s="10">
        <v>690.78892605805504</v>
      </c>
      <c r="L41" s="10">
        <v>748.47933627064538</v>
      </c>
      <c r="M41" s="10">
        <v>885.77966023836984</v>
      </c>
      <c r="N41" s="10">
        <v>980.68660882406004</v>
      </c>
      <c r="O41" s="10">
        <v>1037.3689200984652</v>
      </c>
      <c r="P41" s="10">
        <v>987.91726534687496</v>
      </c>
      <c r="Q41" s="10">
        <v>932.82193061059559</v>
      </c>
      <c r="R41" s="10">
        <v>1045.8979094799301</v>
      </c>
      <c r="S41" s="10">
        <v>684.44954877887005</v>
      </c>
      <c r="T41" s="10">
        <v>693.57801824687988</v>
      </c>
      <c r="U41" s="10">
        <v>1337.6095387905905</v>
      </c>
      <c r="V41" s="10">
        <v>1489.3470862991558</v>
      </c>
      <c r="W41" s="10">
        <v>1408.5506207249841</v>
      </c>
      <c r="X41" s="10">
        <v>1349.2848237262149</v>
      </c>
      <c r="Y41" s="10">
        <v>1302.8648557010451</v>
      </c>
      <c r="Z41" s="10">
        <v>2572.645293915572</v>
      </c>
      <c r="AA41" s="10">
        <v>2388.3477057731743</v>
      </c>
      <c r="AB41" s="10">
        <v>2640.9470837318499</v>
      </c>
      <c r="AC41" s="10">
        <v>2369.3743308712446</v>
      </c>
      <c r="AD41" s="10">
        <v>2475.7506920173701</v>
      </c>
      <c r="AE41" s="10">
        <v>2337.6833574707093</v>
      </c>
      <c r="AF41" s="10">
        <v>2520.8956512470754</v>
      </c>
    </row>
    <row r="42" spans="2:32" x14ac:dyDescent="0.35">
      <c r="B42" s="10" t="s">
        <v>8</v>
      </c>
      <c r="C42" s="10" t="s">
        <v>9</v>
      </c>
      <c r="D42" s="10" t="s">
        <v>2</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row>
    <row r="43" spans="2:32" x14ac:dyDescent="0.35">
      <c r="B43" s="10" t="s">
        <v>10</v>
      </c>
      <c r="C43" s="10" t="s">
        <v>11</v>
      </c>
      <c r="D43" s="10" t="s">
        <v>2</v>
      </c>
      <c r="E43" s="10">
        <v>5233.2727242706651</v>
      </c>
      <c r="F43" s="10">
        <v>5449.6990840642748</v>
      </c>
      <c r="G43" s="10">
        <v>5474.2644613265384</v>
      </c>
      <c r="H43" s="10">
        <v>6456.504333509035</v>
      </c>
      <c r="I43" s="10">
        <v>6705.82887877127</v>
      </c>
      <c r="J43" s="10">
        <v>8198.5634208244082</v>
      </c>
      <c r="K43" s="10">
        <v>8226.4431137132378</v>
      </c>
      <c r="L43" s="10">
        <v>8906.8114594192284</v>
      </c>
      <c r="M43" s="10">
        <v>9021.9776663335706</v>
      </c>
      <c r="N43" s="10">
        <v>10136.76026777687</v>
      </c>
      <c r="O43" s="10">
        <v>8986.6447946176504</v>
      </c>
      <c r="P43" s="10">
        <v>9132.4147056471738</v>
      </c>
      <c r="Q43" s="10">
        <v>7931.6586228380183</v>
      </c>
      <c r="R43" s="10">
        <v>9301.8462620488317</v>
      </c>
      <c r="S43" s="10">
        <v>9350.617357374178</v>
      </c>
      <c r="T43" s="10">
        <v>7871.8553593344368</v>
      </c>
      <c r="U43" s="10">
        <v>8044.9085862683833</v>
      </c>
      <c r="V43" s="10">
        <v>8711.5626266857817</v>
      </c>
      <c r="W43" s="10">
        <v>9370.5569425296544</v>
      </c>
      <c r="X43" s="10">
        <v>8138.550661280241</v>
      </c>
      <c r="Y43" s="10">
        <v>7874.1520029570756</v>
      </c>
      <c r="Z43" s="10">
        <v>9833.6939771637881</v>
      </c>
      <c r="AA43" s="10">
        <v>9778.0281968655509</v>
      </c>
      <c r="AB43" s="10">
        <v>10629.964830245377</v>
      </c>
      <c r="AC43" s="10">
        <v>10435.462952991656</v>
      </c>
      <c r="AD43" s="10">
        <v>10554.91911413442</v>
      </c>
      <c r="AE43" s="10">
        <v>9820.6425084589318</v>
      </c>
      <c r="AF43" s="10">
        <v>11171.826898621541</v>
      </c>
    </row>
    <row r="44" spans="2:32" x14ac:dyDescent="0.35">
      <c r="B44" s="10" t="s">
        <v>12</v>
      </c>
      <c r="C44" s="10" t="s">
        <v>13</v>
      </c>
      <c r="D44" s="10" t="s">
        <v>2</v>
      </c>
      <c r="E44" s="10">
        <v>228.36203305637</v>
      </c>
      <c r="F44" s="10">
        <v>238.09634895848507</v>
      </c>
      <c r="G44" s="10">
        <v>239.67206440090519</v>
      </c>
      <c r="H44" s="10">
        <v>316.0014478018951</v>
      </c>
      <c r="I44" s="10">
        <v>310.9544106370401</v>
      </c>
      <c r="J44" s="10">
        <v>165.90833475837496</v>
      </c>
      <c r="K44" s="10">
        <v>138.6632880517999</v>
      </c>
      <c r="L44" s="10">
        <v>152.61275341642019</v>
      </c>
      <c r="M44" s="10">
        <v>283.73739381337492</v>
      </c>
      <c r="N44" s="10">
        <v>324.67768424189006</v>
      </c>
      <c r="O44" s="10">
        <v>280.57400133639493</v>
      </c>
      <c r="P44" s="10">
        <v>297.80825633855494</v>
      </c>
      <c r="Q44" s="10">
        <v>260.37422035008001</v>
      </c>
      <c r="R44" s="10">
        <v>312.272354606215</v>
      </c>
      <c r="S44" s="10">
        <v>306.57044055361041</v>
      </c>
      <c r="T44" s="10">
        <v>295.59584085407511</v>
      </c>
      <c r="U44" s="10">
        <v>282.27871109754994</v>
      </c>
      <c r="V44" s="10">
        <v>316.0454925326452</v>
      </c>
      <c r="W44" s="10">
        <v>301.42491427599009</v>
      </c>
      <c r="X44" s="10">
        <v>281.70160342191502</v>
      </c>
      <c r="Y44" s="10">
        <v>278.39081176593515</v>
      </c>
      <c r="Z44" s="10">
        <v>264.94581958307504</v>
      </c>
      <c r="AA44" s="10">
        <v>248.22342239018997</v>
      </c>
      <c r="AB44" s="10">
        <v>278.80764466702516</v>
      </c>
      <c r="AC44" s="10">
        <v>241.28092092159508</v>
      </c>
      <c r="AD44" s="10">
        <v>273.05622612981989</v>
      </c>
      <c r="AE44" s="10">
        <v>245.37338258361001</v>
      </c>
      <c r="AF44" s="10">
        <v>267.42582554242506</v>
      </c>
    </row>
    <row r="45" spans="2:32" x14ac:dyDescent="0.35">
      <c r="B45" s="10" t="s">
        <v>14</v>
      </c>
      <c r="C45" s="10" t="s">
        <v>15</v>
      </c>
      <c r="D45" s="10" t="s">
        <v>2</v>
      </c>
      <c r="E45" s="10">
        <v>1295.0447155527647</v>
      </c>
      <c r="F45" s="10">
        <v>1340.4381637031906</v>
      </c>
      <c r="G45" s="10">
        <v>1315.1094151223201</v>
      </c>
      <c r="H45" s="10">
        <v>1360.6398159703454</v>
      </c>
      <c r="I45" s="10">
        <v>1294.0318187712951</v>
      </c>
      <c r="J45" s="10">
        <v>1151.6130124373758</v>
      </c>
      <c r="K45" s="10">
        <v>1083.9591698798401</v>
      </c>
      <c r="L45" s="10">
        <v>1194.8769945484146</v>
      </c>
      <c r="M45" s="10">
        <v>1227.9381605912552</v>
      </c>
      <c r="N45" s="10">
        <v>1291.1407290186003</v>
      </c>
      <c r="O45" s="10">
        <v>1180.0038156368391</v>
      </c>
      <c r="P45" s="10">
        <v>1222.5413283928046</v>
      </c>
      <c r="Q45" s="10">
        <v>1154.128791158656</v>
      </c>
      <c r="R45" s="10">
        <v>1285.5590433689349</v>
      </c>
      <c r="S45" s="10">
        <v>1327.9255881989952</v>
      </c>
      <c r="T45" s="10">
        <v>1275.3380214682304</v>
      </c>
      <c r="U45" s="10">
        <v>1250.6353969301945</v>
      </c>
      <c r="V45" s="10">
        <v>1315.5963613883796</v>
      </c>
      <c r="W45" s="10">
        <v>1221.4834413476399</v>
      </c>
      <c r="X45" s="10">
        <v>1179.8483630626149</v>
      </c>
      <c r="Y45" s="10">
        <v>1096.1030581973102</v>
      </c>
      <c r="Z45" s="10">
        <v>501.79109245677483</v>
      </c>
      <c r="AA45" s="10">
        <v>507.72388946624977</v>
      </c>
      <c r="AB45" s="10">
        <v>526.77734813419522</v>
      </c>
      <c r="AC45" s="10">
        <v>484.21383192512985</v>
      </c>
      <c r="AD45" s="10">
        <v>521.82138731743464</v>
      </c>
      <c r="AE45" s="10">
        <v>494.66438016120486</v>
      </c>
      <c r="AF45" s="10">
        <v>529.94586518384483</v>
      </c>
    </row>
    <row r="46" spans="2:32" x14ac:dyDescent="0.35">
      <c r="B46" s="10" t="s">
        <v>16</v>
      </c>
      <c r="C46" s="10" t="s">
        <v>17</v>
      </c>
      <c r="D46" s="10" t="s">
        <v>2</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row>
    <row r="47" spans="2:32" x14ac:dyDescent="0.35">
      <c r="B47" s="10" t="s">
        <v>18</v>
      </c>
      <c r="C47" s="10" t="s">
        <v>19</v>
      </c>
      <c r="D47" s="10" t="s">
        <v>2</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row>
    <row r="48" spans="2:32" x14ac:dyDescent="0.35">
      <c r="B48" s="10" t="s">
        <v>20</v>
      </c>
      <c r="C48" s="10" t="s">
        <v>21</v>
      </c>
      <c r="D48" s="10" t="s">
        <v>2</v>
      </c>
      <c r="E48" s="10">
        <v>319.37282863824009</v>
      </c>
      <c r="F48" s="10">
        <v>292.24212898429505</v>
      </c>
      <c r="G48" s="10">
        <v>304.06123980097505</v>
      </c>
      <c r="H48" s="10">
        <v>329.76954376469502</v>
      </c>
      <c r="I48" s="10">
        <v>329.32805816604497</v>
      </c>
      <c r="J48" s="10">
        <v>1043.2277355427805</v>
      </c>
      <c r="K48" s="10">
        <v>901.9461432104556</v>
      </c>
      <c r="L48" s="10">
        <v>962.11236841459458</v>
      </c>
      <c r="M48" s="10">
        <v>934.21623122182984</v>
      </c>
      <c r="N48" s="10">
        <v>1097.3067074709795</v>
      </c>
      <c r="O48" s="10">
        <v>959.27529213049456</v>
      </c>
      <c r="P48" s="10">
        <v>941.49723295492458</v>
      </c>
      <c r="Q48" s="10">
        <v>846.6019251281798</v>
      </c>
      <c r="R48" s="10">
        <v>1006.8350203780512</v>
      </c>
      <c r="S48" s="10">
        <v>984.72395591689576</v>
      </c>
      <c r="T48" s="10">
        <v>956.8691720795299</v>
      </c>
      <c r="U48" s="10">
        <v>961.39568162679063</v>
      </c>
      <c r="V48" s="10">
        <v>1022.2395443633046</v>
      </c>
      <c r="W48" s="10">
        <v>964.42934759200921</v>
      </c>
      <c r="X48" s="10">
        <v>924.30045973704409</v>
      </c>
      <c r="Y48" s="10">
        <v>887.09357455089594</v>
      </c>
      <c r="Z48" s="10">
        <v>877.03438502081019</v>
      </c>
      <c r="AA48" s="10">
        <v>844.62356381112977</v>
      </c>
      <c r="AB48" s="10">
        <v>951.12642945854554</v>
      </c>
      <c r="AC48" s="10">
        <v>829.82538779387528</v>
      </c>
      <c r="AD48" s="10">
        <v>875.50114115908571</v>
      </c>
      <c r="AE48" s="10">
        <v>794.07364667309514</v>
      </c>
      <c r="AF48" s="10">
        <v>893.32946641112494</v>
      </c>
    </row>
    <row r="49" spans="2:32" x14ac:dyDescent="0.35">
      <c r="B49" s="10" t="s">
        <v>22</v>
      </c>
      <c r="C49" s="10" t="s">
        <v>23</v>
      </c>
      <c r="D49" s="10" t="s">
        <v>2</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row>
    <row r="50" spans="2:32" x14ac:dyDescent="0.35">
      <c r="B50" s="10" t="s">
        <v>284</v>
      </c>
      <c r="C50" s="10" t="s">
        <v>285</v>
      </c>
      <c r="D50" s="10" t="s">
        <v>1</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row>
    <row r="54" spans="2:32" x14ac:dyDescent="0.35">
      <c r="B54" s="9" t="s">
        <v>289</v>
      </c>
    </row>
    <row r="55" spans="2:32" x14ac:dyDescent="0.35">
      <c r="B55" s="10" t="s">
        <v>253</v>
      </c>
    </row>
    <row r="56" spans="2:32" ht="14.6" thickBot="1" x14ac:dyDescent="0.4">
      <c r="B56" s="11" t="s">
        <v>3</v>
      </c>
      <c r="C56" s="11" t="s">
        <v>4</v>
      </c>
      <c r="D56" s="11" t="s">
        <v>0</v>
      </c>
      <c r="E56" s="11" t="s">
        <v>52</v>
      </c>
      <c r="F56" s="11" t="s">
        <v>53</v>
      </c>
      <c r="G56" s="11" t="s">
        <v>54</v>
      </c>
      <c r="H56" s="11" t="s">
        <v>55</v>
      </c>
      <c r="I56" s="11" t="s">
        <v>56</v>
      </c>
      <c r="J56" s="11" t="s">
        <v>57</v>
      </c>
      <c r="K56" s="11" t="s">
        <v>58</v>
      </c>
      <c r="L56" s="11" t="s">
        <v>59</v>
      </c>
      <c r="M56" s="11" t="s">
        <v>60</v>
      </c>
      <c r="N56" s="11" t="s">
        <v>61</v>
      </c>
      <c r="O56" s="11" t="s">
        <v>62</v>
      </c>
      <c r="P56" s="11" t="s">
        <v>63</v>
      </c>
      <c r="Q56" s="11" t="s">
        <v>64</v>
      </c>
      <c r="R56" s="11" t="s">
        <v>65</v>
      </c>
      <c r="S56" s="11" t="s">
        <v>66</v>
      </c>
      <c r="T56" s="11" t="s">
        <v>67</v>
      </c>
      <c r="U56" s="11" t="s">
        <v>68</v>
      </c>
      <c r="V56" s="11" t="s">
        <v>69</v>
      </c>
      <c r="W56" s="11" t="s">
        <v>70</v>
      </c>
      <c r="X56" s="11" t="s">
        <v>71</v>
      </c>
      <c r="Y56" s="11" t="s">
        <v>72</v>
      </c>
      <c r="Z56" s="11" t="s">
        <v>73</v>
      </c>
      <c r="AA56" s="11" t="s">
        <v>74</v>
      </c>
      <c r="AB56" s="11" t="s">
        <v>75</v>
      </c>
      <c r="AC56" s="11" t="s">
        <v>76</v>
      </c>
      <c r="AD56" s="11" t="s">
        <v>77</v>
      </c>
      <c r="AE56" s="11" t="s">
        <v>78</v>
      </c>
      <c r="AF56" s="11" t="s">
        <v>79</v>
      </c>
    </row>
    <row r="57" spans="2:32" x14ac:dyDescent="0.35">
      <c r="B57" s="12" t="s">
        <v>5</v>
      </c>
      <c r="C57" s="12" t="s">
        <v>6</v>
      </c>
      <c r="D57" s="12" t="s">
        <v>7</v>
      </c>
      <c r="E57" s="12" cm="1">
        <f t="array" ref="E57">INDEX(ISP_Installed_MW[], MATCH(1, (Table186[[#This Row],[REZ Name]]=ISP_Installed_MW[REZ Name]) * (Table186[[#This Row],[Technology]]=ISP_Installed_MW[Technology]), 0),4)-INDEX(GenREZAmounts[],MATCH(1, (Table186[[#This Row],[REZ Name]]=GenREZAmounts[REZ Name]) * (Table186[[#This Row],[Technology]]=GenREZAmounts[Technology]), 0),3)</f>
        <v>0</v>
      </c>
      <c r="F57" s="12" cm="1">
        <f t="array" ref="F57">INDEX(ISP_Installed_MW[], MATCH(1, (Table186[[#This Row],[REZ Name]]=ISP_Installed_MW[REZ Name]) * (Table186[[#This Row],[Technology]]=ISP_Installed_MW[Technology]), 0),5)-INDEX(GenREZAmounts[],MATCH(1, (Table186[[#This Row],[REZ Name]]=GenREZAmounts[REZ Name]) * (Table186[[#This Row],[Technology]]=GenREZAmounts[Technology]), 0),4)</f>
        <v>0</v>
      </c>
      <c r="G57" s="10" cm="1">
        <f t="array" ref="G57">INDEX(ISP_Installed_MW[], MATCH(1, (Table186[[#This Row],[REZ Name]]=ISP_Installed_MW[REZ Name]) * (Table186[[#This Row],[Technology]]=ISP_Installed_MW[Technology]), 0),6)-INDEX(GenREZAmounts[],MATCH(1, (Table186[[#This Row],[REZ Name]]=GenREZAmounts[REZ Name]) * (Table186[[#This Row],[Technology]]=GenREZAmounts[Technology]), 0),5)</f>
        <v>0</v>
      </c>
      <c r="H57" s="10" cm="1">
        <f t="array" ref="H57">INDEX(ISP_Installed_MW[], MATCH(1, (Table186[[#This Row],[REZ Name]]=ISP_Installed_MW[REZ Name]) * (Table186[[#This Row],[Technology]]=ISP_Installed_MW[Technology]), 0),7)-INDEX(GenREZAmounts[],MATCH(1, (Table186[[#This Row],[REZ Name]]=GenREZAmounts[REZ Name]) * (Table186[[#This Row],[Technology]]=GenREZAmounts[Technology]), 0),6)</f>
        <v>0</v>
      </c>
      <c r="I57" s="10" cm="1">
        <f t="array" ref="I57">INDEX(ISP_Installed_MW[], MATCH(1, (Table186[[#This Row],[REZ Name]]=ISP_Installed_MW[REZ Name]) * (Table186[[#This Row],[Technology]]=ISP_Installed_MW[Technology]), 0),8)-INDEX(GenREZAmounts[],MATCH(1, (Table186[[#This Row],[REZ Name]]=GenREZAmounts[REZ Name]) * (Table186[[#This Row],[Technology]]=GenREZAmounts[Technology]), 0),7)</f>
        <v>0</v>
      </c>
      <c r="J57" s="10" cm="1">
        <f t="array" ref="J57">INDEX(ISP_Installed_MW[], MATCH(1, (Table186[[#This Row],[REZ Name]]=ISP_Installed_MW[REZ Name]) * (Table186[[#This Row],[Technology]]=ISP_Installed_MW[Technology]), 0),9)-INDEX(GenREZAmounts[],MATCH(1, (Table186[[#This Row],[REZ Name]]=GenREZAmounts[REZ Name]) * (Table186[[#This Row],[Technology]]=GenREZAmounts[Technology]), 0),8)</f>
        <v>0</v>
      </c>
      <c r="K57" s="10" cm="1">
        <f t="array" ref="K57">INDEX(ISP_Installed_MW[], MATCH(1, (Table186[[#This Row],[REZ Name]]=ISP_Installed_MW[REZ Name]) * (Table186[[#This Row],[Technology]]=ISP_Installed_MW[Technology]), 0),10)-INDEX(GenREZAmounts[],MATCH(1, (Table186[[#This Row],[REZ Name]]=GenREZAmounts[REZ Name]) * (Table186[[#This Row],[Technology]]=GenREZAmounts[Technology]), 0),9)</f>
        <v>0</v>
      </c>
      <c r="L57" s="10" cm="1">
        <f t="array" ref="L57">INDEX(ISP_Installed_MW[], MATCH(1, (Table186[[#This Row],[REZ Name]]=ISP_Installed_MW[REZ Name]) * (Table186[[#This Row],[Technology]]=ISP_Installed_MW[Technology]), 0),11)-INDEX(GenREZAmounts[],MATCH(1, (Table186[[#This Row],[REZ Name]]=GenREZAmounts[REZ Name]) * (Table186[[#This Row],[Technology]]=GenREZAmounts[Technology]), 0),10)</f>
        <v>0</v>
      </c>
      <c r="M57" s="10" cm="1">
        <f t="array" ref="M57">INDEX(ISP_Installed_MW[], MATCH(1, (Table186[[#This Row],[REZ Name]]=ISP_Installed_MW[REZ Name]) * (Table186[[#This Row],[Technology]]=ISP_Installed_MW[Technology]), 0),12)-INDEX(GenREZAmounts[],MATCH(1, (Table186[[#This Row],[REZ Name]]=GenREZAmounts[REZ Name]) * (Table186[[#This Row],[Technology]]=GenREZAmounts[Technology]), 0),11)</f>
        <v>0</v>
      </c>
      <c r="N57" s="10" cm="1">
        <f t="array" ref="N57">INDEX(ISP_Installed_MW[], MATCH(1, (Table186[[#This Row],[REZ Name]]=ISP_Installed_MW[REZ Name]) * (Table186[[#This Row],[Technology]]=ISP_Installed_MW[Technology]), 0),13)-INDEX(GenREZAmounts[],MATCH(1, (Table186[[#This Row],[REZ Name]]=GenREZAmounts[REZ Name]) * (Table186[[#This Row],[Technology]]=GenREZAmounts[Technology]), 0),12)</f>
        <v>0</v>
      </c>
      <c r="O57" s="10" cm="1">
        <f t="array" ref="O57">INDEX(ISP_Installed_MW[], MATCH(1, (Table186[[#This Row],[REZ Name]]=ISP_Installed_MW[REZ Name]) * (Table186[[#This Row],[Technology]]=ISP_Installed_MW[Technology]), 0),14)-INDEX(GenREZAmounts[],MATCH(1, (Table186[[#This Row],[REZ Name]]=GenREZAmounts[REZ Name]) * (Table186[[#This Row],[Technology]]=GenREZAmounts[Technology]), 0),13)</f>
        <v>0</v>
      </c>
      <c r="P57" s="10" cm="1">
        <f t="array" ref="P57">INDEX(ISP_Installed_MW[], MATCH(1, (Table186[[#This Row],[REZ Name]]=ISP_Installed_MW[REZ Name]) * (Table186[[#This Row],[Technology]]=ISP_Installed_MW[Technology]), 0),15)-INDEX(GenREZAmounts[],MATCH(1, (Table186[[#This Row],[REZ Name]]=GenREZAmounts[REZ Name]) * (Table186[[#This Row],[Technology]]=GenREZAmounts[Technology]), 0),14)</f>
        <v>0</v>
      </c>
      <c r="Q57" s="10" cm="1">
        <f t="array" ref="Q57">INDEX(ISP_Installed_MW[], MATCH(1, (Table186[[#This Row],[REZ Name]]=ISP_Installed_MW[REZ Name]) * (Table186[[#This Row],[Technology]]=ISP_Installed_MW[Technology]), 0),16)-INDEX(GenREZAmounts[],MATCH(1, (Table186[[#This Row],[REZ Name]]=GenREZAmounts[REZ Name]) * (Table186[[#This Row],[Technology]]=GenREZAmounts[Technology]), 0),15)</f>
        <v>0</v>
      </c>
      <c r="R57" s="10" cm="1">
        <f t="array" ref="R57">INDEX(ISP_Installed_MW[], MATCH(1, (Table186[[#This Row],[REZ Name]]=ISP_Installed_MW[REZ Name]) * (Table186[[#This Row],[Technology]]=ISP_Installed_MW[Technology]), 0),17)-INDEX(GenREZAmounts[],MATCH(1, (Table186[[#This Row],[REZ Name]]=GenREZAmounts[REZ Name]) * (Table186[[#This Row],[Technology]]=GenREZAmounts[Technology]), 0),16)</f>
        <v>0</v>
      </c>
      <c r="S57" s="10" cm="1">
        <f t="array" ref="S57">INDEX(ISP_Installed_MW[], MATCH(1, (Table186[[#This Row],[REZ Name]]=ISP_Installed_MW[REZ Name]) * (Table186[[#This Row],[Technology]]=ISP_Installed_MW[Technology]), 0),18)-INDEX(GenREZAmounts[],MATCH(1, (Table186[[#This Row],[REZ Name]]=GenREZAmounts[REZ Name]) * (Table186[[#This Row],[Technology]]=GenREZAmounts[Technology]), 0),17)</f>
        <v>0</v>
      </c>
      <c r="T57" s="10" cm="1">
        <f t="array" ref="T57">INDEX(ISP_Installed_MW[], MATCH(1, (Table186[[#This Row],[REZ Name]]=ISP_Installed_MW[REZ Name]) * (Table186[[#This Row],[Technology]]=ISP_Installed_MW[Technology]), 0),19)-INDEX(GenREZAmounts[],MATCH(1, (Table186[[#This Row],[REZ Name]]=GenREZAmounts[REZ Name]) * (Table186[[#This Row],[Technology]]=GenREZAmounts[Technology]), 0),18)</f>
        <v>0</v>
      </c>
      <c r="U57" s="10" cm="1">
        <f t="array" ref="U57">INDEX(ISP_Installed_MW[], MATCH(1, (Table186[[#This Row],[REZ Name]]=ISP_Installed_MW[REZ Name]) * (Table186[[#This Row],[Technology]]=ISP_Installed_MW[Technology]), 0),20)-INDEX(GenREZAmounts[],MATCH(1, (Table186[[#This Row],[REZ Name]]=GenREZAmounts[REZ Name]) * (Table186[[#This Row],[Technology]]=GenREZAmounts[Technology]), 0),19)</f>
        <v>0</v>
      </c>
      <c r="V57" s="10" cm="1">
        <f t="array" ref="V57">INDEX(ISP_Installed_MW[], MATCH(1, (Table186[[#This Row],[REZ Name]]=ISP_Installed_MW[REZ Name]) * (Table186[[#This Row],[Technology]]=ISP_Installed_MW[Technology]), 0),21)-INDEX(GenREZAmounts[],MATCH(1, (Table186[[#This Row],[REZ Name]]=GenREZAmounts[REZ Name]) * (Table186[[#This Row],[Technology]]=GenREZAmounts[Technology]), 0),20)</f>
        <v>0</v>
      </c>
      <c r="W57" s="10" cm="1">
        <f t="array" ref="W57">INDEX(ISP_Installed_MW[], MATCH(1, (Table186[[#This Row],[REZ Name]]=ISP_Installed_MW[REZ Name]) * (Table186[[#This Row],[Technology]]=ISP_Installed_MW[Technology]), 0),22)-INDEX(GenREZAmounts[],MATCH(1, (Table186[[#This Row],[REZ Name]]=GenREZAmounts[REZ Name]) * (Table186[[#This Row],[Technology]]=GenREZAmounts[Technology]), 0),21)</f>
        <v>0</v>
      </c>
      <c r="X57" s="10" cm="1">
        <f t="array" ref="X57">INDEX(ISP_Installed_MW[], MATCH(1, (Table186[[#This Row],[REZ Name]]=ISP_Installed_MW[REZ Name]) * (Table186[[#This Row],[Technology]]=ISP_Installed_MW[Technology]), 0),23)-INDEX(GenREZAmounts[],MATCH(1, (Table186[[#This Row],[REZ Name]]=GenREZAmounts[REZ Name]) * (Table186[[#This Row],[Technology]]=GenREZAmounts[Technology]), 0),22)</f>
        <v>0</v>
      </c>
      <c r="Y57" s="10" cm="1">
        <f t="array" ref="Y57">INDEX(ISP_Installed_MW[], MATCH(1, (Table186[[#This Row],[REZ Name]]=ISP_Installed_MW[REZ Name]) * (Table186[[#This Row],[Technology]]=ISP_Installed_MW[Technology]), 0),24)-INDEX(GenREZAmounts[],MATCH(1, (Table186[[#This Row],[REZ Name]]=GenREZAmounts[REZ Name]) * (Table186[[#This Row],[Technology]]=GenREZAmounts[Technology]), 0),23)</f>
        <v>0</v>
      </c>
      <c r="Z57" s="10" cm="1">
        <f t="array" ref="Z57">INDEX(ISP_Installed_MW[], MATCH(1, (Table186[[#This Row],[REZ Name]]=ISP_Installed_MW[REZ Name]) * (Table186[[#This Row],[Technology]]=ISP_Installed_MW[Technology]), 0),25)-INDEX(GenREZAmounts[],MATCH(1, (Table186[[#This Row],[REZ Name]]=GenREZAmounts[REZ Name]) * (Table186[[#This Row],[Technology]]=GenREZAmounts[Technology]), 0),24)</f>
        <v>0</v>
      </c>
      <c r="AA57" s="10" cm="1">
        <f t="array" ref="AA57">INDEX(ISP_Installed_MW[], MATCH(1, (Table186[[#This Row],[REZ Name]]=ISP_Installed_MW[REZ Name]) * (Table186[[#This Row],[Technology]]=ISP_Installed_MW[Technology]), 0),26)-INDEX(GenREZAmounts[],MATCH(1, (Table186[[#This Row],[REZ Name]]=GenREZAmounts[REZ Name]) * (Table186[[#This Row],[Technology]]=GenREZAmounts[Technology]), 0),25)</f>
        <v>0</v>
      </c>
      <c r="AB57" s="10" cm="1">
        <f t="array" ref="AB57">INDEX(ISP_Installed_MW[], MATCH(1, (Table186[[#This Row],[REZ Name]]=ISP_Installed_MW[REZ Name]) * (Table186[[#This Row],[Technology]]=ISP_Installed_MW[Technology]), 0),27)-INDEX(GenREZAmounts[],MATCH(1, (Table186[[#This Row],[REZ Name]]=GenREZAmounts[REZ Name]) * (Table186[[#This Row],[Technology]]=GenREZAmounts[Technology]), 0),26)</f>
        <v>0</v>
      </c>
      <c r="AC57" s="10" cm="1">
        <f t="array" ref="AC57">INDEX(ISP_Installed_MW[], MATCH(1, (Table186[[#This Row],[REZ Name]]=ISP_Installed_MW[REZ Name]) * (Table186[[#This Row],[Technology]]=ISP_Installed_MW[Technology]), 0),28)-INDEX(GenREZAmounts[],MATCH(1, (Table186[[#This Row],[REZ Name]]=GenREZAmounts[REZ Name]) * (Table186[[#This Row],[Technology]]=GenREZAmounts[Technology]), 0),27)</f>
        <v>0</v>
      </c>
      <c r="AD57" s="10" cm="1">
        <f t="array" ref="AD57">INDEX(ISP_Installed_MW[], MATCH(1, (Table186[[#This Row],[REZ Name]]=ISP_Installed_MW[REZ Name]) * (Table186[[#This Row],[Technology]]=ISP_Installed_MW[Technology]), 0),29)-INDEX(GenREZAmounts[],MATCH(1, (Table186[[#This Row],[REZ Name]]=GenREZAmounts[REZ Name]) * (Table186[[#This Row],[Technology]]=GenREZAmounts[Technology]), 0),28)</f>
        <v>0</v>
      </c>
      <c r="AE57" s="10" cm="1">
        <f t="array" ref="AE57">INDEX(ISP_Installed_MW[], MATCH(1, (Table186[[#This Row],[REZ Name]]=ISP_Installed_MW[REZ Name]) * (Table186[[#This Row],[Technology]]=ISP_Installed_MW[Technology]), 0),30)-INDEX(GenREZAmounts[],MATCH(1, (Table186[[#This Row],[REZ Name]]=GenREZAmounts[REZ Name]) * (Table186[[#This Row],[Technology]]=GenREZAmounts[Technology]), 0),29)</f>
        <v>0</v>
      </c>
      <c r="AF57" s="10" cm="1">
        <f t="array" ref="AF57">INDEX(ISP_Installed_MW[], MATCH(1, (Table186[[#This Row],[REZ Name]]=ISP_Installed_MW[REZ Name]) * (Table186[[#This Row],[Technology]]=ISP_Installed_MW[Technology]), 0),31)-INDEX(GenREZAmounts[],MATCH(1, (Table186[[#This Row],[REZ Name]]=GenREZAmounts[REZ Name]) * (Table186[[#This Row],[Technology]]=GenREZAmounts[Technology]), 0),30)</f>
        <v>0</v>
      </c>
    </row>
    <row r="58" spans="2:32" x14ac:dyDescent="0.35">
      <c r="B58" s="10" t="s">
        <v>8</v>
      </c>
      <c r="C58" s="10" t="s">
        <v>9</v>
      </c>
      <c r="D58" s="10" t="s">
        <v>7</v>
      </c>
      <c r="E58" s="10" cm="1">
        <f t="array" ref="E58">INDEX(ISP_Installed_MW[], MATCH(1, (Table186[[#This Row],[REZ Name]]=ISP_Installed_MW[REZ Name]) * (Table186[[#This Row],[Technology]]=ISP_Installed_MW[Technology]), 0),4)-INDEX(GenREZAmounts[],MATCH(1, (Table186[[#This Row],[REZ Name]]=GenREZAmounts[REZ Name]) * (Table186[[#This Row],[Technology]]=GenREZAmounts[Technology]), 0),3)</f>
        <v>0</v>
      </c>
      <c r="F58" s="10" cm="1">
        <f t="array" ref="F58">INDEX(ISP_Installed_MW[], MATCH(1, (Table186[[#This Row],[REZ Name]]=ISP_Installed_MW[REZ Name]) * (Table186[[#This Row],[Technology]]=ISP_Installed_MW[Technology]), 0),5)-INDEX(GenREZAmounts[],MATCH(1, (Table186[[#This Row],[REZ Name]]=GenREZAmounts[REZ Name]) * (Table186[[#This Row],[Technology]]=GenREZAmounts[Technology]), 0),4)</f>
        <v>0</v>
      </c>
      <c r="G58" s="10" cm="1">
        <f t="array" ref="G58">INDEX(ISP_Installed_MW[], MATCH(1, (Table186[[#This Row],[REZ Name]]=ISP_Installed_MW[REZ Name]) * (Table186[[#This Row],[Technology]]=ISP_Installed_MW[Technology]), 0),6)-INDEX(GenREZAmounts[],MATCH(1, (Table186[[#This Row],[REZ Name]]=GenREZAmounts[REZ Name]) * (Table186[[#This Row],[Technology]]=GenREZAmounts[Technology]), 0),5)</f>
        <v>0</v>
      </c>
      <c r="H58" s="10" cm="1">
        <f t="array" ref="H58">INDEX(ISP_Installed_MW[], MATCH(1, (Table186[[#This Row],[REZ Name]]=ISP_Installed_MW[REZ Name]) * (Table186[[#This Row],[Technology]]=ISP_Installed_MW[Technology]), 0),7)-INDEX(GenREZAmounts[],MATCH(1, (Table186[[#This Row],[REZ Name]]=GenREZAmounts[REZ Name]) * (Table186[[#This Row],[Technology]]=GenREZAmounts[Technology]), 0),6)</f>
        <v>0</v>
      </c>
      <c r="I58" s="10" cm="1">
        <f t="array" ref="I58">INDEX(ISP_Installed_MW[], MATCH(1, (Table186[[#This Row],[REZ Name]]=ISP_Installed_MW[REZ Name]) * (Table186[[#This Row],[Technology]]=ISP_Installed_MW[Technology]), 0),8)-INDEX(GenREZAmounts[],MATCH(1, (Table186[[#This Row],[REZ Name]]=GenREZAmounts[REZ Name]) * (Table186[[#This Row],[Technology]]=GenREZAmounts[Technology]), 0),7)</f>
        <v>0</v>
      </c>
      <c r="J58" s="10" cm="1">
        <f t="array" ref="J58">INDEX(ISP_Installed_MW[], MATCH(1, (Table186[[#This Row],[REZ Name]]=ISP_Installed_MW[REZ Name]) * (Table186[[#This Row],[Technology]]=ISP_Installed_MW[Technology]), 0),9)-INDEX(GenREZAmounts[],MATCH(1, (Table186[[#This Row],[REZ Name]]=GenREZAmounts[REZ Name]) * (Table186[[#This Row],[Technology]]=GenREZAmounts[Technology]), 0),8)</f>
        <v>0</v>
      </c>
      <c r="K58" s="10" cm="1">
        <f t="array" ref="K58">INDEX(ISP_Installed_MW[], MATCH(1, (Table186[[#This Row],[REZ Name]]=ISP_Installed_MW[REZ Name]) * (Table186[[#This Row],[Technology]]=ISP_Installed_MW[Technology]), 0),10)-INDEX(GenREZAmounts[],MATCH(1, (Table186[[#This Row],[REZ Name]]=GenREZAmounts[REZ Name]) * (Table186[[#This Row],[Technology]]=GenREZAmounts[Technology]), 0),9)</f>
        <v>0</v>
      </c>
      <c r="L58" s="10" cm="1">
        <f t="array" ref="L58">INDEX(ISP_Installed_MW[], MATCH(1, (Table186[[#This Row],[REZ Name]]=ISP_Installed_MW[REZ Name]) * (Table186[[#This Row],[Technology]]=ISP_Installed_MW[Technology]), 0),11)-INDEX(GenREZAmounts[],MATCH(1, (Table186[[#This Row],[REZ Name]]=GenREZAmounts[REZ Name]) * (Table186[[#This Row],[Technology]]=GenREZAmounts[Technology]), 0),10)</f>
        <v>0</v>
      </c>
      <c r="M58" s="10" cm="1">
        <f t="array" ref="M58">INDEX(ISP_Installed_MW[], MATCH(1, (Table186[[#This Row],[REZ Name]]=ISP_Installed_MW[REZ Name]) * (Table186[[#This Row],[Technology]]=ISP_Installed_MW[Technology]), 0),12)-INDEX(GenREZAmounts[],MATCH(1, (Table186[[#This Row],[REZ Name]]=GenREZAmounts[REZ Name]) * (Table186[[#This Row],[Technology]]=GenREZAmounts[Technology]), 0),11)</f>
        <v>0</v>
      </c>
      <c r="N58" s="10" cm="1">
        <f t="array" ref="N58">INDEX(ISP_Installed_MW[], MATCH(1, (Table186[[#This Row],[REZ Name]]=ISP_Installed_MW[REZ Name]) * (Table186[[#This Row],[Technology]]=ISP_Installed_MW[Technology]), 0),13)-INDEX(GenREZAmounts[],MATCH(1, (Table186[[#This Row],[REZ Name]]=GenREZAmounts[REZ Name]) * (Table186[[#This Row],[Technology]]=GenREZAmounts[Technology]), 0),12)</f>
        <v>0</v>
      </c>
      <c r="O58" s="10" cm="1">
        <f t="array" ref="O58">INDEX(ISP_Installed_MW[], MATCH(1, (Table186[[#This Row],[REZ Name]]=ISP_Installed_MW[REZ Name]) * (Table186[[#This Row],[Technology]]=ISP_Installed_MW[Technology]), 0),14)-INDEX(GenREZAmounts[],MATCH(1, (Table186[[#This Row],[REZ Name]]=GenREZAmounts[REZ Name]) * (Table186[[#This Row],[Technology]]=GenREZAmounts[Technology]), 0),13)</f>
        <v>0</v>
      </c>
      <c r="P58" s="10" cm="1">
        <f t="array" ref="P58">INDEX(ISP_Installed_MW[], MATCH(1, (Table186[[#This Row],[REZ Name]]=ISP_Installed_MW[REZ Name]) * (Table186[[#This Row],[Technology]]=ISP_Installed_MW[Technology]), 0),15)-INDEX(GenREZAmounts[],MATCH(1, (Table186[[#This Row],[REZ Name]]=GenREZAmounts[REZ Name]) * (Table186[[#This Row],[Technology]]=GenREZAmounts[Technology]), 0),14)</f>
        <v>0</v>
      </c>
      <c r="Q58" s="10" cm="1">
        <f t="array" ref="Q58">INDEX(ISP_Installed_MW[], MATCH(1, (Table186[[#This Row],[REZ Name]]=ISP_Installed_MW[REZ Name]) * (Table186[[#This Row],[Technology]]=ISP_Installed_MW[Technology]), 0),16)-INDEX(GenREZAmounts[],MATCH(1, (Table186[[#This Row],[REZ Name]]=GenREZAmounts[REZ Name]) * (Table186[[#This Row],[Technology]]=GenREZAmounts[Technology]), 0),15)</f>
        <v>141.35566567000001</v>
      </c>
      <c r="R58" s="10" cm="1">
        <f t="array" ref="R58">INDEX(ISP_Installed_MW[], MATCH(1, (Table186[[#This Row],[REZ Name]]=ISP_Installed_MW[REZ Name]) * (Table186[[#This Row],[Technology]]=ISP_Installed_MW[Technology]), 0),17)-INDEX(GenREZAmounts[],MATCH(1, (Table186[[#This Row],[REZ Name]]=GenREZAmounts[REZ Name]) * (Table186[[#This Row],[Technology]]=GenREZAmounts[Technology]), 0),16)</f>
        <v>141.35566567000001</v>
      </c>
      <c r="S58" s="10" cm="1">
        <f t="array" ref="S58">INDEX(ISP_Installed_MW[], MATCH(1, (Table186[[#This Row],[REZ Name]]=ISP_Installed_MW[REZ Name]) * (Table186[[#This Row],[Technology]]=ISP_Installed_MW[Technology]), 0),18)-INDEX(GenREZAmounts[],MATCH(1, (Table186[[#This Row],[REZ Name]]=GenREZAmounts[REZ Name]) * (Table186[[#This Row],[Technology]]=GenREZAmounts[Technology]), 0),17)</f>
        <v>141.35566567000001</v>
      </c>
      <c r="T58" s="10" cm="1">
        <f t="array" ref="T58">INDEX(ISP_Installed_MW[], MATCH(1, (Table186[[#This Row],[REZ Name]]=ISP_Installed_MW[REZ Name]) * (Table186[[#This Row],[Technology]]=ISP_Installed_MW[Technology]), 0),19)-INDEX(GenREZAmounts[],MATCH(1, (Table186[[#This Row],[REZ Name]]=GenREZAmounts[REZ Name]) * (Table186[[#This Row],[Technology]]=GenREZAmounts[Technology]), 0),18)</f>
        <v>141.35566567000001</v>
      </c>
      <c r="U58" s="10" cm="1">
        <f t="array" ref="U58">INDEX(ISP_Installed_MW[], MATCH(1, (Table186[[#This Row],[REZ Name]]=ISP_Installed_MW[REZ Name]) * (Table186[[#This Row],[Technology]]=ISP_Installed_MW[Technology]), 0),20)-INDEX(GenREZAmounts[],MATCH(1, (Table186[[#This Row],[REZ Name]]=GenREZAmounts[REZ Name]) * (Table186[[#This Row],[Technology]]=GenREZAmounts[Technology]), 0),19)</f>
        <v>928.38516033000008</v>
      </c>
      <c r="V58" s="10" cm="1">
        <f t="array" ref="V58">INDEX(ISP_Installed_MW[], MATCH(1, (Table186[[#This Row],[REZ Name]]=ISP_Installed_MW[REZ Name]) * (Table186[[#This Row],[Technology]]=ISP_Installed_MW[Technology]), 0),21)-INDEX(GenREZAmounts[],MATCH(1, (Table186[[#This Row],[REZ Name]]=GenREZAmounts[REZ Name]) * (Table186[[#This Row],[Technology]]=GenREZAmounts[Technology]), 0),20)</f>
        <v>928.38516033000008</v>
      </c>
      <c r="W58" s="10" cm="1">
        <f t="array" ref="W58">INDEX(ISP_Installed_MW[], MATCH(1, (Table186[[#This Row],[REZ Name]]=ISP_Installed_MW[REZ Name]) * (Table186[[#This Row],[Technology]]=ISP_Installed_MW[Technology]), 0),22)-INDEX(GenREZAmounts[],MATCH(1, (Table186[[#This Row],[REZ Name]]=GenREZAmounts[REZ Name]) * (Table186[[#This Row],[Technology]]=GenREZAmounts[Technology]), 0),21)</f>
        <v>951.23583126000005</v>
      </c>
      <c r="X58" s="10" cm="1">
        <f t="array" ref="X58">INDEX(ISP_Installed_MW[], MATCH(1, (Table186[[#This Row],[REZ Name]]=ISP_Installed_MW[REZ Name]) * (Table186[[#This Row],[Technology]]=ISP_Installed_MW[Technology]), 0),23)-INDEX(GenREZAmounts[],MATCH(1, (Table186[[#This Row],[REZ Name]]=GenREZAmounts[REZ Name]) * (Table186[[#This Row],[Technology]]=GenREZAmounts[Technology]), 0),22)</f>
        <v>1157.6580923699998</v>
      </c>
      <c r="Y58" s="10" cm="1">
        <f t="array" ref="Y58">INDEX(ISP_Installed_MW[], MATCH(1, (Table186[[#This Row],[REZ Name]]=ISP_Installed_MW[REZ Name]) * (Table186[[#This Row],[Technology]]=ISP_Installed_MW[Technology]), 0),24)-INDEX(GenREZAmounts[],MATCH(1, (Table186[[#This Row],[REZ Name]]=GenREZAmounts[REZ Name]) * (Table186[[#This Row],[Technology]]=GenREZAmounts[Technology]), 0),23)</f>
        <v>1518.17015926</v>
      </c>
      <c r="Z58" s="10" cm="1">
        <f t="array" ref="Z58">INDEX(ISP_Installed_MW[], MATCH(1, (Table186[[#This Row],[REZ Name]]=ISP_Installed_MW[REZ Name]) * (Table186[[#This Row],[Technology]]=ISP_Installed_MW[Technology]), 0),25)-INDEX(GenREZAmounts[],MATCH(1, (Table186[[#This Row],[REZ Name]]=GenREZAmounts[REZ Name]) * (Table186[[#This Row],[Technology]]=GenREZAmounts[Technology]), 0),24)</f>
        <v>1518.17115926</v>
      </c>
      <c r="AA58" s="10" cm="1">
        <f t="array" ref="AA58">INDEX(ISP_Installed_MW[], MATCH(1, (Table186[[#This Row],[REZ Name]]=ISP_Installed_MW[REZ Name]) * (Table186[[#This Row],[Technology]]=ISP_Installed_MW[Technology]), 0),26)-INDEX(GenREZAmounts[],MATCH(1, (Table186[[#This Row],[REZ Name]]=GenREZAmounts[REZ Name]) * (Table186[[#This Row],[Technology]]=GenREZAmounts[Technology]), 0),25)</f>
        <v>1518.17115926</v>
      </c>
      <c r="AB58" s="10" cm="1">
        <f t="array" ref="AB58">INDEX(ISP_Installed_MW[], MATCH(1, (Table186[[#This Row],[REZ Name]]=ISP_Installed_MW[REZ Name]) * (Table186[[#This Row],[Technology]]=ISP_Installed_MW[Technology]), 0),27)-INDEX(GenREZAmounts[],MATCH(1, (Table186[[#This Row],[REZ Name]]=GenREZAmounts[REZ Name]) * (Table186[[#This Row],[Technology]]=GenREZAmounts[Technology]), 0),26)</f>
        <v>1518.17115926</v>
      </c>
      <c r="AC58" s="10" cm="1">
        <f t="array" ref="AC58">INDEX(ISP_Installed_MW[], MATCH(1, (Table186[[#This Row],[REZ Name]]=ISP_Installed_MW[REZ Name]) * (Table186[[#This Row],[Technology]]=ISP_Installed_MW[Technology]), 0),28)-INDEX(GenREZAmounts[],MATCH(1, (Table186[[#This Row],[REZ Name]]=GenREZAmounts[REZ Name]) * (Table186[[#This Row],[Technology]]=GenREZAmounts[Technology]), 0),27)</f>
        <v>1518.17115926</v>
      </c>
      <c r="AD58" s="10" cm="1">
        <f t="array" ref="AD58">INDEX(ISP_Installed_MW[], MATCH(1, (Table186[[#This Row],[REZ Name]]=ISP_Installed_MW[REZ Name]) * (Table186[[#This Row],[Technology]]=ISP_Installed_MW[Technology]), 0),29)-INDEX(GenREZAmounts[],MATCH(1, (Table186[[#This Row],[REZ Name]]=GenREZAmounts[REZ Name]) * (Table186[[#This Row],[Technology]]=GenREZAmounts[Technology]), 0),28)</f>
        <v>1518.17115926</v>
      </c>
      <c r="AE58" s="10" cm="1">
        <f t="array" ref="AE58">INDEX(ISP_Installed_MW[], MATCH(1, (Table186[[#This Row],[REZ Name]]=ISP_Installed_MW[REZ Name]) * (Table186[[#This Row],[Technology]]=ISP_Installed_MW[Technology]), 0),30)-INDEX(GenREZAmounts[],MATCH(1, (Table186[[#This Row],[REZ Name]]=GenREZAmounts[REZ Name]) * (Table186[[#This Row],[Technology]]=GenREZAmounts[Technology]), 0),29)</f>
        <v>1518.17115926</v>
      </c>
      <c r="AF58" s="10" cm="1">
        <f t="array" ref="AF58">INDEX(ISP_Installed_MW[], MATCH(1, (Table186[[#This Row],[REZ Name]]=ISP_Installed_MW[REZ Name]) * (Table186[[#This Row],[Technology]]=ISP_Installed_MW[Technology]), 0),31)-INDEX(GenREZAmounts[],MATCH(1, (Table186[[#This Row],[REZ Name]]=GenREZAmounts[REZ Name]) * (Table186[[#This Row],[Technology]]=GenREZAmounts[Technology]), 0),30)</f>
        <v>1518.17115926</v>
      </c>
    </row>
    <row r="59" spans="2:32" x14ac:dyDescent="0.35">
      <c r="B59" s="12" t="s">
        <v>10</v>
      </c>
      <c r="C59" s="12" t="s">
        <v>11</v>
      </c>
      <c r="D59" s="12" t="s">
        <v>7</v>
      </c>
      <c r="E59" s="10" cm="1">
        <f t="array" ref="E59">INDEX(ISP_Installed_MW[], MATCH(1, (Table186[[#This Row],[REZ Name]]=ISP_Installed_MW[REZ Name]) * (Table186[[#This Row],[Technology]]=ISP_Installed_MW[Technology]), 0),4)-INDEX(GenREZAmounts[],MATCH(1, (Table186[[#This Row],[REZ Name]]=GenREZAmounts[REZ Name]) * (Table186[[#This Row],[Technology]]=GenREZAmounts[Technology]), 0),3)</f>
        <v>0</v>
      </c>
      <c r="F59" s="10" cm="1">
        <f t="array" ref="F59">INDEX(ISP_Installed_MW[], MATCH(1, (Table186[[#This Row],[REZ Name]]=ISP_Installed_MW[REZ Name]) * (Table186[[#This Row],[Technology]]=ISP_Installed_MW[Technology]), 0),5)-INDEX(GenREZAmounts[],MATCH(1, (Table186[[#This Row],[REZ Name]]=GenREZAmounts[REZ Name]) * (Table186[[#This Row],[Technology]]=GenREZAmounts[Technology]), 0),4)</f>
        <v>0</v>
      </c>
      <c r="G59" s="10" cm="1">
        <f t="array" ref="G59">INDEX(ISP_Installed_MW[], MATCH(1, (Table186[[#This Row],[REZ Name]]=ISP_Installed_MW[REZ Name]) * (Table186[[#This Row],[Technology]]=ISP_Installed_MW[Technology]), 0),6)-INDEX(GenREZAmounts[],MATCH(1, (Table186[[#This Row],[REZ Name]]=GenREZAmounts[REZ Name]) * (Table186[[#This Row],[Technology]]=GenREZAmounts[Technology]), 0),5)</f>
        <v>0</v>
      </c>
      <c r="H59" s="10" cm="1">
        <f t="array" ref="H59">INDEX(ISP_Installed_MW[], MATCH(1, (Table186[[#This Row],[REZ Name]]=ISP_Installed_MW[REZ Name]) * (Table186[[#This Row],[Technology]]=ISP_Installed_MW[Technology]), 0),7)-INDEX(GenREZAmounts[],MATCH(1, (Table186[[#This Row],[REZ Name]]=GenREZAmounts[REZ Name]) * (Table186[[#This Row],[Technology]]=GenREZAmounts[Technology]), 0),6)</f>
        <v>0</v>
      </c>
      <c r="I59" s="10" cm="1">
        <f t="array" ref="I59">INDEX(ISP_Installed_MW[], MATCH(1, (Table186[[#This Row],[REZ Name]]=ISP_Installed_MW[REZ Name]) * (Table186[[#This Row],[Technology]]=ISP_Installed_MW[Technology]), 0),8)-INDEX(GenREZAmounts[],MATCH(1, (Table186[[#This Row],[REZ Name]]=GenREZAmounts[REZ Name]) * (Table186[[#This Row],[Technology]]=GenREZAmounts[Technology]), 0),7)</f>
        <v>0</v>
      </c>
      <c r="J59" s="10" cm="1">
        <f t="array" ref="J59">INDEX(ISP_Installed_MW[], MATCH(1, (Table186[[#This Row],[REZ Name]]=ISP_Installed_MW[REZ Name]) * (Table186[[#This Row],[Technology]]=ISP_Installed_MW[Technology]), 0),9)-INDEX(GenREZAmounts[],MATCH(1, (Table186[[#This Row],[REZ Name]]=GenREZAmounts[REZ Name]) * (Table186[[#This Row],[Technology]]=GenREZAmounts[Technology]), 0),8)</f>
        <v>0</v>
      </c>
      <c r="K59" s="10" cm="1">
        <f t="array" ref="K59">INDEX(ISP_Installed_MW[], MATCH(1, (Table186[[#This Row],[REZ Name]]=ISP_Installed_MW[REZ Name]) * (Table186[[#This Row],[Technology]]=ISP_Installed_MW[Technology]), 0),10)-INDEX(GenREZAmounts[],MATCH(1, (Table186[[#This Row],[REZ Name]]=GenREZAmounts[REZ Name]) * (Table186[[#This Row],[Technology]]=GenREZAmounts[Technology]), 0),9)</f>
        <v>0</v>
      </c>
      <c r="L59" s="10" cm="1">
        <f t="array" ref="L59">INDEX(ISP_Installed_MW[], MATCH(1, (Table186[[#This Row],[REZ Name]]=ISP_Installed_MW[REZ Name]) * (Table186[[#This Row],[Technology]]=ISP_Installed_MW[Technology]), 0),11)-INDEX(GenREZAmounts[],MATCH(1, (Table186[[#This Row],[REZ Name]]=GenREZAmounts[REZ Name]) * (Table186[[#This Row],[Technology]]=GenREZAmounts[Technology]), 0),10)</f>
        <v>0</v>
      </c>
      <c r="M59" s="10" cm="1">
        <f t="array" ref="M59">INDEX(ISP_Installed_MW[], MATCH(1, (Table186[[#This Row],[REZ Name]]=ISP_Installed_MW[REZ Name]) * (Table186[[#This Row],[Technology]]=ISP_Installed_MW[Technology]), 0),12)-INDEX(GenREZAmounts[],MATCH(1, (Table186[[#This Row],[REZ Name]]=GenREZAmounts[REZ Name]) * (Table186[[#This Row],[Technology]]=GenREZAmounts[Technology]), 0),11)</f>
        <v>0</v>
      </c>
      <c r="N59" s="10" cm="1">
        <f t="array" ref="N59">INDEX(ISP_Installed_MW[], MATCH(1, (Table186[[#This Row],[REZ Name]]=ISP_Installed_MW[REZ Name]) * (Table186[[#This Row],[Technology]]=ISP_Installed_MW[Technology]), 0),13)-INDEX(GenREZAmounts[],MATCH(1, (Table186[[#This Row],[REZ Name]]=GenREZAmounts[REZ Name]) * (Table186[[#This Row],[Technology]]=GenREZAmounts[Technology]), 0),12)</f>
        <v>0</v>
      </c>
      <c r="O59" s="10" cm="1">
        <f t="array" ref="O59">INDEX(ISP_Installed_MW[], MATCH(1, (Table186[[#This Row],[REZ Name]]=ISP_Installed_MW[REZ Name]) * (Table186[[#This Row],[Technology]]=ISP_Installed_MW[Technology]), 0),14)-INDEX(GenREZAmounts[],MATCH(1, (Table186[[#This Row],[REZ Name]]=GenREZAmounts[REZ Name]) * (Table186[[#This Row],[Technology]]=GenREZAmounts[Technology]), 0),13)</f>
        <v>0</v>
      </c>
      <c r="P59" s="10" cm="1">
        <f t="array" ref="P59">INDEX(ISP_Installed_MW[], MATCH(1, (Table186[[#This Row],[REZ Name]]=ISP_Installed_MW[REZ Name]) * (Table186[[#This Row],[Technology]]=ISP_Installed_MW[Technology]), 0),15)-INDEX(GenREZAmounts[],MATCH(1, (Table186[[#This Row],[REZ Name]]=GenREZAmounts[REZ Name]) * (Table186[[#This Row],[Technology]]=GenREZAmounts[Technology]), 0),14)</f>
        <v>0</v>
      </c>
      <c r="Q59" s="10" cm="1">
        <f t="array" ref="Q59">INDEX(ISP_Installed_MW[], MATCH(1, (Table186[[#This Row],[REZ Name]]=ISP_Installed_MW[REZ Name]) * (Table186[[#This Row],[Technology]]=ISP_Installed_MW[Technology]), 0),16)-INDEX(GenREZAmounts[],MATCH(1, (Table186[[#This Row],[REZ Name]]=GenREZAmounts[REZ Name]) * (Table186[[#This Row],[Technology]]=GenREZAmounts[Technology]), 0),15)</f>
        <v>0</v>
      </c>
      <c r="R59" s="10" cm="1">
        <f t="array" ref="R59">INDEX(ISP_Installed_MW[], MATCH(1, (Table186[[#This Row],[REZ Name]]=ISP_Installed_MW[REZ Name]) * (Table186[[#This Row],[Technology]]=ISP_Installed_MW[Technology]), 0),17)-INDEX(GenREZAmounts[],MATCH(1, (Table186[[#This Row],[REZ Name]]=GenREZAmounts[REZ Name]) * (Table186[[#This Row],[Technology]]=GenREZAmounts[Technology]), 0),16)</f>
        <v>0</v>
      </c>
      <c r="S59" s="10" cm="1">
        <f t="array" ref="S59">INDEX(ISP_Installed_MW[], MATCH(1, (Table186[[#This Row],[REZ Name]]=ISP_Installed_MW[REZ Name]) * (Table186[[#This Row],[Technology]]=ISP_Installed_MW[Technology]), 0),18)-INDEX(GenREZAmounts[],MATCH(1, (Table186[[#This Row],[REZ Name]]=GenREZAmounts[REZ Name]) * (Table186[[#This Row],[Technology]]=GenREZAmounts[Technology]), 0),17)</f>
        <v>0</v>
      </c>
      <c r="T59" s="10" cm="1">
        <f t="array" ref="T59">INDEX(ISP_Installed_MW[], MATCH(1, (Table186[[#This Row],[REZ Name]]=ISP_Installed_MW[REZ Name]) * (Table186[[#This Row],[Technology]]=ISP_Installed_MW[Technology]), 0),19)-INDEX(GenREZAmounts[],MATCH(1, (Table186[[#This Row],[REZ Name]]=GenREZAmounts[REZ Name]) * (Table186[[#This Row],[Technology]]=GenREZAmounts[Technology]), 0),18)</f>
        <v>0</v>
      </c>
      <c r="U59" s="10" cm="1">
        <f t="array" ref="U59">INDEX(ISP_Installed_MW[], MATCH(1, (Table186[[#This Row],[REZ Name]]=ISP_Installed_MW[REZ Name]) * (Table186[[#This Row],[Technology]]=ISP_Installed_MW[Technology]), 0),20)-INDEX(GenREZAmounts[],MATCH(1, (Table186[[#This Row],[REZ Name]]=GenREZAmounts[REZ Name]) * (Table186[[#This Row],[Technology]]=GenREZAmounts[Technology]), 0),19)</f>
        <v>0</v>
      </c>
      <c r="V59" s="10" cm="1">
        <f t="array" ref="V59">INDEX(ISP_Installed_MW[], MATCH(1, (Table186[[#This Row],[REZ Name]]=ISP_Installed_MW[REZ Name]) * (Table186[[#This Row],[Technology]]=ISP_Installed_MW[Technology]), 0),21)-INDEX(GenREZAmounts[],MATCH(1, (Table186[[#This Row],[REZ Name]]=GenREZAmounts[REZ Name]) * (Table186[[#This Row],[Technology]]=GenREZAmounts[Technology]), 0),20)</f>
        <v>0</v>
      </c>
      <c r="W59" s="10" cm="1">
        <f t="array" ref="W59">INDEX(ISP_Installed_MW[], MATCH(1, (Table186[[#This Row],[REZ Name]]=ISP_Installed_MW[REZ Name]) * (Table186[[#This Row],[Technology]]=ISP_Installed_MW[Technology]), 0),22)-INDEX(GenREZAmounts[],MATCH(1, (Table186[[#This Row],[REZ Name]]=GenREZAmounts[REZ Name]) * (Table186[[#This Row],[Technology]]=GenREZAmounts[Technology]), 0),21)</f>
        <v>0</v>
      </c>
      <c r="X59" s="10" cm="1">
        <f t="array" ref="X59">INDEX(ISP_Installed_MW[], MATCH(1, (Table186[[#This Row],[REZ Name]]=ISP_Installed_MW[REZ Name]) * (Table186[[#This Row],[Technology]]=ISP_Installed_MW[Technology]), 0),23)-INDEX(GenREZAmounts[],MATCH(1, (Table186[[#This Row],[REZ Name]]=GenREZAmounts[REZ Name]) * (Table186[[#This Row],[Technology]]=GenREZAmounts[Technology]), 0),22)</f>
        <v>0</v>
      </c>
      <c r="Y59" s="10" cm="1">
        <f t="array" ref="Y59">INDEX(ISP_Installed_MW[], MATCH(1, (Table186[[#This Row],[REZ Name]]=ISP_Installed_MW[REZ Name]) * (Table186[[#This Row],[Technology]]=ISP_Installed_MW[Technology]), 0),24)-INDEX(GenREZAmounts[],MATCH(1, (Table186[[#This Row],[REZ Name]]=GenREZAmounts[REZ Name]) * (Table186[[#This Row],[Technology]]=GenREZAmounts[Technology]), 0),23)</f>
        <v>0</v>
      </c>
      <c r="Z59" s="10" cm="1">
        <f t="array" ref="Z59">INDEX(ISP_Installed_MW[], MATCH(1, (Table186[[#This Row],[REZ Name]]=ISP_Installed_MW[REZ Name]) * (Table186[[#This Row],[Technology]]=ISP_Installed_MW[Technology]), 0),25)-INDEX(GenREZAmounts[],MATCH(1, (Table186[[#This Row],[REZ Name]]=GenREZAmounts[REZ Name]) * (Table186[[#This Row],[Technology]]=GenREZAmounts[Technology]), 0),24)</f>
        <v>0</v>
      </c>
      <c r="AA59" s="10" cm="1">
        <f t="array" ref="AA59">INDEX(ISP_Installed_MW[], MATCH(1, (Table186[[#This Row],[REZ Name]]=ISP_Installed_MW[REZ Name]) * (Table186[[#This Row],[Technology]]=ISP_Installed_MW[Technology]), 0),26)-INDEX(GenREZAmounts[],MATCH(1, (Table186[[#This Row],[REZ Name]]=GenREZAmounts[REZ Name]) * (Table186[[#This Row],[Technology]]=GenREZAmounts[Technology]), 0),25)</f>
        <v>0</v>
      </c>
      <c r="AB59" s="10" cm="1">
        <f t="array" ref="AB59">INDEX(ISP_Installed_MW[], MATCH(1, (Table186[[#This Row],[REZ Name]]=ISP_Installed_MW[REZ Name]) * (Table186[[#This Row],[Technology]]=ISP_Installed_MW[Technology]), 0),27)-INDEX(GenREZAmounts[],MATCH(1, (Table186[[#This Row],[REZ Name]]=GenREZAmounts[REZ Name]) * (Table186[[#This Row],[Technology]]=GenREZAmounts[Technology]), 0),26)</f>
        <v>0</v>
      </c>
      <c r="AC59" s="10" cm="1">
        <f t="array" ref="AC59">INDEX(ISP_Installed_MW[], MATCH(1, (Table186[[#This Row],[REZ Name]]=ISP_Installed_MW[REZ Name]) * (Table186[[#This Row],[Technology]]=ISP_Installed_MW[Technology]), 0),28)-INDEX(GenREZAmounts[],MATCH(1, (Table186[[#This Row],[REZ Name]]=GenREZAmounts[REZ Name]) * (Table186[[#This Row],[Technology]]=GenREZAmounts[Technology]), 0),27)</f>
        <v>0</v>
      </c>
      <c r="AD59" s="10" cm="1">
        <f t="array" ref="AD59">INDEX(ISP_Installed_MW[], MATCH(1, (Table186[[#This Row],[REZ Name]]=ISP_Installed_MW[REZ Name]) * (Table186[[#This Row],[Technology]]=ISP_Installed_MW[Technology]), 0),29)-INDEX(GenREZAmounts[],MATCH(1, (Table186[[#This Row],[REZ Name]]=GenREZAmounts[REZ Name]) * (Table186[[#This Row],[Technology]]=GenREZAmounts[Technology]), 0),28)</f>
        <v>0</v>
      </c>
      <c r="AE59" s="10" cm="1">
        <f t="array" ref="AE59">INDEX(ISP_Installed_MW[], MATCH(1, (Table186[[#This Row],[REZ Name]]=ISP_Installed_MW[REZ Name]) * (Table186[[#This Row],[Technology]]=ISP_Installed_MW[Technology]), 0),30)-INDEX(GenREZAmounts[],MATCH(1, (Table186[[#This Row],[REZ Name]]=GenREZAmounts[REZ Name]) * (Table186[[#This Row],[Technology]]=GenREZAmounts[Technology]), 0),29)</f>
        <v>0</v>
      </c>
      <c r="AF59" s="10" cm="1">
        <f t="array" ref="AF59">INDEX(ISP_Installed_MW[], MATCH(1, (Table186[[#This Row],[REZ Name]]=ISP_Installed_MW[REZ Name]) * (Table186[[#This Row],[Technology]]=ISP_Installed_MW[Technology]), 0),31)-INDEX(GenREZAmounts[],MATCH(1, (Table186[[#This Row],[REZ Name]]=GenREZAmounts[REZ Name]) * (Table186[[#This Row],[Technology]]=GenREZAmounts[Technology]), 0),30)</f>
        <v>0</v>
      </c>
    </row>
    <row r="60" spans="2:32" x14ac:dyDescent="0.35">
      <c r="B60" s="10" t="s">
        <v>12</v>
      </c>
      <c r="C60" s="10" t="s">
        <v>13</v>
      </c>
      <c r="D60" s="10" t="s">
        <v>7</v>
      </c>
      <c r="E60" s="10" cm="1">
        <f t="array" ref="E60">INDEX(ISP_Installed_MW[], MATCH(1, (Table186[[#This Row],[REZ Name]]=ISP_Installed_MW[REZ Name]) * (Table186[[#This Row],[Technology]]=ISP_Installed_MW[Technology]), 0),4)-INDEX(GenREZAmounts[],MATCH(1, (Table186[[#This Row],[REZ Name]]=GenREZAmounts[REZ Name]) * (Table186[[#This Row],[Technology]]=GenREZAmounts[Technology]), 0),3)</f>
        <v>0</v>
      </c>
      <c r="F60" s="10" cm="1">
        <f t="array" ref="F60">INDEX(ISP_Installed_MW[], MATCH(1, (Table186[[#This Row],[REZ Name]]=ISP_Installed_MW[REZ Name]) * (Table186[[#This Row],[Technology]]=ISP_Installed_MW[Technology]), 0),5)-INDEX(GenREZAmounts[],MATCH(1, (Table186[[#This Row],[REZ Name]]=GenREZAmounts[REZ Name]) * (Table186[[#This Row],[Technology]]=GenREZAmounts[Technology]), 0),4)</f>
        <v>0</v>
      </c>
      <c r="G60" s="10" cm="1">
        <f t="array" ref="G60">INDEX(ISP_Installed_MW[], MATCH(1, (Table186[[#This Row],[REZ Name]]=ISP_Installed_MW[REZ Name]) * (Table186[[#This Row],[Technology]]=ISP_Installed_MW[Technology]), 0),6)-INDEX(GenREZAmounts[],MATCH(1, (Table186[[#This Row],[REZ Name]]=GenREZAmounts[REZ Name]) * (Table186[[#This Row],[Technology]]=GenREZAmounts[Technology]), 0),5)</f>
        <v>0</v>
      </c>
      <c r="H60" s="10" cm="1">
        <f t="array" ref="H60">INDEX(ISP_Installed_MW[], MATCH(1, (Table186[[#This Row],[REZ Name]]=ISP_Installed_MW[REZ Name]) * (Table186[[#This Row],[Technology]]=ISP_Installed_MW[Technology]), 0),7)-INDEX(GenREZAmounts[],MATCH(1, (Table186[[#This Row],[REZ Name]]=GenREZAmounts[REZ Name]) * (Table186[[#This Row],[Technology]]=GenREZAmounts[Technology]), 0),6)</f>
        <v>0</v>
      </c>
      <c r="I60" s="10" cm="1">
        <f t="array" ref="I60">INDEX(ISP_Installed_MW[], MATCH(1, (Table186[[#This Row],[REZ Name]]=ISP_Installed_MW[REZ Name]) * (Table186[[#This Row],[Technology]]=ISP_Installed_MW[Technology]), 0),8)-INDEX(GenREZAmounts[],MATCH(1, (Table186[[#This Row],[REZ Name]]=GenREZAmounts[REZ Name]) * (Table186[[#This Row],[Technology]]=GenREZAmounts[Technology]), 0),7)</f>
        <v>0</v>
      </c>
      <c r="J60" s="10" cm="1">
        <f t="array" ref="J60">INDEX(ISP_Installed_MW[], MATCH(1, (Table186[[#This Row],[REZ Name]]=ISP_Installed_MW[REZ Name]) * (Table186[[#This Row],[Technology]]=ISP_Installed_MW[Technology]), 0),9)-INDEX(GenREZAmounts[],MATCH(1, (Table186[[#This Row],[REZ Name]]=GenREZAmounts[REZ Name]) * (Table186[[#This Row],[Technology]]=GenREZAmounts[Technology]), 0),8)</f>
        <v>0</v>
      </c>
      <c r="K60" s="10" cm="1">
        <f t="array" ref="K60">INDEX(ISP_Installed_MW[], MATCH(1, (Table186[[#This Row],[REZ Name]]=ISP_Installed_MW[REZ Name]) * (Table186[[#This Row],[Technology]]=ISP_Installed_MW[Technology]), 0),10)-INDEX(GenREZAmounts[],MATCH(1, (Table186[[#This Row],[REZ Name]]=GenREZAmounts[REZ Name]) * (Table186[[#This Row],[Technology]]=GenREZAmounts[Technology]), 0),9)</f>
        <v>0</v>
      </c>
      <c r="L60" s="10" cm="1">
        <f t="array" ref="L60">INDEX(ISP_Installed_MW[], MATCH(1, (Table186[[#This Row],[REZ Name]]=ISP_Installed_MW[REZ Name]) * (Table186[[#This Row],[Technology]]=ISP_Installed_MW[Technology]), 0),11)-INDEX(GenREZAmounts[],MATCH(1, (Table186[[#This Row],[REZ Name]]=GenREZAmounts[REZ Name]) * (Table186[[#This Row],[Technology]]=GenREZAmounts[Technology]), 0),10)</f>
        <v>0</v>
      </c>
      <c r="M60" s="10" cm="1">
        <f t="array" ref="M60">INDEX(ISP_Installed_MW[], MATCH(1, (Table186[[#This Row],[REZ Name]]=ISP_Installed_MW[REZ Name]) * (Table186[[#This Row],[Technology]]=ISP_Installed_MW[Technology]), 0),12)-INDEX(GenREZAmounts[],MATCH(1, (Table186[[#This Row],[REZ Name]]=GenREZAmounts[REZ Name]) * (Table186[[#This Row],[Technology]]=GenREZAmounts[Technology]), 0),11)</f>
        <v>0</v>
      </c>
      <c r="N60" s="10" cm="1">
        <f t="array" ref="N60">INDEX(ISP_Installed_MW[], MATCH(1, (Table186[[#This Row],[REZ Name]]=ISP_Installed_MW[REZ Name]) * (Table186[[#This Row],[Technology]]=ISP_Installed_MW[Technology]), 0),13)-INDEX(GenREZAmounts[],MATCH(1, (Table186[[#This Row],[REZ Name]]=GenREZAmounts[REZ Name]) * (Table186[[#This Row],[Technology]]=GenREZAmounts[Technology]), 0),12)</f>
        <v>0</v>
      </c>
      <c r="O60" s="10" cm="1">
        <f t="array" ref="O60">INDEX(ISP_Installed_MW[], MATCH(1, (Table186[[#This Row],[REZ Name]]=ISP_Installed_MW[REZ Name]) * (Table186[[#This Row],[Technology]]=ISP_Installed_MW[Technology]), 0),14)-INDEX(GenREZAmounts[],MATCH(1, (Table186[[#This Row],[REZ Name]]=GenREZAmounts[REZ Name]) * (Table186[[#This Row],[Technology]]=GenREZAmounts[Technology]), 0),13)</f>
        <v>0</v>
      </c>
      <c r="P60" s="10" cm="1">
        <f t="array" ref="P60">INDEX(ISP_Installed_MW[], MATCH(1, (Table186[[#This Row],[REZ Name]]=ISP_Installed_MW[REZ Name]) * (Table186[[#This Row],[Technology]]=ISP_Installed_MW[Technology]), 0),15)-INDEX(GenREZAmounts[],MATCH(1, (Table186[[#This Row],[REZ Name]]=GenREZAmounts[REZ Name]) * (Table186[[#This Row],[Technology]]=GenREZAmounts[Technology]), 0),14)</f>
        <v>0</v>
      </c>
      <c r="Q60" s="10" cm="1">
        <f t="array" ref="Q60">INDEX(ISP_Installed_MW[], MATCH(1, (Table186[[#This Row],[REZ Name]]=ISP_Installed_MW[REZ Name]) * (Table186[[#This Row],[Technology]]=ISP_Installed_MW[Technology]), 0),16)-INDEX(GenREZAmounts[],MATCH(1, (Table186[[#This Row],[REZ Name]]=GenREZAmounts[REZ Name]) * (Table186[[#This Row],[Technology]]=GenREZAmounts[Technology]), 0),15)</f>
        <v>0</v>
      </c>
      <c r="R60" s="10" cm="1">
        <f t="array" ref="R60">INDEX(ISP_Installed_MW[], MATCH(1, (Table186[[#This Row],[REZ Name]]=ISP_Installed_MW[REZ Name]) * (Table186[[#This Row],[Technology]]=ISP_Installed_MW[Technology]), 0),17)-INDEX(GenREZAmounts[],MATCH(1, (Table186[[#This Row],[REZ Name]]=GenREZAmounts[REZ Name]) * (Table186[[#This Row],[Technology]]=GenREZAmounts[Technology]), 0),16)</f>
        <v>0</v>
      </c>
      <c r="S60" s="10" cm="1">
        <f t="array" ref="S60">INDEX(ISP_Installed_MW[], MATCH(1, (Table186[[#This Row],[REZ Name]]=ISP_Installed_MW[REZ Name]) * (Table186[[#This Row],[Technology]]=ISP_Installed_MW[Technology]), 0),18)-INDEX(GenREZAmounts[],MATCH(1, (Table186[[#This Row],[REZ Name]]=GenREZAmounts[REZ Name]) * (Table186[[#This Row],[Technology]]=GenREZAmounts[Technology]), 0),17)</f>
        <v>0</v>
      </c>
      <c r="T60" s="10" cm="1">
        <f t="array" ref="T60">INDEX(ISP_Installed_MW[], MATCH(1, (Table186[[#This Row],[REZ Name]]=ISP_Installed_MW[REZ Name]) * (Table186[[#This Row],[Technology]]=ISP_Installed_MW[Technology]), 0),19)-INDEX(GenREZAmounts[],MATCH(1, (Table186[[#This Row],[REZ Name]]=GenREZAmounts[REZ Name]) * (Table186[[#This Row],[Technology]]=GenREZAmounts[Technology]), 0),18)</f>
        <v>0</v>
      </c>
      <c r="U60" s="10" cm="1">
        <f t="array" ref="U60">INDEX(ISP_Installed_MW[], MATCH(1, (Table186[[#This Row],[REZ Name]]=ISP_Installed_MW[REZ Name]) * (Table186[[#This Row],[Technology]]=ISP_Installed_MW[Technology]), 0),20)-INDEX(GenREZAmounts[],MATCH(1, (Table186[[#This Row],[REZ Name]]=GenREZAmounts[REZ Name]) * (Table186[[#This Row],[Technology]]=GenREZAmounts[Technology]), 0),19)</f>
        <v>0</v>
      </c>
      <c r="V60" s="10" cm="1">
        <f t="array" ref="V60">INDEX(ISP_Installed_MW[], MATCH(1, (Table186[[#This Row],[REZ Name]]=ISP_Installed_MW[REZ Name]) * (Table186[[#This Row],[Technology]]=ISP_Installed_MW[Technology]), 0),21)-INDEX(GenREZAmounts[],MATCH(1, (Table186[[#This Row],[REZ Name]]=GenREZAmounts[REZ Name]) * (Table186[[#This Row],[Technology]]=GenREZAmounts[Technology]), 0),20)</f>
        <v>0</v>
      </c>
      <c r="W60" s="10" cm="1">
        <f t="array" ref="W60">INDEX(ISP_Installed_MW[], MATCH(1, (Table186[[#This Row],[REZ Name]]=ISP_Installed_MW[REZ Name]) * (Table186[[#This Row],[Technology]]=ISP_Installed_MW[Technology]), 0),22)-INDEX(GenREZAmounts[],MATCH(1, (Table186[[#This Row],[REZ Name]]=GenREZAmounts[REZ Name]) * (Table186[[#This Row],[Technology]]=GenREZAmounts[Technology]), 0),21)</f>
        <v>0</v>
      </c>
      <c r="X60" s="10" cm="1">
        <f t="array" ref="X60">INDEX(ISP_Installed_MW[], MATCH(1, (Table186[[#This Row],[REZ Name]]=ISP_Installed_MW[REZ Name]) * (Table186[[#This Row],[Technology]]=ISP_Installed_MW[Technology]), 0),23)-INDEX(GenREZAmounts[],MATCH(1, (Table186[[#This Row],[REZ Name]]=GenREZAmounts[REZ Name]) * (Table186[[#This Row],[Technology]]=GenREZAmounts[Technology]), 0),22)</f>
        <v>0</v>
      </c>
      <c r="Y60" s="10" cm="1">
        <f t="array" ref="Y60">INDEX(ISP_Installed_MW[], MATCH(1, (Table186[[#This Row],[REZ Name]]=ISP_Installed_MW[REZ Name]) * (Table186[[#This Row],[Technology]]=ISP_Installed_MW[Technology]), 0),24)-INDEX(GenREZAmounts[],MATCH(1, (Table186[[#This Row],[REZ Name]]=GenREZAmounts[REZ Name]) * (Table186[[#This Row],[Technology]]=GenREZAmounts[Technology]), 0),23)</f>
        <v>0</v>
      </c>
      <c r="Z60" s="10" cm="1">
        <f t="array" ref="Z60">INDEX(ISP_Installed_MW[], MATCH(1, (Table186[[#This Row],[REZ Name]]=ISP_Installed_MW[REZ Name]) * (Table186[[#This Row],[Technology]]=ISP_Installed_MW[Technology]), 0),25)-INDEX(GenREZAmounts[],MATCH(1, (Table186[[#This Row],[REZ Name]]=GenREZAmounts[REZ Name]) * (Table186[[#This Row],[Technology]]=GenREZAmounts[Technology]), 0),24)</f>
        <v>0</v>
      </c>
      <c r="AA60" s="10" cm="1">
        <f t="array" ref="AA60">INDEX(ISP_Installed_MW[], MATCH(1, (Table186[[#This Row],[REZ Name]]=ISP_Installed_MW[REZ Name]) * (Table186[[#This Row],[Technology]]=ISP_Installed_MW[Technology]), 0),26)-INDEX(GenREZAmounts[],MATCH(1, (Table186[[#This Row],[REZ Name]]=GenREZAmounts[REZ Name]) * (Table186[[#This Row],[Technology]]=GenREZAmounts[Technology]), 0),25)</f>
        <v>0</v>
      </c>
      <c r="AB60" s="10" cm="1">
        <f t="array" ref="AB60">INDEX(ISP_Installed_MW[], MATCH(1, (Table186[[#This Row],[REZ Name]]=ISP_Installed_MW[REZ Name]) * (Table186[[#This Row],[Technology]]=ISP_Installed_MW[Technology]), 0),27)-INDEX(GenREZAmounts[],MATCH(1, (Table186[[#This Row],[REZ Name]]=GenREZAmounts[REZ Name]) * (Table186[[#This Row],[Technology]]=GenREZAmounts[Technology]), 0),26)</f>
        <v>0</v>
      </c>
      <c r="AC60" s="10" cm="1">
        <f t="array" ref="AC60">INDEX(ISP_Installed_MW[], MATCH(1, (Table186[[#This Row],[REZ Name]]=ISP_Installed_MW[REZ Name]) * (Table186[[#This Row],[Technology]]=ISP_Installed_MW[Technology]), 0),28)-INDEX(GenREZAmounts[],MATCH(1, (Table186[[#This Row],[REZ Name]]=GenREZAmounts[REZ Name]) * (Table186[[#This Row],[Technology]]=GenREZAmounts[Technology]), 0),27)</f>
        <v>0</v>
      </c>
      <c r="AD60" s="10" cm="1">
        <f t="array" ref="AD60">INDEX(ISP_Installed_MW[], MATCH(1, (Table186[[#This Row],[REZ Name]]=ISP_Installed_MW[REZ Name]) * (Table186[[#This Row],[Technology]]=ISP_Installed_MW[Technology]), 0),29)-INDEX(GenREZAmounts[],MATCH(1, (Table186[[#This Row],[REZ Name]]=GenREZAmounts[REZ Name]) * (Table186[[#This Row],[Technology]]=GenREZAmounts[Technology]), 0),28)</f>
        <v>0</v>
      </c>
      <c r="AE60" s="10" cm="1">
        <f t="array" ref="AE60">INDEX(ISP_Installed_MW[], MATCH(1, (Table186[[#This Row],[REZ Name]]=ISP_Installed_MW[REZ Name]) * (Table186[[#This Row],[Technology]]=ISP_Installed_MW[Technology]), 0),30)-INDEX(GenREZAmounts[],MATCH(1, (Table186[[#This Row],[REZ Name]]=GenREZAmounts[REZ Name]) * (Table186[[#This Row],[Technology]]=GenREZAmounts[Technology]), 0),29)</f>
        <v>0</v>
      </c>
      <c r="AF60" s="10" cm="1">
        <f t="array" ref="AF60">INDEX(ISP_Installed_MW[], MATCH(1, (Table186[[#This Row],[REZ Name]]=ISP_Installed_MW[REZ Name]) * (Table186[[#This Row],[Technology]]=ISP_Installed_MW[Technology]), 0),31)-INDEX(GenREZAmounts[],MATCH(1, (Table186[[#This Row],[REZ Name]]=GenREZAmounts[REZ Name]) * (Table186[[#This Row],[Technology]]=GenREZAmounts[Technology]), 0),30)</f>
        <v>0</v>
      </c>
    </row>
    <row r="61" spans="2:32" x14ac:dyDescent="0.35">
      <c r="B61" s="12" t="s">
        <v>14</v>
      </c>
      <c r="C61" s="12" t="s">
        <v>15</v>
      </c>
      <c r="D61" s="12" t="s">
        <v>7</v>
      </c>
      <c r="E61" s="10" cm="1">
        <f t="array" ref="E61">INDEX(ISP_Installed_MW[], MATCH(1, (Table186[[#This Row],[REZ Name]]=ISP_Installed_MW[REZ Name]) * (Table186[[#This Row],[Technology]]=ISP_Installed_MW[Technology]), 0),4)-INDEX(GenREZAmounts[],MATCH(1, (Table186[[#This Row],[REZ Name]]=GenREZAmounts[REZ Name]) * (Table186[[#This Row],[Technology]]=GenREZAmounts[Technology]), 0),3)</f>
        <v>0</v>
      </c>
      <c r="F61" s="10" cm="1">
        <f t="array" ref="F61">INDEX(ISP_Installed_MW[], MATCH(1, (Table186[[#This Row],[REZ Name]]=ISP_Installed_MW[REZ Name]) * (Table186[[#This Row],[Technology]]=ISP_Installed_MW[Technology]), 0),5)-INDEX(GenREZAmounts[],MATCH(1, (Table186[[#This Row],[REZ Name]]=GenREZAmounts[REZ Name]) * (Table186[[#This Row],[Technology]]=GenREZAmounts[Technology]), 0),4)</f>
        <v>0</v>
      </c>
      <c r="G61" s="10" cm="1">
        <f t="array" ref="G61">INDEX(ISP_Installed_MW[], MATCH(1, (Table186[[#This Row],[REZ Name]]=ISP_Installed_MW[REZ Name]) * (Table186[[#This Row],[Technology]]=ISP_Installed_MW[Technology]), 0),6)-INDEX(GenREZAmounts[],MATCH(1, (Table186[[#This Row],[REZ Name]]=GenREZAmounts[REZ Name]) * (Table186[[#This Row],[Technology]]=GenREZAmounts[Technology]), 0),5)</f>
        <v>0</v>
      </c>
      <c r="H61" s="10" cm="1">
        <f t="array" ref="H61">INDEX(ISP_Installed_MW[], MATCH(1, (Table186[[#This Row],[REZ Name]]=ISP_Installed_MW[REZ Name]) * (Table186[[#This Row],[Technology]]=ISP_Installed_MW[Technology]), 0),7)-INDEX(GenREZAmounts[],MATCH(1, (Table186[[#This Row],[REZ Name]]=GenREZAmounts[REZ Name]) * (Table186[[#This Row],[Technology]]=GenREZAmounts[Technology]), 0),6)</f>
        <v>0</v>
      </c>
      <c r="I61" s="10" cm="1">
        <f t="array" ref="I61">INDEX(ISP_Installed_MW[], MATCH(1, (Table186[[#This Row],[REZ Name]]=ISP_Installed_MW[REZ Name]) * (Table186[[#This Row],[Technology]]=ISP_Installed_MW[Technology]), 0),8)-INDEX(GenREZAmounts[],MATCH(1, (Table186[[#This Row],[REZ Name]]=GenREZAmounts[REZ Name]) * (Table186[[#This Row],[Technology]]=GenREZAmounts[Technology]), 0),7)</f>
        <v>0</v>
      </c>
      <c r="J61" s="10" cm="1">
        <f t="array" ref="J61">INDEX(ISP_Installed_MW[], MATCH(1, (Table186[[#This Row],[REZ Name]]=ISP_Installed_MW[REZ Name]) * (Table186[[#This Row],[Technology]]=ISP_Installed_MW[Technology]), 0),9)-INDEX(GenREZAmounts[],MATCH(1, (Table186[[#This Row],[REZ Name]]=GenREZAmounts[REZ Name]) * (Table186[[#This Row],[Technology]]=GenREZAmounts[Technology]), 0),8)</f>
        <v>0</v>
      </c>
      <c r="K61" s="10" cm="1">
        <f t="array" ref="K61">INDEX(ISP_Installed_MW[], MATCH(1, (Table186[[#This Row],[REZ Name]]=ISP_Installed_MW[REZ Name]) * (Table186[[#This Row],[Technology]]=ISP_Installed_MW[Technology]), 0),10)-INDEX(GenREZAmounts[],MATCH(1, (Table186[[#This Row],[REZ Name]]=GenREZAmounts[REZ Name]) * (Table186[[#This Row],[Technology]]=GenREZAmounts[Technology]), 0),9)</f>
        <v>0</v>
      </c>
      <c r="L61" s="10" cm="1">
        <f t="array" ref="L61">INDEX(ISP_Installed_MW[], MATCH(1, (Table186[[#This Row],[REZ Name]]=ISP_Installed_MW[REZ Name]) * (Table186[[#This Row],[Technology]]=ISP_Installed_MW[Technology]), 0),11)-INDEX(GenREZAmounts[],MATCH(1, (Table186[[#This Row],[REZ Name]]=GenREZAmounts[REZ Name]) * (Table186[[#This Row],[Technology]]=GenREZAmounts[Technology]), 0),10)</f>
        <v>0</v>
      </c>
      <c r="M61" s="10" cm="1">
        <f t="array" ref="M61">INDEX(ISP_Installed_MW[], MATCH(1, (Table186[[#This Row],[REZ Name]]=ISP_Installed_MW[REZ Name]) * (Table186[[#This Row],[Technology]]=ISP_Installed_MW[Technology]), 0),12)-INDEX(GenREZAmounts[],MATCH(1, (Table186[[#This Row],[REZ Name]]=GenREZAmounts[REZ Name]) * (Table186[[#This Row],[Technology]]=GenREZAmounts[Technology]), 0),11)</f>
        <v>0</v>
      </c>
      <c r="N61" s="10" cm="1">
        <f t="array" ref="N61">INDEX(ISP_Installed_MW[], MATCH(1, (Table186[[#This Row],[REZ Name]]=ISP_Installed_MW[REZ Name]) * (Table186[[#This Row],[Technology]]=ISP_Installed_MW[Technology]), 0),13)-INDEX(GenREZAmounts[],MATCH(1, (Table186[[#This Row],[REZ Name]]=GenREZAmounts[REZ Name]) * (Table186[[#This Row],[Technology]]=GenREZAmounts[Technology]), 0),12)</f>
        <v>0</v>
      </c>
      <c r="O61" s="10" cm="1">
        <f t="array" ref="O61">INDEX(ISP_Installed_MW[], MATCH(1, (Table186[[#This Row],[REZ Name]]=ISP_Installed_MW[REZ Name]) * (Table186[[#This Row],[Technology]]=ISP_Installed_MW[Technology]), 0),14)-INDEX(GenREZAmounts[],MATCH(1, (Table186[[#This Row],[REZ Name]]=GenREZAmounts[REZ Name]) * (Table186[[#This Row],[Technology]]=GenREZAmounts[Technology]), 0),13)</f>
        <v>0</v>
      </c>
      <c r="P61" s="10" cm="1">
        <f t="array" ref="P61">INDEX(ISP_Installed_MW[], MATCH(1, (Table186[[#This Row],[REZ Name]]=ISP_Installed_MW[REZ Name]) * (Table186[[#This Row],[Technology]]=ISP_Installed_MW[Technology]), 0),15)-INDEX(GenREZAmounts[],MATCH(1, (Table186[[#This Row],[REZ Name]]=GenREZAmounts[REZ Name]) * (Table186[[#This Row],[Technology]]=GenREZAmounts[Technology]), 0),14)</f>
        <v>0</v>
      </c>
      <c r="Q61" s="10" cm="1">
        <f t="array" ref="Q61">INDEX(ISP_Installed_MW[], MATCH(1, (Table186[[#This Row],[REZ Name]]=ISP_Installed_MW[REZ Name]) * (Table186[[#This Row],[Technology]]=ISP_Installed_MW[Technology]), 0),16)-INDEX(GenREZAmounts[],MATCH(1, (Table186[[#This Row],[REZ Name]]=GenREZAmounts[REZ Name]) * (Table186[[#This Row],[Technology]]=GenREZAmounts[Technology]), 0),15)</f>
        <v>0</v>
      </c>
      <c r="R61" s="10" cm="1">
        <f t="array" ref="R61">INDEX(ISP_Installed_MW[], MATCH(1, (Table186[[#This Row],[REZ Name]]=ISP_Installed_MW[REZ Name]) * (Table186[[#This Row],[Technology]]=ISP_Installed_MW[Technology]), 0),17)-INDEX(GenREZAmounts[],MATCH(1, (Table186[[#This Row],[REZ Name]]=GenREZAmounts[REZ Name]) * (Table186[[#This Row],[Technology]]=GenREZAmounts[Technology]), 0),16)</f>
        <v>0</v>
      </c>
      <c r="S61" s="10" cm="1">
        <f t="array" ref="S61">INDEX(ISP_Installed_MW[], MATCH(1, (Table186[[#This Row],[REZ Name]]=ISP_Installed_MW[REZ Name]) * (Table186[[#This Row],[Technology]]=ISP_Installed_MW[Technology]), 0),18)-INDEX(GenREZAmounts[],MATCH(1, (Table186[[#This Row],[REZ Name]]=GenREZAmounts[REZ Name]) * (Table186[[#This Row],[Technology]]=GenREZAmounts[Technology]), 0),17)</f>
        <v>0</v>
      </c>
      <c r="T61" s="10" cm="1">
        <f t="array" ref="T61">INDEX(ISP_Installed_MW[], MATCH(1, (Table186[[#This Row],[REZ Name]]=ISP_Installed_MW[REZ Name]) * (Table186[[#This Row],[Technology]]=ISP_Installed_MW[Technology]), 0),19)-INDEX(GenREZAmounts[],MATCH(1, (Table186[[#This Row],[REZ Name]]=GenREZAmounts[REZ Name]) * (Table186[[#This Row],[Technology]]=GenREZAmounts[Technology]), 0),18)</f>
        <v>0</v>
      </c>
      <c r="U61" s="10" cm="1">
        <f t="array" ref="U61">INDEX(ISP_Installed_MW[], MATCH(1, (Table186[[#This Row],[REZ Name]]=ISP_Installed_MW[REZ Name]) * (Table186[[#This Row],[Technology]]=ISP_Installed_MW[Technology]), 0),20)-INDEX(GenREZAmounts[],MATCH(1, (Table186[[#This Row],[REZ Name]]=GenREZAmounts[REZ Name]) * (Table186[[#This Row],[Technology]]=GenREZAmounts[Technology]), 0),19)</f>
        <v>0</v>
      </c>
      <c r="V61" s="10" cm="1">
        <f t="array" ref="V61">INDEX(ISP_Installed_MW[], MATCH(1, (Table186[[#This Row],[REZ Name]]=ISP_Installed_MW[REZ Name]) * (Table186[[#This Row],[Technology]]=ISP_Installed_MW[Technology]), 0),21)-INDEX(GenREZAmounts[],MATCH(1, (Table186[[#This Row],[REZ Name]]=GenREZAmounts[REZ Name]) * (Table186[[#This Row],[Technology]]=GenREZAmounts[Technology]), 0),20)</f>
        <v>0</v>
      </c>
      <c r="W61" s="10" cm="1">
        <f t="array" ref="W61">INDEX(ISP_Installed_MW[], MATCH(1, (Table186[[#This Row],[REZ Name]]=ISP_Installed_MW[REZ Name]) * (Table186[[#This Row],[Technology]]=ISP_Installed_MW[Technology]), 0),22)-INDEX(GenREZAmounts[],MATCH(1, (Table186[[#This Row],[REZ Name]]=GenREZAmounts[REZ Name]) * (Table186[[#This Row],[Technology]]=GenREZAmounts[Technology]), 0),21)</f>
        <v>14.239597369999956</v>
      </c>
      <c r="X61" s="10" cm="1">
        <f t="array" ref="X61">INDEX(ISP_Installed_MW[], MATCH(1, (Table186[[#This Row],[REZ Name]]=ISP_Installed_MW[REZ Name]) * (Table186[[#This Row],[Technology]]=ISP_Installed_MW[Technology]), 0),23)-INDEX(GenREZAmounts[],MATCH(1, (Table186[[#This Row],[REZ Name]]=GenREZAmounts[REZ Name]) * (Table186[[#This Row],[Technology]]=GenREZAmounts[Technology]), 0),22)</f>
        <v>412.65159431000006</v>
      </c>
      <c r="Y61" s="10" cm="1">
        <f t="array" ref="Y61">INDEX(ISP_Installed_MW[], MATCH(1, (Table186[[#This Row],[REZ Name]]=ISP_Installed_MW[REZ Name]) * (Table186[[#This Row],[Technology]]=ISP_Installed_MW[Technology]), 0),24)-INDEX(GenREZAmounts[],MATCH(1, (Table186[[#This Row],[REZ Name]]=GenREZAmounts[REZ Name]) * (Table186[[#This Row],[Technology]]=GenREZAmounts[Technology]), 0),23)</f>
        <v>2644.8059628000001</v>
      </c>
      <c r="Z61" s="10" cm="1">
        <f t="array" ref="Z61">INDEX(ISP_Installed_MW[], MATCH(1, (Table186[[#This Row],[REZ Name]]=ISP_Installed_MW[REZ Name]) * (Table186[[#This Row],[Technology]]=ISP_Installed_MW[Technology]), 0),25)-INDEX(GenREZAmounts[],MATCH(1, (Table186[[#This Row],[REZ Name]]=GenREZAmounts[REZ Name]) * (Table186[[#This Row],[Technology]]=GenREZAmounts[Technology]), 0),24)</f>
        <v>2644.8059628000001</v>
      </c>
      <c r="AA61" s="10" cm="1">
        <f t="array" ref="AA61">INDEX(ISP_Installed_MW[], MATCH(1, (Table186[[#This Row],[REZ Name]]=ISP_Installed_MW[REZ Name]) * (Table186[[#This Row],[Technology]]=ISP_Installed_MW[Technology]), 0),26)-INDEX(GenREZAmounts[],MATCH(1, (Table186[[#This Row],[REZ Name]]=GenREZAmounts[REZ Name]) * (Table186[[#This Row],[Technology]]=GenREZAmounts[Technology]), 0),25)</f>
        <v>2644.8059628000001</v>
      </c>
      <c r="AB61" s="10" cm="1">
        <f t="array" ref="AB61">INDEX(ISP_Installed_MW[], MATCH(1, (Table186[[#This Row],[REZ Name]]=ISP_Installed_MW[REZ Name]) * (Table186[[#This Row],[Technology]]=ISP_Installed_MW[Technology]), 0),27)-INDEX(GenREZAmounts[],MATCH(1, (Table186[[#This Row],[REZ Name]]=GenREZAmounts[REZ Name]) * (Table186[[#This Row],[Technology]]=GenREZAmounts[Technology]), 0),26)</f>
        <v>2644.8059628000001</v>
      </c>
      <c r="AC61" s="10" cm="1">
        <f t="array" ref="AC61">INDEX(ISP_Installed_MW[], MATCH(1, (Table186[[#This Row],[REZ Name]]=ISP_Installed_MW[REZ Name]) * (Table186[[#This Row],[Technology]]=ISP_Installed_MW[Technology]), 0),28)-INDEX(GenREZAmounts[],MATCH(1, (Table186[[#This Row],[REZ Name]]=GenREZAmounts[REZ Name]) * (Table186[[#This Row],[Technology]]=GenREZAmounts[Technology]), 0),27)</f>
        <v>2644.8059628000001</v>
      </c>
      <c r="AD61" s="10" cm="1">
        <f t="array" ref="AD61">INDEX(ISP_Installed_MW[], MATCH(1, (Table186[[#This Row],[REZ Name]]=ISP_Installed_MW[REZ Name]) * (Table186[[#This Row],[Technology]]=ISP_Installed_MW[Technology]), 0),29)-INDEX(GenREZAmounts[],MATCH(1, (Table186[[#This Row],[REZ Name]]=GenREZAmounts[REZ Name]) * (Table186[[#This Row],[Technology]]=GenREZAmounts[Technology]), 0),28)</f>
        <v>2644.8059628000001</v>
      </c>
      <c r="AE61" s="10" cm="1">
        <f t="array" ref="AE61">INDEX(ISP_Installed_MW[], MATCH(1, (Table186[[#This Row],[REZ Name]]=ISP_Installed_MW[REZ Name]) * (Table186[[#This Row],[Technology]]=ISP_Installed_MW[Technology]), 0),30)-INDEX(GenREZAmounts[],MATCH(1, (Table186[[#This Row],[REZ Name]]=GenREZAmounts[REZ Name]) * (Table186[[#This Row],[Technology]]=GenREZAmounts[Technology]), 0),29)</f>
        <v>2644.8059628000001</v>
      </c>
      <c r="AF61" s="10" cm="1">
        <f t="array" ref="AF61">INDEX(ISP_Installed_MW[], MATCH(1, (Table186[[#This Row],[REZ Name]]=ISP_Installed_MW[REZ Name]) * (Table186[[#This Row],[Technology]]=ISP_Installed_MW[Technology]), 0),31)-INDEX(GenREZAmounts[],MATCH(1, (Table186[[#This Row],[REZ Name]]=GenREZAmounts[REZ Name]) * (Table186[[#This Row],[Technology]]=GenREZAmounts[Technology]), 0),30)</f>
        <v>2644.8059628000001</v>
      </c>
    </row>
    <row r="62" spans="2:32" x14ac:dyDescent="0.35">
      <c r="B62" s="10" t="s">
        <v>16</v>
      </c>
      <c r="C62" s="10" t="s">
        <v>17</v>
      </c>
      <c r="D62" s="10" t="s">
        <v>7</v>
      </c>
      <c r="E62" s="10" cm="1">
        <f t="array" ref="E62">INDEX(ISP_Installed_MW[], MATCH(1, (Table186[[#This Row],[REZ Name]]=ISP_Installed_MW[REZ Name]) * (Table186[[#This Row],[Technology]]=ISP_Installed_MW[Technology]), 0),4)-INDEX(GenREZAmounts[],MATCH(1, (Table186[[#This Row],[REZ Name]]=GenREZAmounts[REZ Name]) * (Table186[[#This Row],[Technology]]=GenREZAmounts[Technology]), 0),3)</f>
        <v>0</v>
      </c>
      <c r="F62" s="10" cm="1">
        <f t="array" ref="F62">INDEX(ISP_Installed_MW[], MATCH(1, (Table186[[#This Row],[REZ Name]]=ISP_Installed_MW[REZ Name]) * (Table186[[#This Row],[Technology]]=ISP_Installed_MW[Technology]), 0),5)-INDEX(GenREZAmounts[],MATCH(1, (Table186[[#This Row],[REZ Name]]=GenREZAmounts[REZ Name]) * (Table186[[#This Row],[Technology]]=GenREZAmounts[Technology]), 0),4)</f>
        <v>0</v>
      </c>
      <c r="G62" s="10" cm="1">
        <f t="array" ref="G62">INDEX(ISP_Installed_MW[], MATCH(1, (Table186[[#This Row],[REZ Name]]=ISP_Installed_MW[REZ Name]) * (Table186[[#This Row],[Technology]]=ISP_Installed_MW[Technology]), 0),6)-INDEX(GenREZAmounts[],MATCH(1, (Table186[[#This Row],[REZ Name]]=GenREZAmounts[REZ Name]) * (Table186[[#This Row],[Technology]]=GenREZAmounts[Technology]), 0),5)</f>
        <v>0</v>
      </c>
      <c r="H62" s="10" cm="1">
        <f t="array" ref="H62">INDEX(ISP_Installed_MW[], MATCH(1, (Table186[[#This Row],[REZ Name]]=ISP_Installed_MW[REZ Name]) * (Table186[[#This Row],[Technology]]=ISP_Installed_MW[Technology]), 0),7)-INDEX(GenREZAmounts[],MATCH(1, (Table186[[#This Row],[REZ Name]]=GenREZAmounts[REZ Name]) * (Table186[[#This Row],[Technology]]=GenREZAmounts[Technology]), 0),6)</f>
        <v>0</v>
      </c>
      <c r="I62" s="10" cm="1">
        <f t="array" ref="I62">INDEX(ISP_Installed_MW[], MATCH(1, (Table186[[#This Row],[REZ Name]]=ISP_Installed_MW[REZ Name]) * (Table186[[#This Row],[Technology]]=ISP_Installed_MW[Technology]), 0),8)-INDEX(GenREZAmounts[],MATCH(1, (Table186[[#This Row],[REZ Name]]=GenREZAmounts[REZ Name]) * (Table186[[#This Row],[Technology]]=GenREZAmounts[Technology]), 0),7)</f>
        <v>0</v>
      </c>
      <c r="J62" s="10" cm="1">
        <f t="array" ref="J62">INDEX(ISP_Installed_MW[], MATCH(1, (Table186[[#This Row],[REZ Name]]=ISP_Installed_MW[REZ Name]) * (Table186[[#This Row],[Technology]]=ISP_Installed_MW[Technology]), 0),9)-INDEX(GenREZAmounts[],MATCH(1, (Table186[[#This Row],[REZ Name]]=GenREZAmounts[REZ Name]) * (Table186[[#This Row],[Technology]]=GenREZAmounts[Technology]), 0),8)</f>
        <v>0</v>
      </c>
      <c r="K62" s="10" cm="1">
        <f t="array" ref="K62">INDEX(ISP_Installed_MW[], MATCH(1, (Table186[[#This Row],[REZ Name]]=ISP_Installed_MW[REZ Name]) * (Table186[[#This Row],[Technology]]=ISP_Installed_MW[Technology]), 0),10)-INDEX(GenREZAmounts[],MATCH(1, (Table186[[#This Row],[REZ Name]]=GenREZAmounts[REZ Name]) * (Table186[[#This Row],[Technology]]=GenREZAmounts[Technology]), 0),9)</f>
        <v>0</v>
      </c>
      <c r="L62" s="10" cm="1">
        <f t="array" ref="L62">INDEX(ISP_Installed_MW[], MATCH(1, (Table186[[#This Row],[REZ Name]]=ISP_Installed_MW[REZ Name]) * (Table186[[#This Row],[Technology]]=ISP_Installed_MW[Technology]), 0),11)-INDEX(GenREZAmounts[],MATCH(1, (Table186[[#This Row],[REZ Name]]=GenREZAmounts[REZ Name]) * (Table186[[#This Row],[Technology]]=GenREZAmounts[Technology]), 0),10)</f>
        <v>0</v>
      </c>
      <c r="M62" s="10" cm="1">
        <f t="array" ref="M62">INDEX(ISP_Installed_MW[], MATCH(1, (Table186[[#This Row],[REZ Name]]=ISP_Installed_MW[REZ Name]) * (Table186[[#This Row],[Technology]]=ISP_Installed_MW[Technology]), 0),12)-INDEX(GenREZAmounts[],MATCH(1, (Table186[[#This Row],[REZ Name]]=GenREZAmounts[REZ Name]) * (Table186[[#This Row],[Technology]]=GenREZAmounts[Technology]), 0),11)</f>
        <v>0</v>
      </c>
      <c r="N62" s="10" cm="1">
        <f t="array" ref="N62">INDEX(ISP_Installed_MW[], MATCH(1, (Table186[[#This Row],[REZ Name]]=ISP_Installed_MW[REZ Name]) * (Table186[[#This Row],[Technology]]=ISP_Installed_MW[Technology]), 0),13)-INDEX(GenREZAmounts[],MATCH(1, (Table186[[#This Row],[REZ Name]]=GenREZAmounts[REZ Name]) * (Table186[[#This Row],[Technology]]=GenREZAmounts[Technology]), 0),12)</f>
        <v>0</v>
      </c>
      <c r="O62" s="10" cm="1">
        <f t="array" ref="O62">INDEX(ISP_Installed_MW[], MATCH(1, (Table186[[#This Row],[REZ Name]]=ISP_Installed_MW[REZ Name]) * (Table186[[#This Row],[Technology]]=ISP_Installed_MW[Technology]), 0),14)-INDEX(GenREZAmounts[],MATCH(1, (Table186[[#This Row],[REZ Name]]=GenREZAmounts[REZ Name]) * (Table186[[#This Row],[Technology]]=GenREZAmounts[Technology]), 0),13)</f>
        <v>0</v>
      </c>
      <c r="P62" s="10" cm="1">
        <f t="array" ref="P62">INDEX(ISP_Installed_MW[], MATCH(1, (Table186[[#This Row],[REZ Name]]=ISP_Installed_MW[REZ Name]) * (Table186[[#This Row],[Technology]]=ISP_Installed_MW[Technology]), 0),15)-INDEX(GenREZAmounts[],MATCH(1, (Table186[[#This Row],[REZ Name]]=GenREZAmounts[REZ Name]) * (Table186[[#This Row],[Technology]]=GenREZAmounts[Technology]), 0),14)</f>
        <v>0</v>
      </c>
      <c r="Q62" s="10" cm="1">
        <f t="array" ref="Q62">INDEX(ISP_Installed_MW[], MATCH(1, (Table186[[#This Row],[REZ Name]]=ISP_Installed_MW[REZ Name]) * (Table186[[#This Row],[Technology]]=ISP_Installed_MW[Technology]), 0),16)-INDEX(GenREZAmounts[],MATCH(1, (Table186[[#This Row],[REZ Name]]=GenREZAmounts[REZ Name]) * (Table186[[#This Row],[Technology]]=GenREZAmounts[Technology]), 0),15)</f>
        <v>0</v>
      </c>
      <c r="R62" s="10" cm="1">
        <f t="array" ref="R62">INDEX(ISP_Installed_MW[], MATCH(1, (Table186[[#This Row],[REZ Name]]=ISP_Installed_MW[REZ Name]) * (Table186[[#This Row],[Technology]]=ISP_Installed_MW[Technology]), 0),17)-INDEX(GenREZAmounts[],MATCH(1, (Table186[[#This Row],[REZ Name]]=GenREZAmounts[REZ Name]) * (Table186[[#This Row],[Technology]]=GenREZAmounts[Technology]), 0),16)</f>
        <v>0</v>
      </c>
      <c r="S62" s="10" cm="1">
        <f t="array" ref="S62">INDEX(ISP_Installed_MW[], MATCH(1, (Table186[[#This Row],[REZ Name]]=ISP_Installed_MW[REZ Name]) * (Table186[[#This Row],[Technology]]=ISP_Installed_MW[Technology]), 0),18)-INDEX(GenREZAmounts[],MATCH(1, (Table186[[#This Row],[REZ Name]]=GenREZAmounts[REZ Name]) * (Table186[[#This Row],[Technology]]=GenREZAmounts[Technology]), 0),17)</f>
        <v>0</v>
      </c>
      <c r="T62" s="10" cm="1">
        <f t="array" ref="T62">INDEX(ISP_Installed_MW[], MATCH(1, (Table186[[#This Row],[REZ Name]]=ISP_Installed_MW[REZ Name]) * (Table186[[#This Row],[Technology]]=ISP_Installed_MW[Technology]), 0),19)-INDEX(GenREZAmounts[],MATCH(1, (Table186[[#This Row],[REZ Name]]=GenREZAmounts[REZ Name]) * (Table186[[#This Row],[Technology]]=GenREZAmounts[Technology]), 0),18)</f>
        <v>0</v>
      </c>
      <c r="U62" s="10" cm="1">
        <f t="array" ref="U62">INDEX(ISP_Installed_MW[], MATCH(1, (Table186[[#This Row],[REZ Name]]=ISP_Installed_MW[REZ Name]) * (Table186[[#This Row],[Technology]]=ISP_Installed_MW[Technology]), 0),20)-INDEX(GenREZAmounts[],MATCH(1, (Table186[[#This Row],[REZ Name]]=GenREZAmounts[REZ Name]) * (Table186[[#This Row],[Technology]]=GenREZAmounts[Technology]), 0),19)</f>
        <v>0</v>
      </c>
      <c r="V62" s="10" cm="1">
        <f t="array" ref="V62">INDEX(ISP_Installed_MW[], MATCH(1, (Table186[[#This Row],[REZ Name]]=ISP_Installed_MW[REZ Name]) * (Table186[[#This Row],[Technology]]=ISP_Installed_MW[Technology]), 0),21)-INDEX(GenREZAmounts[],MATCH(1, (Table186[[#This Row],[REZ Name]]=GenREZAmounts[REZ Name]) * (Table186[[#This Row],[Technology]]=GenREZAmounts[Technology]), 0),20)</f>
        <v>0</v>
      </c>
      <c r="W62" s="10" cm="1">
        <f t="array" ref="W62">INDEX(ISP_Installed_MW[], MATCH(1, (Table186[[#This Row],[REZ Name]]=ISP_Installed_MW[REZ Name]) * (Table186[[#This Row],[Technology]]=ISP_Installed_MW[Technology]), 0),22)-INDEX(GenREZAmounts[],MATCH(1, (Table186[[#This Row],[REZ Name]]=GenREZAmounts[REZ Name]) * (Table186[[#This Row],[Technology]]=GenREZAmounts[Technology]), 0),21)</f>
        <v>0</v>
      </c>
      <c r="X62" s="10" cm="1">
        <f t="array" ref="X62">INDEX(ISP_Installed_MW[], MATCH(1, (Table186[[#This Row],[REZ Name]]=ISP_Installed_MW[REZ Name]) * (Table186[[#This Row],[Technology]]=ISP_Installed_MW[Technology]), 0),23)-INDEX(GenREZAmounts[],MATCH(1, (Table186[[#This Row],[REZ Name]]=GenREZAmounts[REZ Name]) * (Table186[[#This Row],[Technology]]=GenREZAmounts[Technology]), 0),22)</f>
        <v>0</v>
      </c>
      <c r="Y62" s="10" cm="1">
        <f t="array" ref="Y62">INDEX(ISP_Installed_MW[], MATCH(1, (Table186[[#This Row],[REZ Name]]=ISP_Installed_MW[REZ Name]) * (Table186[[#This Row],[Technology]]=ISP_Installed_MW[Technology]), 0),24)-INDEX(GenREZAmounts[],MATCH(1, (Table186[[#This Row],[REZ Name]]=GenREZAmounts[REZ Name]) * (Table186[[#This Row],[Technology]]=GenREZAmounts[Technology]), 0),23)</f>
        <v>0</v>
      </c>
      <c r="Z62" s="10" cm="1">
        <f t="array" ref="Z62">INDEX(ISP_Installed_MW[], MATCH(1, (Table186[[#This Row],[REZ Name]]=ISP_Installed_MW[REZ Name]) * (Table186[[#This Row],[Technology]]=ISP_Installed_MW[Technology]), 0),25)-INDEX(GenREZAmounts[],MATCH(1, (Table186[[#This Row],[REZ Name]]=GenREZAmounts[REZ Name]) * (Table186[[#This Row],[Technology]]=GenREZAmounts[Technology]), 0),24)</f>
        <v>0</v>
      </c>
      <c r="AA62" s="10" cm="1">
        <f t="array" ref="AA62">INDEX(ISP_Installed_MW[], MATCH(1, (Table186[[#This Row],[REZ Name]]=ISP_Installed_MW[REZ Name]) * (Table186[[#This Row],[Technology]]=ISP_Installed_MW[Technology]), 0),26)-INDEX(GenREZAmounts[],MATCH(1, (Table186[[#This Row],[REZ Name]]=GenREZAmounts[REZ Name]) * (Table186[[#This Row],[Technology]]=GenREZAmounts[Technology]), 0),25)</f>
        <v>0</v>
      </c>
      <c r="AB62" s="10" cm="1">
        <f t="array" ref="AB62">INDEX(ISP_Installed_MW[], MATCH(1, (Table186[[#This Row],[REZ Name]]=ISP_Installed_MW[REZ Name]) * (Table186[[#This Row],[Technology]]=ISP_Installed_MW[Technology]), 0),27)-INDEX(GenREZAmounts[],MATCH(1, (Table186[[#This Row],[REZ Name]]=GenREZAmounts[REZ Name]) * (Table186[[#This Row],[Technology]]=GenREZAmounts[Technology]), 0),26)</f>
        <v>0</v>
      </c>
      <c r="AC62" s="10" cm="1">
        <f t="array" ref="AC62">INDEX(ISP_Installed_MW[], MATCH(1, (Table186[[#This Row],[REZ Name]]=ISP_Installed_MW[REZ Name]) * (Table186[[#This Row],[Technology]]=ISP_Installed_MW[Technology]), 0),28)-INDEX(GenREZAmounts[],MATCH(1, (Table186[[#This Row],[REZ Name]]=GenREZAmounts[REZ Name]) * (Table186[[#This Row],[Technology]]=GenREZAmounts[Technology]), 0),27)</f>
        <v>0</v>
      </c>
      <c r="AD62" s="10" cm="1">
        <f t="array" ref="AD62">INDEX(ISP_Installed_MW[], MATCH(1, (Table186[[#This Row],[REZ Name]]=ISP_Installed_MW[REZ Name]) * (Table186[[#This Row],[Technology]]=ISP_Installed_MW[Technology]), 0),29)-INDEX(GenREZAmounts[],MATCH(1, (Table186[[#This Row],[REZ Name]]=GenREZAmounts[REZ Name]) * (Table186[[#This Row],[Technology]]=GenREZAmounts[Technology]), 0),28)</f>
        <v>0</v>
      </c>
      <c r="AE62" s="10" cm="1">
        <f t="array" ref="AE62">INDEX(ISP_Installed_MW[], MATCH(1, (Table186[[#This Row],[REZ Name]]=ISP_Installed_MW[REZ Name]) * (Table186[[#This Row],[Technology]]=ISP_Installed_MW[Technology]), 0),30)-INDEX(GenREZAmounts[],MATCH(1, (Table186[[#This Row],[REZ Name]]=GenREZAmounts[REZ Name]) * (Table186[[#This Row],[Technology]]=GenREZAmounts[Technology]), 0),29)</f>
        <v>0</v>
      </c>
      <c r="AF62" s="10" cm="1">
        <f t="array" ref="AF62">INDEX(ISP_Installed_MW[], MATCH(1, (Table186[[#This Row],[REZ Name]]=ISP_Installed_MW[REZ Name]) * (Table186[[#This Row],[Technology]]=ISP_Installed_MW[Technology]), 0),31)-INDEX(GenREZAmounts[],MATCH(1, (Table186[[#This Row],[REZ Name]]=GenREZAmounts[REZ Name]) * (Table186[[#This Row],[Technology]]=GenREZAmounts[Technology]), 0),30)</f>
        <v>0</v>
      </c>
    </row>
    <row r="63" spans="2:32" x14ac:dyDescent="0.35">
      <c r="B63" s="12" t="s">
        <v>18</v>
      </c>
      <c r="C63" s="12" t="s">
        <v>19</v>
      </c>
      <c r="D63" s="12" t="s">
        <v>7</v>
      </c>
      <c r="E63" s="10" cm="1">
        <f t="array" ref="E63">INDEX(ISP_Installed_MW[], MATCH(1, (Table186[[#This Row],[REZ Name]]=ISP_Installed_MW[REZ Name]) * (Table186[[#This Row],[Technology]]=ISP_Installed_MW[Technology]), 0),4)-INDEX(GenREZAmounts[],MATCH(1, (Table186[[#This Row],[REZ Name]]=GenREZAmounts[REZ Name]) * (Table186[[#This Row],[Technology]]=GenREZAmounts[Technology]), 0),3)</f>
        <v>0</v>
      </c>
      <c r="F63" s="10" cm="1">
        <f t="array" ref="F63">INDEX(ISP_Installed_MW[], MATCH(1, (Table186[[#This Row],[REZ Name]]=ISP_Installed_MW[REZ Name]) * (Table186[[#This Row],[Technology]]=ISP_Installed_MW[Technology]), 0),5)-INDEX(GenREZAmounts[],MATCH(1, (Table186[[#This Row],[REZ Name]]=GenREZAmounts[REZ Name]) * (Table186[[#This Row],[Technology]]=GenREZAmounts[Technology]), 0),4)</f>
        <v>0</v>
      </c>
      <c r="G63" s="10" cm="1">
        <f t="array" ref="G63">INDEX(ISP_Installed_MW[], MATCH(1, (Table186[[#This Row],[REZ Name]]=ISP_Installed_MW[REZ Name]) * (Table186[[#This Row],[Technology]]=ISP_Installed_MW[Technology]), 0),6)-INDEX(GenREZAmounts[],MATCH(1, (Table186[[#This Row],[REZ Name]]=GenREZAmounts[REZ Name]) * (Table186[[#This Row],[Technology]]=GenREZAmounts[Technology]), 0),5)</f>
        <v>0</v>
      </c>
      <c r="H63" s="10" cm="1">
        <f t="array" ref="H63">INDEX(ISP_Installed_MW[], MATCH(1, (Table186[[#This Row],[REZ Name]]=ISP_Installed_MW[REZ Name]) * (Table186[[#This Row],[Technology]]=ISP_Installed_MW[Technology]), 0),7)-INDEX(GenREZAmounts[],MATCH(1, (Table186[[#This Row],[REZ Name]]=GenREZAmounts[REZ Name]) * (Table186[[#This Row],[Technology]]=GenREZAmounts[Technology]), 0),6)</f>
        <v>0</v>
      </c>
      <c r="I63" s="10" cm="1">
        <f t="array" ref="I63">INDEX(ISP_Installed_MW[], MATCH(1, (Table186[[#This Row],[REZ Name]]=ISP_Installed_MW[REZ Name]) * (Table186[[#This Row],[Technology]]=ISP_Installed_MW[Technology]), 0),8)-INDEX(GenREZAmounts[],MATCH(1, (Table186[[#This Row],[REZ Name]]=GenREZAmounts[REZ Name]) * (Table186[[#This Row],[Technology]]=GenREZAmounts[Technology]), 0),7)</f>
        <v>0</v>
      </c>
      <c r="J63" s="10" cm="1">
        <f t="array" ref="J63">INDEX(ISP_Installed_MW[], MATCH(1, (Table186[[#This Row],[REZ Name]]=ISP_Installed_MW[REZ Name]) * (Table186[[#This Row],[Technology]]=ISP_Installed_MW[Technology]), 0),9)-INDEX(GenREZAmounts[],MATCH(1, (Table186[[#This Row],[REZ Name]]=GenREZAmounts[REZ Name]) * (Table186[[#This Row],[Technology]]=GenREZAmounts[Technology]), 0),8)</f>
        <v>0</v>
      </c>
      <c r="K63" s="10" cm="1">
        <f t="array" ref="K63">INDEX(ISP_Installed_MW[], MATCH(1, (Table186[[#This Row],[REZ Name]]=ISP_Installed_MW[REZ Name]) * (Table186[[#This Row],[Technology]]=ISP_Installed_MW[Technology]), 0),10)-INDEX(GenREZAmounts[],MATCH(1, (Table186[[#This Row],[REZ Name]]=GenREZAmounts[REZ Name]) * (Table186[[#This Row],[Technology]]=GenREZAmounts[Technology]), 0),9)</f>
        <v>515.68828684000005</v>
      </c>
      <c r="L63" s="10" cm="1">
        <f t="array" ref="L63">INDEX(ISP_Installed_MW[], MATCH(1, (Table186[[#This Row],[REZ Name]]=ISP_Installed_MW[REZ Name]) * (Table186[[#This Row],[Technology]]=ISP_Installed_MW[Technology]), 0),11)-INDEX(GenREZAmounts[],MATCH(1, (Table186[[#This Row],[REZ Name]]=GenREZAmounts[REZ Name]) * (Table186[[#This Row],[Technology]]=GenREZAmounts[Technology]), 0),10)</f>
        <v>515.68828684000005</v>
      </c>
      <c r="M63" s="10" cm="1">
        <f t="array" ref="M63">INDEX(ISP_Installed_MW[], MATCH(1, (Table186[[#This Row],[REZ Name]]=ISP_Installed_MW[REZ Name]) * (Table186[[#This Row],[Technology]]=ISP_Installed_MW[Technology]), 0),12)-INDEX(GenREZAmounts[],MATCH(1, (Table186[[#This Row],[REZ Name]]=GenREZAmounts[REZ Name]) * (Table186[[#This Row],[Technology]]=GenREZAmounts[Technology]), 0),11)</f>
        <v>515.68828684000005</v>
      </c>
      <c r="N63" s="10" cm="1">
        <f t="array" ref="N63">INDEX(ISP_Installed_MW[], MATCH(1, (Table186[[#This Row],[REZ Name]]=ISP_Installed_MW[REZ Name]) * (Table186[[#This Row],[Technology]]=ISP_Installed_MW[Technology]), 0),13)-INDEX(GenREZAmounts[],MATCH(1, (Table186[[#This Row],[REZ Name]]=GenREZAmounts[REZ Name]) * (Table186[[#This Row],[Technology]]=GenREZAmounts[Technology]), 0),12)</f>
        <v>515.68828684000005</v>
      </c>
      <c r="O63" s="10" cm="1">
        <f t="array" ref="O63">INDEX(ISP_Installed_MW[], MATCH(1, (Table186[[#This Row],[REZ Name]]=ISP_Installed_MW[REZ Name]) * (Table186[[#This Row],[Technology]]=ISP_Installed_MW[Technology]), 0),14)-INDEX(GenREZAmounts[],MATCH(1, (Table186[[#This Row],[REZ Name]]=GenREZAmounts[REZ Name]) * (Table186[[#This Row],[Technology]]=GenREZAmounts[Technology]), 0),13)</f>
        <v>515.68828684000005</v>
      </c>
      <c r="P63" s="10" cm="1">
        <f t="array" ref="P63">INDEX(ISP_Installed_MW[], MATCH(1, (Table186[[#This Row],[REZ Name]]=ISP_Installed_MW[REZ Name]) * (Table186[[#This Row],[Technology]]=ISP_Installed_MW[Technology]), 0),15)-INDEX(GenREZAmounts[],MATCH(1, (Table186[[#This Row],[REZ Name]]=GenREZAmounts[REZ Name]) * (Table186[[#This Row],[Technology]]=GenREZAmounts[Technology]), 0),14)</f>
        <v>515.68828684000005</v>
      </c>
      <c r="Q63" s="10" cm="1">
        <f t="array" ref="Q63">INDEX(ISP_Installed_MW[], MATCH(1, (Table186[[#This Row],[REZ Name]]=ISP_Installed_MW[REZ Name]) * (Table186[[#This Row],[Technology]]=ISP_Installed_MW[Technology]), 0),16)-INDEX(GenREZAmounts[],MATCH(1, (Table186[[#This Row],[REZ Name]]=GenREZAmounts[REZ Name]) * (Table186[[#This Row],[Technology]]=GenREZAmounts[Technology]), 0),15)</f>
        <v>589.23067547000005</v>
      </c>
      <c r="R63" s="10" cm="1">
        <f t="array" ref="R63">INDEX(ISP_Installed_MW[], MATCH(1, (Table186[[#This Row],[REZ Name]]=ISP_Installed_MW[REZ Name]) * (Table186[[#This Row],[Technology]]=ISP_Installed_MW[Technology]), 0),17)-INDEX(GenREZAmounts[],MATCH(1, (Table186[[#This Row],[REZ Name]]=GenREZAmounts[REZ Name]) * (Table186[[#This Row],[Technology]]=GenREZAmounts[Technology]), 0),16)</f>
        <v>589.23067547000005</v>
      </c>
      <c r="S63" s="10" cm="1">
        <f t="array" ref="S63">INDEX(ISP_Installed_MW[], MATCH(1, (Table186[[#This Row],[REZ Name]]=ISP_Installed_MW[REZ Name]) * (Table186[[#This Row],[Technology]]=ISP_Installed_MW[Technology]), 0),18)-INDEX(GenREZAmounts[],MATCH(1, (Table186[[#This Row],[REZ Name]]=GenREZAmounts[REZ Name]) * (Table186[[#This Row],[Technology]]=GenREZAmounts[Technology]), 0),17)</f>
        <v>589.23067547000005</v>
      </c>
      <c r="T63" s="10" cm="1">
        <f t="array" ref="T63">INDEX(ISP_Installed_MW[], MATCH(1, (Table186[[#This Row],[REZ Name]]=ISP_Installed_MW[REZ Name]) * (Table186[[#This Row],[Technology]]=ISP_Installed_MW[Technology]), 0),19)-INDEX(GenREZAmounts[],MATCH(1, (Table186[[#This Row],[REZ Name]]=GenREZAmounts[REZ Name]) * (Table186[[#This Row],[Technology]]=GenREZAmounts[Technology]), 0),18)</f>
        <v>589.23067647000005</v>
      </c>
      <c r="U63" s="10" cm="1">
        <f t="array" ref="U63">INDEX(ISP_Installed_MW[], MATCH(1, (Table186[[#This Row],[REZ Name]]=ISP_Installed_MW[REZ Name]) * (Table186[[#This Row],[Technology]]=ISP_Installed_MW[Technology]), 0),20)-INDEX(GenREZAmounts[],MATCH(1, (Table186[[#This Row],[REZ Name]]=GenREZAmounts[REZ Name]) * (Table186[[#This Row],[Technology]]=GenREZAmounts[Technology]), 0),19)</f>
        <v>626.69595942000001</v>
      </c>
      <c r="V63" s="10" cm="1">
        <f t="array" ref="V63">INDEX(ISP_Installed_MW[], MATCH(1, (Table186[[#This Row],[REZ Name]]=ISP_Installed_MW[REZ Name]) * (Table186[[#This Row],[Technology]]=ISP_Installed_MW[Technology]), 0),21)-INDEX(GenREZAmounts[],MATCH(1, (Table186[[#This Row],[REZ Name]]=GenREZAmounts[REZ Name]) * (Table186[[#This Row],[Technology]]=GenREZAmounts[Technology]), 0),20)</f>
        <v>626.69595942000001</v>
      </c>
      <c r="W63" s="10" cm="1">
        <f t="array" ref="W63">INDEX(ISP_Installed_MW[], MATCH(1, (Table186[[#This Row],[REZ Name]]=ISP_Installed_MW[REZ Name]) * (Table186[[#This Row],[Technology]]=ISP_Installed_MW[Technology]), 0),22)-INDEX(GenREZAmounts[],MATCH(1, (Table186[[#This Row],[REZ Name]]=GenREZAmounts[REZ Name]) * (Table186[[#This Row],[Technology]]=GenREZAmounts[Technology]), 0),21)</f>
        <v>626.69595942000001</v>
      </c>
      <c r="X63" s="10" cm="1">
        <f t="array" ref="X63">INDEX(ISP_Installed_MW[], MATCH(1, (Table186[[#This Row],[REZ Name]]=ISP_Installed_MW[REZ Name]) * (Table186[[#This Row],[Technology]]=ISP_Installed_MW[Technology]), 0),23)-INDEX(GenREZAmounts[],MATCH(1, (Table186[[#This Row],[REZ Name]]=GenREZAmounts[REZ Name]) * (Table186[[#This Row],[Technology]]=GenREZAmounts[Technology]), 0),22)</f>
        <v>626.69595942000001</v>
      </c>
      <c r="Y63" s="10" cm="1">
        <f t="array" ref="Y63">INDEX(ISP_Installed_MW[], MATCH(1, (Table186[[#This Row],[REZ Name]]=ISP_Installed_MW[REZ Name]) * (Table186[[#This Row],[Technology]]=ISP_Installed_MW[Technology]), 0),24)-INDEX(GenREZAmounts[],MATCH(1, (Table186[[#This Row],[REZ Name]]=GenREZAmounts[REZ Name]) * (Table186[[#This Row],[Technology]]=GenREZAmounts[Technology]), 0),23)</f>
        <v>642.13005924000004</v>
      </c>
      <c r="Z63" s="10" cm="1">
        <f t="array" ref="Z63">INDEX(ISP_Installed_MW[], MATCH(1, (Table186[[#This Row],[REZ Name]]=ISP_Installed_MW[REZ Name]) * (Table186[[#This Row],[Technology]]=ISP_Installed_MW[Technology]), 0),25)-INDEX(GenREZAmounts[],MATCH(1, (Table186[[#This Row],[REZ Name]]=GenREZAmounts[REZ Name]) * (Table186[[#This Row],[Technology]]=GenREZAmounts[Technology]), 0),24)</f>
        <v>642.13005924000004</v>
      </c>
      <c r="AA63" s="10" cm="1">
        <f t="array" ref="AA63">INDEX(ISP_Installed_MW[], MATCH(1, (Table186[[#This Row],[REZ Name]]=ISP_Installed_MW[REZ Name]) * (Table186[[#This Row],[Technology]]=ISP_Installed_MW[Technology]), 0),26)-INDEX(GenREZAmounts[],MATCH(1, (Table186[[#This Row],[REZ Name]]=GenREZAmounts[REZ Name]) * (Table186[[#This Row],[Technology]]=GenREZAmounts[Technology]), 0),25)</f>
        <v>642.13005924000004</v>
      </c>
      <c r="AB63" s="10" cm="1">
        <f t="array" ref="AB63">INDEX(ISP_Installed_MW[], MATCH(1, (Table186[[#This Row],[REZ Name]]=ISP_Installed_MW[REZ Name]) * (Table186[[#This Row],[Technology]]=ISP_Installed_MW[Technology]), 0),27)-INDEX(GenREZAmounts[],MATCH(1, (Table186[[#This Row],[REZ Name]]=GenREZAmounts[REZ Name]) * (Table186[[#This Row],[Technology]]=GenREZAmounts[Technology]), 0),26)</f>
        <v>642.13005924000004</v>
      </c>
      <c r="AC63" s="10" cm="1">
        <f t="array" ref="AC63">INDEX(ISP_Installed_MW[], MATCH(1, (Table186[[#This Row],[REZ Name]]=ISP_Installed_MW[REZ Name]) * (Table186[[#This Row],[Technology]]=ISP_Installed_MW[Technology]), 0),28)-INDEX(GenREZAmounts[],MATCH(1, (Table186[[#This Row],[REZ Name]]=GenREZAmounts[REZ Name]) * (Table186[[#This Row],[Technology]]=GenREZAmounts[Technology]), 0),27)</f>
        <v>642.13005924000004</v>
      </c>
      <c r="AD63" s="10" cm="1">
        <f t="array" ref="AD63">INDEX(ISP_Installed_MW[], MATCH(1, (Table186[[#This Row],[REZ Name]]=ISP_Installed_MW[REZ Name]) * (Table186[[#This Row],[Technology]]=ISP_Installed_MW[Technology]), 0),29)-INDEX(GenREZAmounts[],MATCH(1, (Table186[[#This Row],[REZ Name]]=GenREZAmounts[REZ Name]) * (Table186[[#This Row],[Technology]]=GenREZAmounts[Technology]), 0),28)</f>
        <v>642.13005924000004</v>
      </c>
      <c r="AE63" s="10" cm="1">
        <f t="array" ref="AE63">INDEX(ISP_Installed_MW[], MATCH(1, (Table186[[#This Row],[REZ Name]]=ISP_Installed_MW[REZ Name]) * (Table186[[#This Row],[Technology]]=ISP_Installed_MW[Technology]), 0),30)-INDEX(GenREZAmounts[],MATCH(1, (Table186[[#This Row],[REZ Name]]=GenREZAmounts[REZ Name]) * (Table186[[#This Row],[Technology]]=GenREZAmounts[Technology]), 0),29)</f>
        <v>646.14213387999996</v>
      </c>
      <c r="AF63" s="10" cm="1">
        <f t="array" ref="AF63">INDEX(ISP_Installed_MW[], MATCH(1, (Table186[[#This Row],[REZ Name]]=ISP_Installed_MW[REZ Name]) * (Table186[[#This Row],[Technology]]=ISP_Installed_MW[Technology]), 0),31)-INDEX(GenREZAmounts[],MATCH(1, (Table186[[#This Row],[REZ Name]]=GenREZAmounts[REZ Name]) * (Table186[[#This Row],[Technology]]=GenREZAmounts[Technology]), 0),30)</f>
        <v>646.14213387999996</v>
      </c>
    </row>
    <row r="64" spans="2:32" x14ac:dyDescent="0.35">
      <c r="B64" s="10" t="s">
        <v>20</v>
      </c>
      <c r="C64" s="10" t="s">
        <v>21</v>
      </c>
      <c r="D64" s="10" t="s">
        <v>7</v>
      </c>
      <c r="E64" s="10" cm="1">
        <f t="array" ref="E64">INDEX(ISP_Installed_MW[], MATCH(1, (Table186[[#This Row],[REZ Name]]=ISP_Installed_MW[REZ Name]) * (Table186[[#This Row],[Technology]]=ISP_Installed_MW[Technology]), 0),4)-INDEX(GenREZAmounts[],MATCH(1, (Table186[[#This Row],[REZ Name]]=GenREZAmounts[REZ Name]) * (Table186[[#This Row],[Technology]]=GenREZAmounts[Technology]), 0),3)</f>
        <v>0</v>
      </c>
      <c r="F64" s="10" cm="1">
        <f t="array" ref="F64">INDEX(ISP_Installed_MW[], MATCH(1, (Table186[[#This Row],[REZ Name]]=ISP_Installed_MW[REZ Name]) * (Table186[[#This Row],[Technology]]=ISP_Installed_MW[Technology]), 0),5)-INDEX(GenREZAmounts[],MATCH(1, (Table186[[#This Row],[REZ Name]]=GenREZAmounts[REZ Name]) * (Table186[[#This Row],[Technology]]=GenREZAmounts[Technology]), 0),4)</f>
        <v>0</v>
      </c>
      <c r="G64" s="10" cm="1">
        <f t="array" ref="G64">INDEX(ISP_Installed_MW[], MATCH(1, (Table186[[#This Row],[REZ Name]]=ISP_Installed_MW[REZ Name]) * (Table186[[#This Row],[Technology]]=ISP_Installed_MW[Technology]), 0),6)-INDEX(GenREZAmounts[],MATCH(1, (Table186[[#This Row],[REZ Name]]=GenREZAmounts[REZ Name]) * (Table186[[#This Row],[Technology]]=GenREZAmounts[Technology]), 0),5)</f>
        <v>0</v>
      </c>
      <c r="H64" s="10" cm="1">
        <f t="array" ref="H64">INDEX(ISP_Installed_MW[], MATCH(1, (Table186[[#This Row],[REZ Name]]=ISP_Installed_MW[REZ Name]) * (Table186[[#This Row],[Technology]]=ISP_Installed_MW[Technology]), 0),7)-INDEX(GenREZAmounts[],MATCH(1, (Table186[[#This Row],[REZ Name]]=GenREZAmounts[REZ Name]) * (Table186[[#This Row],[Technology]]=GenREZAmounts[Technology]), 0),6)</f>
        <v>0</v>
      </c>
      <c r="I64" s="10" cm="1">
        <f t="array" ref="I64">INDEX(ISP_Installed_MW[], MATCH(1, (Table186[[#This Row],[REZ Name]]=ISP_Installed_MW[REZ Name]) * (Table186[[#This Row],[Technology]]=ISP_Installed_MW[Technology]), 0),8)-INDEX(GenREZAmounts[],MATCH(1, (Table186[[#This Row],[REZ Name]]=GenREZAmounts[REZ Name]) * (Table186[[#This Row],[Technology]]=GenREZAmounts[Technology]), 0),7)</f>
        <v>0</v>
      </c>
      <c r="J64" s="10" cm="1">
        <f t="array" ref="J64">INDEX(ISP_Installed_MW[], MATCH(1, (Table186[[#This Row],[REZ Name]]=ISP_Installed_MW[REZ Name]) * (Table186[[#This Row],[Technology]]=ISP_Installed_MW[Technology]), 0),9)-INDEX(GenREZAmounts[],MATCH(1, (Table186[[#This Row],[REZ Name]]=GenREZAmounts[REZ Name]) * (Table186[[#This Row],[Technology]]=GenREZAmounts[Technology]), 0),8)</f>
        <v>0</v>
      </c>
      <c r="K64" s="10" cm="1">
        <f t="array" ref="K64">INDEX(ISP_Installed_MW[], MATCH(1, (Table186[[#This Row],[REZ Name]]=ISP_Installed_MW[REZ Name]) * (Table186[[#This Row],[Technology]]=ISP_Installed_MW[Technology]), 0),10)-INDEX(GenREZAmounts[],MATCH(1, (Table186[[#This Row],[REZ Name]]=GenREZAmounts[REZ Name]) * (Table186[[#This Row],[Technology]]=GenREZAmounts[Technology]), 0),9)</f>
        <v>0</v>
      </c>
      <c r="L64" s="10" cm="1">
        <f t="array" ref="L64">INDEX(ISP_Installed_MW[], MATCH(1, (Table186[[#This Row],[REZ Name]]=ISP_Installed_MW[REZ Name]) * (Table186[[#This Row],[Technology]]=ISP_Installed_MW[Technology]), 0),11)-INDEX(GenREZAmounts[],MATCH(1, (Table186[[#This Row],[REZ Name]]=GenREZAmounts[REZ Name]) * (Table186[[#This Row],[Technology]]=GenREZAmounts[Technology]), 0),10)</f>
        <v>0</v>
      </c>
      <c r="M64" s="10" cm="1">
        <f t="array" ref="M64">INDEX(ISP_Installed_MW[], MATCH(1, (Table186[[#This Row],[REZ Name]]=ISP_Installed_MW[REZ Name]) * (Table186[[#This Row],[Technology]]=ISP_Installed_MW[Technology]), 0),12)-INDEX(GenREZAmounts[],MATCH(1, (Table186[[#This Row],[REZ Name]]=GenREZAmounts[REZ Name]) * (Table186[[#This Row],[Technology]]=GenREZAmounts[Technology]), 0),11)</f>
        <v>0</v>
      </c>
      <c r="N64" s="10" cm="1">
        <f t="array" ref="N64">INDEX(ISP_Installed_MW[], MATCH(1, (Table186[[#This Row],[REZ Name]]=ISP_Installed_MW[REZ Name]) * (Table186[[#This Row],[Technology]]=ISP_Installed_MW[Technology]), 0),13)-INDEX(GenREZAmounts[],MATCH(1, (Table186[[#This Row],[REZ Name]]=GenREZAmounts[REZ Name]) * (Table186[[#This Row],[Technology]]=GenREZAmounts[Technology]), 0),12)</f>
        <v>0</v>
      </c>
      <c r="O64" s="10" cm="1">
        <f t="array" ref="O64">INDEX(ISP_Installed_MW[], MATCH(1, (Table186[[#This Row],[REZ Name]]=ISP_Installed_MW[REZ Name]) * (Table186[[#This Row],[Technology]]=ISP_Installed_MW[Technology]), 0),14)-INDEX(GenREZAmounts[],MATCH(1, (Table186[[#This Row],[REZ Name]]=GenREZAmounts[REZ Name]) * (Table186[[#This Row],[Technology]]=GenREZAmounts[Technology]), 0),13)</f>
        <v>0</v>
      </c>
      <c r="P64" s="10" cm="1">
        <f t="array" ref="P64">INDEX(ISP_Installed_MW[], MATCH(1, (Table186[[#This Row],[REZ Name]]=ISP_Installed_MW[REZ Name]) * (Table186[[#This Row],[Technology]]=ISP_Installed_MW[Technology]), 0),15)-INDEX(GenREZAmounts[],MATCH(1, (Table186[[#This Row],[REZ Name]]=GenREZAmounts[REZ Name]) * (Table186[[#This Row],[Technology]]=GenREZAmounts[Technology]), 0),14)</f>
        <v>0</v>
      </c>
      <c r="Q64" s="10" cm="1">
        <f t="array" ref="Q64">INDEX(ISP_Installed_MW[], MATCH(1, (Table186[[#This Row],[REZ Name]]=ISP_Installed_MW[REZ Name]) * (Table186[[#This Row],[Technology]]=ISP_Installed_MW[Technology]), 0),16)-INDEX(GenREZAmounts[],MATCH(1, (Table186[[#This Row],[REZ Name]]=GenREZAmounts[REZ Name]) * (Table186[[#This Row],[Technology]]=GenREZAmounts[Technology]), 0),15)</f>
        <v>0</v>
      </c>
      <c r="R64" s="10" cm="1">
        <f t="array" ref="R64">INDEX(ISP_Installed_MW[], MATCH(1, (Table186[[#This Row],[REZ Name]]=ISP_Installed_MW[REZ Name]) * (Table186[[#This Row],[Technology]]=ISP_Installed_MW[Technology]), 0),17)-INDEX(GenREZAmounts[],MATCH(1, (Table186[[#This Row],[REZ Name]]=GenREZAmounts[REZ Name]) * (Table186[[#This Row],[Technology]]=GenREZAmounts[Technology]), 0),16)</f>
        <v>0</v>
      </c>
      <c r="S64" s="10" cm="1">
        <f t="array" ref="S64">INDEX(ISP_Installed_MW[], MATCH(1, (Table186[[#This Row],[REZ Name]]=ISP_Installed_MW[REZ Name]) * (Table186[[#This Row],[Technology]]=ISP_Installed_MW[Technology]), 0),18)-INDEX(GenREZAmounts[],MATCH(1, (Table186[[#This Row],[REZ Name]]=GenREZAmounts[REZ Name]) * (Table186[[#This Row],[Technology]]=GenREZAmounts[Technology]), 0),17)</f>
        <v>0</v>
      </c>
      <c r="T64" s="10" cm="1">
        <f t="array" ref="T64">INDEX(ISP_Installed_MW[], MATCH(1, (Table186[[#This Row],[REZ Name]]=ISP_Installed_MW[REZ Name]) * (Table186[[#This Row],[Technology]]=ISP_Installed_MW[Technology]), 0),19)-INDEX(GenREZAmounts[],MATCH(1, (Table186[[#This Row],[REZ Name]]=GenREZAmounts[REZ Name]) * (Table186[[#This Row],[Technology]]=GenREZAmounts[Technology]), 0),18)</f>
        <v>0</v>
      </c>
      <c r="U64" s="10" cm="1">
        <f t="array" ref="U64">INDEX(ISP_Installed_MW[], MATCH(1, (Table186[[#This Row],[REZ Name]]=ISP_Installed_MW[REZ Name]) * (Table186[[#This Row],[Technology]]=ISP_Installed_MW[Technology]), 0),20)-INDEX(GenREZAmounts[],MATCH(1, (Table186[[#This Row],[REZ Name]]=GenREZAmounts[REZ Name]) * (Table186[[#This Row],[Technology]]=GenREZAmounts[Technology]), 0),19)</f>
        <v>0</v>
      </c>
      <c r="V64" s="10" cm="1">
        <f t="array" ref="V64">INDEX(ISP_Installed_MW[], MATCH(1, (Table186[[#This Row],[REZ Name]]=ISP_Installed_MW[REZ Name]) * (Table186[[#This Row],[Technology]]=ISP_Installed_MW[Technology]), 0),21)-INDEX(GenREZAmounts[],MATCH(1, (Table186[[#This Row],[REZ Name]]=GenREZAmounts[REZ Name]) * (Table186[[#This Row],[Technology]]=GenREZAmounts[Technology]), 0),20)</f>
        <v>0</v>
      </c>
      <c r="W64" s="10" cm="1">
        <f t="array" ref="W64">INDEX(ISP_Installed_MW[], MATCH(1, (Table186[[#This Row],[REZ Name]]=ISP_Installed_MW[REZ Name]) * (Table186[[#This Row],[Technology]]=ISP_Installed_MW[Technology]), 0),22)-INDEX(GenREZAmounts[],MATCH(1, (Table186[[#This Row],[REZ Name]]=GenREZAmounts[REZ Name]) * (Table186[[#This Row],[Technology]]=GenREZAmounts[Technology]), 0),21)</f>
        <v>0</v>
      </c>
      <c r="X64" s="10" cm="1">
        <f t="array" ref="X64">INDEX(ISP_Installed_MW[], MATCH(1, (Table186[[#This Row],[REZ Name]]=ISP_Installed_MW[REZ Name]) * (Table186[[#This Row],[Technology]]=ISP_Installed_MW[Technology]), 0),23)-INDEX(GenREZAmounts[],MATCH(1, (Table186[[#This Row],[REZ Name]]=GenREZAmounts[REZ Name]) * (Table186[[#This Row],[Technology]]=GenREZAmounts[Technology]), 0),22)</f>
        <v>0</v>
      </c>
      <c r="Y64" s="10" cm="1">
        <f t="array" ref="Y64">INDEX(ISP_Installed_MW[], MATCH(1, (Table186[[#This Row],[REZ Name]]=ISP_Installed_MW[REZ Name]) * (Table186[[#This Row],[Technology]]=ISP_Installed_MW[Technology]), 0),24)-INDEX(GenREZAmounts[],MATCH(1, (Table186[[#This Row],[REZ Name]]=GenREZAmounts[REZ Name]) * (Table186[[#This Row],[Technology]]=GenREZAmounts[Technology]), 0),23)</f>
        <v>0</v>
      </c>
      <c r="Z64" s="10" cm="1">
        <f t="array" ref="Z64">INDEX(ISP_Installed_MW[], MATCH(1, (Table186[[#This Row],[REZ Name]]=ISP_Installed_MW[REZ Name]) * (Table186[[#This Row],[Technology]]=ISP_Installed_MW[Technology]), 0),25)-INDEX(GenREZAmounts[],MATCH(1, (Table186[[#This Row],[REZ Name]]=GenREZAmounts[REZ Name]) * (Table186[[#This Row],[Technology]]=GenREZAmounts[Technology]), 0),24)</f>
        <v>0</v>
      </c>
      <c r="AA64" s="10" cm="1">
        <f t="array" ref="AA64">INDEX(ISP_Installed_MW[], MATCH(1, (Table186[[#This Row],[REZ Name]]=ISP_Installed_MW[REZ Name]) * (Table186[[#This Row],[Technology]]=ISP_Installed_MW[Technology]), 0),26)-INDEX(GenREZAmounts[],MATCH(1, (Table186[[#This Row],[REZ Name]]=GenREZAmounts[REZ Name]) * (Table186[[#This Row],[Technology]]=GenREZAmounts[Technology]), 0),25)</f>
        <v>0</v>
      </c>
      <c r="AB64" s="10" cm="1">
        <f t="array" ref="AB64">INDEX(ISP_Installed_MW[], MATCH(1, (Table186[[#This Row],[REZ Name]]=ISP_Installed_MW[REZ Name]) * (Table186[[#This Row],[Technology]]=ISP_Installed_MW[Technology]), 0),27)-INDEX(GenREZAmounts[],MATCH(1, (Table186[[#This Row],[REZ Name]]=GenREZAmounts[REZ Name]) * (Table186[[#This Row],[Technology]]=GenREZAmounts[Technology]), 0),26)</f>
        <v>0</v>
      </c>
      <c r="AC64" s="10" cm="1">
        <f t="array" ref="AC64">INDEX(ISP_Installed_MW[], MATCH(1, (Table186[[#This Row],[REZ Name]]=ISP_Installed_MW[REZ Name]) * (Table186[[#This Row],[Technology]]=ISP_Installed_MW[Technology]), 0),28)-INDEX(GenREZAmounts[],MATCH(1, (Table186[[#This Row],[REZ Name]]=GenREZAmounts[REZ Name]) * (Table186[[#This Row],[Technology]]=GenREZAmounts[Technology]), 0),27)</f>
        <v>0</v>
      </c>
      <c r="AD64" s="10" cm="1">
        <f t="array" ref="AD64">INDEX(ISP_Installed_MW[], MATCH(1, (Table186[[#This Row],[REZ Name]]=ISP_Installed_MW[REZ Name]) * (Table186[[#This Row],[Technology]]=ISP_Installed_MW[Technology]), 0),29)-INDEX(GenREZAmounts[],MATCH(1, (Table186[[#This Row],[REZ Name]]=GenREZAmounts[REZ Name]) * (Table186[[#This Row],[Technology]]=GenREZAmounts[Technology]), 0),28)</f>
        <v>0</v>
      </c>
      <c r="AE64" s="10" cm="1">
        <f t="array" ref="AE64">INDEX(ISP_Installed_MW[], MATCH(1, (Table186[[#This Row],[REZ Name]]=ISP_Installed_MW[REZ Name]) * (Table186[[#This Row],[Technology]]=ISP_Installed_MW[Technology]), 0),30)-INDEX(GenREZAmounts[],MATCH(1, (Table186[[#This Row],[REZ Name]]=GenREZAmounts[REZ Name]) * (Table186[[#This Row],[Technology]]=GenREZAmounts[Technology]), 0),29)</f>
        <v>0</v>
      </c>
      <c r="AF64" s="10" cm="1">
        <f t="array" ref="AF64">INDEX(ISP_Installed_MW[], MATCH(1, (Table186[[#This Row],[REZ Name]]=ISP_Installed_MW[REZ Name]) * (Table186[[#This Row],[Technology]]=ISP_Installed_MW[Technology]), 0),31)-INDEX(GenREZAmounts[],MATCH(1, (Table186[[#This Row],[REZ Name]]=GenREZAmounts[REZ Name]) * (Table186[[#This Row],[Technology]]=GenREZAmounts[Technology]), 0),30)</f>
        <v>0</v>
      </c>
    </row>
    <row r="65" spans="2:32" x14ac:dyDescent="0.35">
      <c r="B65" s="12" t="s">
        <v>22</v>
      </c>
      <c r="C65" s="12" t="s">
        <v>23</v>
      </c>
      <c r="D65" s="12" t="s">
        <v>7</v>
      </c>
      <c r="E65" s="10" cm="1">
        <f t="array" ref="E65">INDEX(ISP_Installed_MW[], MATCH(1, (Table186[[#This Row],[REZ Name]]=ISP_Installed_MW[REZ Name]) * (Table186[[#This Row],[Technology]]=ISP_Installed_MW[Technology]), 0),4)-INDEX(GenREZAmounts[],MATCH(1, (Table186[[#This Row],[REZ Name]]=GenREZAmounts[REZ Name]) * (Table186[[#This Row],[Technology]]=GenREZAmounts[Technology]), 0),3)</f>
        <v>0</v>
      </c>
      <c r="F65" s="10" cm="1">
        <f t="array" ref="F65">INDEX(ISP_Installed_MW[], MATCH(1, (Table186[[#This Row],[REZ Name]]=ISP_Installed_MW[REZ Name]) * (Table186[[#This Row],[Technology]]=ISP_Installed_MW[Technology]), 0),5)-INDEX(GenREZAmounts[],MATCH(1, (Table186[[#This Row],[REZ Name]]=GenREZAmounts[REZ Name]) * (Table186[[#This Row],[Technology]]=GenREZAmounts[Technology]), 0),4)</f>
        <v>0</v>
      </c>
      <c r="G65" s="10" cm="1">
        <f t="array" ref="G65">INDEX(ISP_Installed_MW[], MATCH(1, (Table186[[#This Row],[REZ Name]]=ISP_Installed_MW[REZ Name]) * (Table186[[#This Row],[Technology]]=ISP_Installed_MW[Technology]), 0),6)-INDEX(GenREZAmounts[],MATCH(1, (Table186[[#This Row],[REZ Name]]=GenREZAmounts[REZ Name]) * (Table186[[#This Row],[Technology]]=GenREZAmounts[Technology]), 0),5)</f>
        <v>0</v>
      </c>
      <c r="H65" s="10" cm="1">
        <f t="array" ref="H65">INDEX(ISP_Installed_MW[], MATCH(1, (Table186[[#This Row],[REZ Name]]=ISP_Installed_MW[REZ Name]) * (Table186[[#This Row],[Technology]]=ISP_Installed_MW[Technology]), 0),7)-INDEX(GenREZAmounts[],MATCH(1, (Table186[[#This Row],[REZ Name]]=GenREZAmounts[REZ Name]) * (Table186[[#This Row],[Technology]]=GenREZAmounts[Technology]), 0),6)</f>
        <v>0</v>
      </c>
      <c r="I65" s="10" cm="1">
        <f t="array" ref="I65">INDEX(ISP_Installed_MW[], MATCH(1, (Table186[[#This Row],[REZ Name]]=ISP_Installed_MW[REZ Name]) * (Table186[[#This Row],[Technology]]=ISP_Installed_MW[Technology]), 0),8)-INDEX(GenREZAmounts[],MATCH(1, (Table186[[#This Row],[REZ Name]]=GenREZAmounts[REZ Name]) * (Table186[[#This Row],[Technology]]=GenREZAmounts[Technology]), 0),7)</f>
        <v>0</v>
      </c>
      <c r="J65" s="10" cm="1">
        <f t="array" ref="J65">INDEX(ISP_Installed_MW[], MATCH(1, (Table186[[#This Row],[REZ Name]]=ISP_Installed_MW[REZ Name]) * (Table186[[#This Row],[Technology]]=ISP_Installed_MW[Technology]), 0),9)-INDEX(GenREZAmounts[],MATCH(1, (Table186[[#This Row],[REZ Name]]=GenREZAmounts[REZ Name]) * (Table186[[#This Row],[Technology]]=GenREZAmounts[Technology]), 0),8)</f>
        <v>0</v>
      </c>
      <c r="K65" s="10" cm="1">
        <f t="array" ref="K65">INDEX(ISP_Installed_MW[], MATCH(1, (Table186[[#This Row],[REZ Name]]=ISP_Installed_MW[REZ Name]) * (Table186[[#This Row],[Technology]]=ISP_Installed_MW[Technology]), 0),10)-INDEX(GenREZAmounts[],MATCH(1, (Table186[[#This Row],[REZ Name]]=GenREZAmounts[REZ Name]) * (Table186[[#This Row],[Technology]]=GenREZAmounts[Technology]), 0),9)</f>
        <v>0</v>
      </c>
      <c r="L65" s="10" cm="1">
        <f t="array" ref="L65">INDEX(ISP_Installed_MW[], MATCH(1, (Table186[[#This Row],[REZ Name]]=ISP_Installed_MW[REZ Name]) * (Table186[[#This Row],[Technology]]=ISP_Installed_MW[Technology]), 0),11)-INDEX(GenREZAmounts[],MATCH(1, (Table186[[#This Row],[REZ Name]]=GenREZAmounts[REZ Name]) * (Table186[[#This Row],[Technology]]=GenREZAmounts[Technology]), 0),10)</f>
        <v>0</v>
      </c>
      <c r="M65" s="10" cm="1">
        <f t="array" ref="M65">INDEX(ISP_Installed_MW[], MATCH(1, (Table186[[#This Row],[REZ Name]]=ISP_Installed_MW[REZ Name]) * (Table186[[#This Row],[Technology]]=ISP_Installed_MW[Technology]), 0),12)-INDEX(GenREZAmounts[],MATCH(1, (Table186[[#This Row],[REZ Name]]=GenREZAmounts[REZ Name]) * (Table186[[#This Row],[Technology]]=GenREZAmounts[Technology]), 0),11)</f>
        <v>0</v>
      </c>
      <c r="N65" s="10" cm="1">
        <f t="array" ref="N65">INDEX(ISP_Installed_MW[], MATCH(1, (Table186[[#This Row],[REZ Name]]=ISP_Installed_MW[REZ Name]) * (Table186[[#This Row],[Technology]]=ISP_Installed_MW[Technology]), 0),13)-INDEX(GenREZAmounts[],MATCH(1, (Table186[[#This Row],[REZ Name]]=GenREZAmounts[REZ Name]) * (Table186[[#This Row],[Technology]]=GenREZAmounts[Technology]), 0),12)</f>
        <v>0</v>
      </c>
      <c r="O65" s="10" cm="1">
        <f t="array" ref="O65">INDEX(ISP_Installed_MW[], MATCH(1, (Table186[[#This Row],[REZ Name]]=ISP_Installed_MW[REZ Name]) * (Table186[[#This Row],[Technology]]=ISP_Installed_MW[Technology]), 0),14)-INDEX(GenREZAmounts[],MATCH(1, (Table186[[#This Row],[REZ Name]]=GenREZAmounts[REZ Name]) * (Table186[[#This Row],[Technology]]=GenREZAmounts[Technology]), 0),13)</f>
        <v>0</v>
      </c>
      <c r="P65" s="10" cm="1">
        <f t="array" ref="P65">INDEX(ISP_Installed_MW[], MATCH(1, (Table186[[#This Row],[REZ Name]]=ISP_Installed_MW[REZ Name]) * (Table186[[#This Row],[Technology]]=ISP_Installed_MW[Technology]), 0),15)-INDEX(GenREZAmounts[],MATCH(1, (Table186[[#This Row],[REZ Name]]=GenREZAmounts[REZ Name]) * (Table186[[#This Row],[Technology]]=GenREZAmounts[Technology]), 0),14)</f>
        <v>0</v>
      </c>
      <c r="Q65" s="10" cm="1">
        <f t="array" ref="Q65">INDEX(ISP_Installed_MW[], MATCH(1, (Table186[[#This Row],[REZ Name]]=ISP_Installed_MW[REZ Name]) * (Table186[[#This Row],[Technology]]=ISP_Installed_MW[Technology]), 0),16)-INDEX(GenREZAmounts[],MATCH(1, (Table186[[#This Row],[REZ Name]]=GenREZAmounts[REZ Name]) * (Table186[[#This Row],[Technology]]=GenREZAmounts[Technology]), 0),15)</f>
        <v>0</v>
      </c>
      <c r="R65" s="10" cm="1">
        <f t="array" ref="R65">INDEX(ISP_Installed_MW[], MATCH(1, (Table186[[#This Row],[REZ Name]]=ISP_Installed_MW[REZ Name]) * (Table186[[#This Row],[Technology]]=ISP_Installed_MW[Technology]), 0),17)-INDEX(GenREZAmounts[],MATCH(1, (Table186[[#This Row],[REZ Name]]=GenREZAmounts[REZ Name]) * (Table186[[#This Row],[Technology]]=GenREZAmounts[Technology]), 0),16)</f>
        <v>0</v>
      </c>
      <c r="S65" s="10" cm="1">
        <f t="array" ref="S65">INDEX(ISP_Installed_MW[], MATCH(1, (Table186[[#This Row],[REZ Name]]=ISP_Installed_MW[REZ Name]) * (Table186[[#This Row],[Technology]]=ISP_Installed_MW[Technology]), 0),18)-INDEX(GenREZAmounts[],MATCH(1, (Table186[[#This Row],[REZ Name]]=GenREZAmounts[REZ Name]) * (Table186[[#This Row],[Technology]]=GenREZAmounts[Technology]), 0),17)</f>
        <v>0</v>
      </c>
      <c r="T65" s="10" cm="1">
        <f t="array" ref="T65">INDEX(ISP_Installed_MW[], MATCH(1, (Table186[[#This Row],[REZ Name]]=ISP_Installed_MW[REZ Name]) * (Table186[[#This Row],[Technology]]=ISP_Installed_MW[Technology]), 0),19)-INDEX(GenREZAmounts[],MATCH(1, (Table186[[#This Row],[REZ Name]]=GenREZAmounts[REZ Name]) * (Table186[[#This Row],[Technology]]=GenREZAmounts[Technology]), 0),18)</f>
        <v>0</v>
      </c>
      <c r="U65" s="10" cm="1">
        <f t="array" ref="U65">INDEX(ISP_Installed_MW[], MATCH(1, (Table186[[#This Row],[REZ Name]]=ISP_Installed_MW[REZ Name]) * (Table186[[#This Row],[Technology]]=ISP_Installed_MW[Technology]), 0),20)-INDEX(GenREZAmounts[],MATCH(1, (Table186[[#This Row],[REZ Name]]=GenREZAmounts[REZ Name]) * (Table186[[#This Row],[Technology]]=GenREZAmounts[Technology]), 0),19)</f>
        <v>0</v>
      </c>
      <c r="V65" s="10" cm="1">
        <f t="array" ref="V65">INDEX(ISP_Installed_MW[], MATCH(1, (Table186[[#This Row],[REZ Name]]=ISP_Installed_MW[REZ Name]) * (Table186[[#This Row],[Technology]]=ISP_Installed_MW[Technology]), 0),21)-INDEX(GenREZAmounts[],MATCH(1, (Table186[[#This Row],[REZ Name]]=GenREZAmounts[REZ Name]) * (Table186[[#This Row],[Technology]]=GenREZAmounts[Technology]), 0),20)</f>
        <v>0</v>
      </c>
      <c r="W65" s="10" cm="1">
        <f t="array" ref="W65">INDEX(ISP_Installed_MW[], MATCH(1, (Table186[[#This Row],[REZ Name]]=ISP_Installed_MW[REZ Name]) * (Table186[[#This Row],[Technology]]=ISP_Installed_MW[Technology]), 0),22)-INDEX(GenREZAmounts[],MATCH(1, (Table186[[#This Row],[REZ Name]]=GenREZAmounts[REZ Name]) * (Table186[[#This Row],[Technology]]=GenREZAmounts[Technology]), 0),21)</f>
        <v>0</v>
      </c>
      <c r="X65" s="10" cm="1">
        <f t="array" ref="X65">INDEX(ISP_Installed_MW[], MATCH(1, (Table186[[#This Row],[REZ Name]]=ISP_Installed_MW[REZ Name]) * (Table186[[#This Row],[Technology]]=ISP_Installed_MW[Technology]), 0),23)-INDEX(GenREZAmounts[],MATCH(1, (Table186[[#This Row],[REZ Name]]=GenREZAmounts[REZ Name]) * (Table186[[#This Row],[Technology]]=GenREZAmounts[Technology]), 0),22)</f>
        <v>0</v>
      </c>
      <c r="Y65" s="10" cm="1">
        <f t="array" ref="Y65">INDEX(ISP_Installed_MW[], MATCH(1, (Table186[[#This Row],[REZ Name]]=ISP_Installed_MW[REZ Name]) * (Table186[[#This Row],[Technology]]=ISP_Installed_MW[Technology]), 0),24)-INDEX(GenREZAmounts[],MATCH(1, (Table186[[#This Row],[REZ Name]]=GenREZAmounts[REZ Name]) * (Table186[[#This Row],[Technology]]=GenREZAmounts[Technology]), 0),23)</f>
        <v>0</v>
      </c>
      <c r="Z65" s="10" cm="1">
        <f t="array" ref="Z65">INDEX(ISP_Installed_MW[], MATCH(1, (Table186[[#This Row],[REZ Name]]=ISP_Installed_MW[REZ Name]) * (Table186[[#This Row],[Technology]]=ISP_Installed_MW[Technology]), 0),25)-INDEX(GenREZAmounts[],MATCH(1, (Table186[[#This Row],[REZ Name]]=GenREZAmounts[REZ Name]) * (Table186[[#This Row],[Technology]]=GenREZAmounts[Technology]), 0),24)</f>
        <v>0</v>
      </c>
      <c r="AA65" s="10" cm="1">
        <f t="array" ref="AA65">INDEX(ISP_Installed_MW[], MATCH(1, (Table186[[#This Row],[REZ Name]]=ISP_Installed_MW[REZ Name]) * (Table186[[#This Row],[Technology]]=ISP_Installed_MW[Technology]), 0),26)-INDEX(GenREZAmounts[],MATCH(1, (Table186[[#This Row],[REZ Name]]=GenREZAmounts[REZ Name]) * (Table186[[#This Row],[Technology]]=GenREZAmounts[Technology]), 0),25)</f>
        <v>0</v>
      </c>
      <c r="AB65" s="10" cm="1">
        <f t="array" ref="AB65">INDEX(ISP_Installed_MW[], MATCH(1, (Table186[[#This Row],[REZ Name]]=ISP_Installed_MW[REZ Name]) * (Table186[[#This Row],[Technology]]=ISP_Installed_MW[Technology]), 0),27)-INDEX(GenREZAmounts[],MATCH(1, (Table186[[#This Row],[REZ Name]]=GenREZAmounts[REZ Name]) * (Table186[[#This Row],[Technology]]=GenREZAmounts[Technology]), 0),26)</f>
        <v>0</v>
      </c>
      <c r="AC65" s="10" cm="1">
        <f t="array" ref="AC65">INDEX(ISP_Installed_MW[], MATCH(1, (Table186[[#This Row],[REZ Name]]=ISP_Installed_MW[REZ Name]) * (Table186[[#This Row],[Technology]]=ISP_Installed_MW[Technology]), 0),28)-INDEX(GenREZAmounts[],MATCH(1, (Table186[[#This Row],[REZ Name]]=GenREZAmounts[REZ Name]) * (Table186[[#This Row],[Technology]]=GenREZAmounts[Technology]), 0),27)</f>
        <v>0</v>
      </c>
      <c r="AD65" s="10" cm="1">
        <f t="array" ref="AD65">INDEX(ISP_Installed_MW[], MATCH(1, (Table186[[#This Row],[REZ Name]]=ISP_Installed_MW[REZ Name]) * (Table186[[#This Row],[Technology]]=ISP_Installed_MW[Technology]), 0),29)-INDEX(GenREZAmounts[],MATCH(1, (Table186[[#This Row],[REZ Name]]=GenREZAmounts[REZ Name]) * (Table186[[#This Row],[Technology]]=GenREZAmounts[Technology]), 0),28)</f>
        <v>0</v>
      </c>
      <c r="AE65" s="10" cm="1">
        <f t="array" ref="AE65">INDEX(ISP_Installed_MW[], MATCH(1, (Table186[[#This Row],[REZ Name]]=ISP_Installed_MW[REZ Name]) * (Table186[[#This Row],[Technology]]=ISP_Installed_MW[Technology]), 0),30)-INDEX(GenREZAmounts[],MATCH(1, (Table186[[#This Row],[REZ Name]]=GenREZAmounts[REZ Name]) * (Table186[[#This Row],[Technology]]=GenREZAmounts[Technology]), 0),29)</f>
        <v>0</v>
      </c>
      <c r="AF65" s="10" cm="1">
        <f t="array" ref="AF65">INDEX(ISP_Installed_MW[], MATCH(1, (Table186[[#This Row],[REZ Name]]=ISP_Installed_MW[REZ Name]) * (Table186[[#This Row],[Technology]]=ISP_Installed_MW[Technology]), 0),31)-INDEX(GenREZAmounts[],MATCH(1, (Table186[[#This Row],[REZ Name]]=GenREZAmounts[REZ Name]) * (Table186[[#This Row],[Technology]]=GenREZAmounts[Technology]), 0),30)</f>
        <v>0</v>
      </c>
    </row>
    <row r="66" spans="2:32" x14ac:dyDescent="0.35">
      <c r="B66" s="10" t="s">
        <v>5</v>
      </c>
      <c r="C66" s="10" t="s">
        <v>6</v>
      </c>
      <c r="D66" s="10" t="s">
        <v>2</v>
      </c>
      <c r="E66" s="10" cm="1">
        <f t="array" ref="E66">INDEX(ISP_Installed_MW[], MATCH(1, (Table186[[#This Row],[REZ Name]]=ISP_Installed_MW[REZ Name]) * (Table186[[#This Row],[Technology]]=ISP_Installed_MW[Technology]), 0),4)-INDEX(GenREZAmounts[],MATCH(1, (Table186[[#This Row],[REZ Name]]=GenREZAmounts[REZ Name]) * (Table186[[#This Row],[Technology]]=GenREZAmounts[Technology]), 0),3)</f>
        <v>0</v>
      </c>
      <c r="F66" s="10" cm="1">
        <f t="array" ref="F66">INDEX(ISP_Installed_MW[], MATCH(1, (Table186[[#This Row],[REZ Name]]=ISP_Installed_MW[REZ Name]) * (Table186[[#This Row],[Technology]]=ISP_Installed_MW[Technology]), 0),5)-INDEX(GenREZAmounts[],MATCH(1, (Table186[[#This Row],[REZ Name]]=GenREZAmounts[REZ Name]) * (Table186[[#This Row],[Technology]]=GenREZAmounts[Technology]), 0),4)</f>
        <v>0</v>
      </c>
      <c r="G66" s="10" cm="1">
        <f t="array" ref="G66">INDEX(ISP_Installed_MW[], MATCH(1, (Table186[[#This Row],[REZ Name]]=ISP_Installed_MW[REZ Name]) * (Table186[[#This Row],[Technology]]=ISP_Installed_MW[Technology]), 0),6)-INDEX(GenREZAmounts[],MATCH(1, (Table186[[#This Row],[REZ Name]]=GenREZAmounts[REZ Name]) * (Table186[[#This Row],[Technology]]=GenREZAmounts[Technology]), 0),5)</f>
        <v>0</v>
      </c>
      <c r="H66" s="10" cm="1">
        <f t="array" ref="H66">INDEX(ISP_Installed_MW[], MATCH(1, (Table186[[#This Row],[REZ Name]]=ISP_Installed_MW[REZ Name]) * (Table186[[#This Row],[Technology]]=ISP_Installed_MW[Technology]), 0),7)-INDEX(GenREZAmounts[],MATCH(1, (Table186[[#This Row],[REZ Name]]=GenREZAmounts[REZ Name]) * (Table186[[#This Row],[Technology]]=GenREZAmounts[Technology]), 0),6)</f>
        <v>17.15300000000002</v>
      </c>
      <c r="I66" s="10" cm="1">
        <f t="array" ref="I66">INDEX(ISP_Installed_MW[], MATCH(1, (Table186[[#This Row],[REZ Name]]=ISP_Installed_MW[REZ Name]) * (Table186[[#This Row],[Technology]]=ISP_Installed_MW[Technology]), 0),8)-INDEX(GenREZAmounts[],MATCH(1, (Table186[[#This Row],[REZ Name]]=GenREZAmounts[REZ Name]) * (Table186[[#This Row],[Technology]]=GenREZAmounts[Technology]), 0),7)</f>
        <v>17.15300000000002</v>
      </c>
      <c r="J66" s="10" cm="1">
        <f t="array" ref="J66">INDEX(ISP_Installed_MW[], MATCH(1, (Table186[[#This Row],[REZ Name]]=ISP_Installed_MW[REZ Name]) * (Table186[[#This Row],[Technology]]=ISP_Installed_MW[Technology]), 0),9)-INDEX(GenREZAmounts[],MATCH(1, (Table186[[#This Row],[REZ Name]]=GenREZAmounts[REZ Name]) * (Table186[[#This Row],[Technology]]=GenREZAmounts[Technology]), 0),8)</f>
        <v>17.15300000000002</v>
      </c>
      <c r="K66" s="10" cm="1">
        <f t="array" ref="K66">INDEX(ISP_Installed_MW[], MATCH(1, (Table186[[#This Row],[REZ Name]]=ISP_Installed_MW[REZ Name]) * (Table186[[#This Row],[Technology]]=ISP_Installed_MW[Technology]), 0),10)-INDEX(GenREZAmounts[],MATCH(1, (Table186[[#This Row],[REZ Name]]=GenREZAmounts[REZ Name]) * (Table186[[#This Row],[Technology]]=GenREZAmounts[Technology]), 0),9)</f>
        <v>17.15300000000002</v>
      </c>
      <c r="L66" s="10" cm="1">
        <f t="array" ref="L66">INDEX(ISP_Installed_MW[], MATCH(1, (Table186[[#This Row],[REZ Name]]=ISP_Installed_MW[REZ Name]) * (Table186[[#This Row],[Technology]]=ISP_Installed_MW[Technology]), 0),11)-INDEX(GenREZAmounts[],MATCH(1, (Table186[[#This Row],[REZ Name]]=GenREZAmounts[REZ Name]) * (Table186[[#This Row],[Technology]]=GenREZAmounts[Technology]), 0),10)</f>
        <v>17.15300000000002</v>
      </c>
      <c r="M66" s="10" cm="1">
        <f t="array" ref="M66">INDEX(ISP_Installed_MW[], MATCH(1, (Table186[[#This Row],[REZ Name]]=ISP_Installed_MW[REZ Name]) * (Table186[[#This Row],[Technology]]=ISP_Installed_MW[Technology]), 0),12)-INDEX(GenREZAmounts[],MATCH(1, (Table186[[#This Row],[REZ Name]]=GenREZAmounts[REZ Name]) * (Table186[[#This Row],[Technology]]=GenREZAmounts[Technology]), 0),11)</f>
        <v>77.149468479999996</v>
      </c>
      <c r="N66" s="10" cm="1">
        <f t="array" ref="N66">INDEX(ISP_Installed_MW[], MATCH(1, (Table186[[#This Row],[REZ Name]]=ISP_Installed_MW[REZ Name]) * (Table186[[#This Row],[Technology]]=ISP_Installed_MW[Technology]), 0),13)-INDEX(GenREZAmounts[],MATCH(1, (Table186[[#This Row],[REZ Name]]=GenREZAmounts[REZ Name]) * (Table186[[#This Row],[Technology]]=GenREZAmounts[Technology]), 0),12)</f>
        <v>77.149480749999952</v>
      </c>
      <c r="O66" s="10" cm="1">
        <f t="array" ref="O66">INDEX(ISP_Installed_MW[], MATCH(1, (Table186[[#This Row],[REZ Name]]=ISP_Installed_MW[REZ Name]) * (Table186[[#This Row],[Technology]]=ISP_Installed_MW[Technology]), 0),14)-INDEX(GenREZAmounts[],MATCH(1, (Table186[[#This Row],[REZ Name]]=GenREZAmounts[REZ Name]) * (Table186[[#This Row],[Technology]]=GenREZAmounts[Technology]), 0),13)</f>
        <v>121.38786747999995</v>
      </c>
      <c r="P66" s="10" cm="1">
        <f t="array" ref="P66">INDEX(ISP_Installed_MW[], MATCH(1, (Table186[[#This Row],[REZ Name]]=ISP_Installed_MW[REZ Name]) * (Table186[[#This Row],[Technology]]=ISP_Installed_MW[Technology]), 0),15)-INDEX(GenREZAmounts[],MATCH(1, (Table186[[#This Row],[REZ Name]]=GenREZAmounts[REZ Name]) * (Table186[[#This Row],[Technology]]=GenREZAmounts[Technology]), 0),14)</f>
        <v>199.24571094999999</v>
      </c>
      <c r="Q66" s="10" cm="1">
        <f t="array" ref="Q66">INDEX(ISP_Installed_MW[], MATCH(1, (Table186[[#This Row],[REZ Name]]=ISP_Installed_MW[REZ Name]) * (Table186[[#This Row],[Technology]]=ISP_Installed_MW[Technology]), 0),16)-INDEX(GenREZAmounts[],MATCH(1, (Table186[[#This Row],[REZ Name]]=GenREZAmounts[REZ Name]) * (Table186[[#This Row],[Technology]]=GenREZAmounts[Technology]), 0),15)</f>
        <v>199.24571094999999</v>
      </c>
      <c r="R66" s="10" cm="1">
        <f t="array" ref="R66">INDEX(ISP_Installed_MW[], MATCH(1, (Table186[[#This Row],[REZ Name]]=ISP_Installed_MW[REZ Name]) * (Table186[[#This Row],[Technology]]=ISP_Installed_MW[Technology]), 0),17)-INDEX(GenREZAmounts[],MATCH(1, (Table186[[#This Row],[REZ Name]]=GenREZAmounts[REZ Name]) * (Table186[[#This Row],[Technology]]=GenREZAmounts[Technology]), 0),16)</f>
        <v>199.24571094999999</v>
      </c>
      <c r="S66" s="10" cm="1">
        <f t="array" ref="S66">INDEX(ISP_Installed_MW[], MATCH(1, (Table186[[#This Row],[REZ Name]]=ISP_Installed_MW[REZ Name]) * (Table186[[#This Row],[Technology]]=ISP_Installed_MW[Technology]), 0),18)-INDEX(GenREZAmounts[],MATCH(1, (Table186[[#This Row],[REZ Name]]=GenREZAmounts[REZ Name]) * (Table186[[#This Row],[Technology]]=GenREZAmounts[Technology]), 0),17)</f>
        <v>199.24571235000002</v>
      </c>
      <c r="T66" s="10" cm="1">
        <f t="array" ref="T66">INDEX(ISP_Installed_MW[], MATCH(1, (Table186[[#This Row],[REZ Name]]=ISP_Installed_MW[REZ Name]) * (Table186[[#This Row],[Technology]]=ISP_Installed_MW[Technology]), 0),19)-INDEX(GenREZAmounts[],MATCH(1, (Table186[[#This Row],[REZ Name]]=GenREZAmounts[REZ Name]) * (Table186[[#This Row],[Technology]]=GenREZAmounts[Technology]), 0),18)</f>
        <v>199.24571348000001</v>
      </c>
      <c r="U66" s="10" cm="1">
        <f t="array" ref="U66">INDEX(ISP_Installed_MW[], MATCH(1, (Table186[[#This Row],[REZ Name]]=ISP_Installed_MW[REZ Name]) * (Table186[[#This Row],[Technology]]=ISP_Installed_MW[Technology]), 0),20)-INDEX(GenREZAmounts[],MATCH(1, (Table186[[#This Row],[REZ Name]]=GenREZAmounts[REZ Name]) * (Table186[[#This Row],[Technology]]=GenREZAmounts[Technology]), 0),19)</f>
        <v>481.36483089000001</v>
      </c>
      <c r="V66" s="10" cm="1">
        <f t="array" ref="V66">INDEX(ISP_Installed_MW[], MATCH(1, (Table186[[#This Row],[REZ Name]]=ISP_Installed_MW[REZ Name]) * (Table186[[#This Row],[Technology]]=ISP_Installed_MW[Technology]), 0),21)-INDEX(GenREZAmounts[],MATCH(1, (Table186[[#This Row],[REZ Name]]=GenREZAmounts[REZ Name]) * (Table186[[#This Row],[Technology]]=GenREZAmounts[Technology]), 0),20)</f>
        <v>481.36483089000001</v>
      </c>
      <c r="W66" s="10" cm="1">
        <f t="array" ref="W66">INDEX(ISP_Installed_MW[], MATCH(1, (Table186[[#This Row],[REZ Name]]=ISP_Installed_MW[REZ Name]) * (Table186[[#This Row],[Technology]]=ISP_Installed_MW[Technology]), 0),22)-INDEX(GenREZAmounts[],MATCH(1, (Table186[[#This Row],[REZ Name]]=GenREZAmounts[REZ Name]) * (Table186[[#This Row],[Technology]]=GenREZAmounts[Technology]), 0),21)</f>
        <v>481.36483089000001</v>
      </c>
      <c r="X66" s="10" cm="1">
        <f t="array" ref="X66">INDEX(ISP_Installed_MW[], MATCH(1, (Table186[[#This Row],[REZ Name]]=ISP_Installed_MW[REZ Name]) * (Table186[[#This Row],[Technology]]=ISP_Installed_MW[Technology]), 0),23)-INDEX(GenREZAmounts[],MATCH(1, (Table186[[#This Row],[REZ Name]]=GenREZAmounts[REZ Name]) * (Table186[[#This Row],[Technology]]=GenREZAmounts[Technology]), 0),22)</f>
        <v>481.36483089000001</v>
      </c>
      <c r="Y66" s="10" cm="1">
        <f t="array" ref="Y66">INDEX(ISP_Installed_MW[], MATCH(1, (Table186[[#This Row],[REZ Name]]=ISP_Installed_MW[REZ Name]) * (Table186[[#This Row],[Technology]]=ISP_Installed_MW[Technology]), 0),24)-INDEX(GenREZAmounts[],MATCH(1, (Table186[[#This Row],[REZ Name]]=GenREZAmounts[REZ Name]) * (Table186[[#This Row],[Technology]]=GenREZAmounts[Technology]), 0),23)</f>
        <v>481.36483089000001</v>
      </c>
      <c r="Z66" s="10" cm="1">
        <f t="array" ref="Z66">INDEX(ISP_Installed_MW[], MATCH(1, (Table186[[#This Row],[REZ Name]]=ISP_Installed_MW[REZ Name]) * (Table186[[#This Row],[Technology]]=ISP_Installed_MW[Technology]), 0),25)-INDEX(GenREZAmounts[],MATCH(1, (Table186[[#This Row],[REZ Name]]=GenREZAmounts[REZ Name]) * (Table186[[#This Row],[Technology]]=GenREZAmounts[Technology]), 0),24)</f>
        <v>924.17838989999996</v>
      </c>
      <c r="AA66" s="10" cm="1">
        <f t="array" ref="AA66">INDEX(ISP_Installed_MW[], MATCH(1, (Table186[[#This Row],[REZ Name]]=ISP_Installed_MW[REZ Name]) * (Table186[[#This Row],[Technology]]=ISP_Installed_MW[Technology]), 0),26)-INDEX(GenREZAmounts[],MATCH(1, (Table186[[#This Row],[REZ Name]]=GenREZAmounts[REZ Name]) * (Table186[[#This Row],[Technology]]=GenREZAmounts[Technology]), 0),25)</f>
        <v>924.17838989999996</v>
      </c>
      <c r="AB66" s="10" cm="1">
        <f t="array" ref="AB66">INDEX(ISP_Installed_MW[], MATCH(1, (Table186[[#This Row],[REZ Name]]=ISP_Installed_MW[REZ Name]) * (Table186[[#This Row],[Technology]]=ISP_Installed_MW[Technology]), 0),27)-INDEX(GenREZAmounts[],MATCH(1, (Table186[[#This Row],[REZ Name]]=GenREZAmounts[REZ Name]) * (Table186[[#This Row],[Technology]]=GenREZAmounts[Technology]), 0),26)</f>
        <v>924.17838989999996</v>
      </c>
      <c r="AC66" s="10" cm="1">
        <f t="array" ref="AC66">INDEX(ISP_Installed_MW[], MATCH(1, (Table186[[#This Row],[REZ Name]]=ISP_Installed_MW[REZ Name]) * (Table186[[#This Row],[Technology]]=ISP_Installed_MW[Technology]), 0),28)-INDEX(GenREZAmounts[],MATCH(1, (Table186[[#This Row],[REZ Name]]=GenREZAmounts[REZ Name]) * (Table186[[#This Row],[Technology]]=GenREZAmounts[Technology]), 0),27)</f>
        <v>924.17839134999997</v>
      </c>
      <c r="AD66" s="10" cm="1">
        <f t="array" ref="AD66">INDEX(ISP_Installed_MW[], MATCH(1, (Table186[[#This Row],[REZ Name]]=ISP_Installed_MW[REZ Name]) * (Table186[[#This Row],[Technology]]=ISP_Installed_MW[Technology]), 0),29)-INDEX(GenREZAmounts[],MATCH(1, (Table186[[#This Row],[REZ Name]]=GenREZAmounts[REZ Name]) * (Table186[[#This Row],[Technology]]=GenREZAmounts[Technology]), 0),28)</f>
        <v>924.17839134999997</v>
      </c>
      <c r="AE66" s="10" cm="1">
        <f t="array" ref="AE66">INDEX(ISP_Installed_MW[], MATCH(1, (Table186[[#This Row],[REZ Name]]=ISP_Installed_MW[REZ Name]) * (Table186[[#This Row],[Technology]]=ISP_Installed_MW[Technology]), 0),30)-INDEX(GenREZAmounts[],MATCH(1, (Table186[[#This Row],[REZ Name]]=GenREZAmounts[REZ Name]) * (Table186[[#This Row],[Technology]]=GenREZAmounts[Technology]), 0),29)</f>
        <v>924.17839134999997</v>
      </c>
      <c r="AF66" s="10" cm="1">
        <f t="array" ref="AF66">INDEX(ISP_Installed_MW[], MATCH(1, (Table186[[#This Row],[REZ Name]]=ISP_Installed_MW[REZ Name]) * (Table186[[#This Row],[Technology]]=ISP_Installed_MW[Technology]), 0),31)-INDEX(GenREZAmounts[],MATCH(1, (Table186[[#This Row],[REZ Name]]=GenREZAmounts[REZ Name]) * (Table186[[#This Row],[Technology]]=GenREZAmounts[Technology]), 0),30)</f>
        <v>924.17839134999997</v>
      </c>
    </row>
    <row r="67" spans="2:32" x14ac:dyDescent="0.35">
      <c r="B67" s="12" t="s">
        <v>8</v>
      </c>
      <c r="C67" s="12" t="s">
        <v>9</v>
      </c>
      <c r="D67" s="12" t="s">
        <v>2</v>
      </c>
      <c r="E67" s="10" cm="1">
        <f t="array" ref="E67">INDEX(ISP_Installed_MW[], MATCH(1, (Table186[[#This Row],[REZ Name]]=ISP_Installed_MW[REZ Name]) * (Table186[[#This Row],[Technology]]=ISP_Installed_MW[Technology]), 0),4)-INDEX(GenREZAmounts[],MATCH(1, (Table186[[#This Row],[REZ Name]]=GenREZAmounts[REZ Name]) * (Table186[[#This Row],[Technology]]=GenREZAmounts[Technology]), 0),3)</f>
        <v>0</v>
      </c>
      <c r="F67" s="10" cm="1">
        <f t="array" ref="F67">INDEX(ISP_Installed_MW[], MATCH(1, (Table186[[#This Row],[REZ Name]]=ISP_Installed_MW[REZ Name]) * (Table186[[#This Row],[Technology]]=ISP_Installed_MW[Technology]), 0),5)-INDEX(GenREZAmounts[],MATCH(1, (Table186[[#This Row],[REZ Name]]=GenREZAmounts[REZ Name]) * (Table186[[#This Row],[Technology]]=GenREZAmounts[Technology]), 0),4)</f>
        <v>0</v>
      </c>
      <c r="G67" s="10" cm="1">
        <f t="array" ref="G67">INDEX(ISP_Installed_MW[], MATCH(1, (Table186[[#This Row],[REZ Name]]=ISP_Installed_MW[REZ Name]) * (Table186[[#This Row],[Technology]]=ISP_Installed_MW[Technology]), 0),6)-INDEX(GenREZAmounts[],MATCH(1, (Table186[[#This Row],[REZ Name]]=GenREZAmounts[REZ Name]) * (Table186[[#This Row],[Technology]]=GenREZAmounts[Technology]), 0),5)</f>
        <v>0</v>
      </c>
      <c r="H67" s="10" cm="1">
        <f t="array" ref="H67">INDEX(ISP_Installed_MW[], MATCH(1, (Table186[[#This Row],[REZ Name]]=ISP_Installed_MW[REZ Name]) * (Table186[[#This Row],[Technology]]=ISP_Installed_MW[Technology]), 0),7)-INDEX(GenREZAmounts[],MATCH(1, (Table186[[#This Row],[REZ Name]]=GenREZAmounts[REZ Name]) * (Table186[[#This Row],[Technology]]=GenREZAmounts[Technology]), 0),6)</f>
        <v>0</v>
      </c>
      <c r="I67" s="10" cm="1">
        <f t="array" ref="I67">INDEX(ISP_Installed_MW[], MATCH(1, (Table186[[#This Row],[REZ Name]]=ISP_Installed_MW[REZ Name]) * (Table186[[#This Row],[Technology]]=ISP_Installed_MW[Technology]), 0),8)-INDEX(GenREZAmounts[],MATCH(1, (Table186[[#This Row],[REZ Name]]=GenREZAmounts[REZ Name]) * (Table186[[#This Row],[Technology]]=GenREZAmounts[Technology]), 0),7)</f>
        <v>0</v>
      </c>
      <c r="J67" s="10" cm="1">
        <f t="array" ref="J67">INDEX(ISP_Installed_MW[], MATCH(1, (Table186[[#This Row],[REZ Name]]=ISP_Installed_MW[REZ Name]) * (Table186[[#This Row],[Technology]]=ISP_Installed_MW[Technology]), 0),9)-INDEX(GenREZAmounts[],MATCH(1, (Table186[[#This Row],[REZ Name]]=GenREZAmounts[REZ Name]) * (Table186[[#This Row],[Technology]]=GenREZAmounts[Technology]), 0),8)</f>
        <v>0</v>
      </c>
      <c r="K67" s="10" cm="1">
        <f t="array" ref="K67">INDEX(ISP_Installed_MW[], MATCH(1, (Table186[[#This Row],[REZ Name]]=ISP_Installed_MW[REZ Name]) * (Table186[[#This Row],[Technology]]=ISP_Installed_MW[Technology]), 0),10)-INDEX(GenREZAmounts[],MATCH(1, (Table186[[#This Row],[REZ Name]]=GenREZAmounts[REZ Name]) * (Table186[[#This Row],[Technology]]=GenREZAmounts[Technology]), 0),9)</f>
        <v>0</v>
      </c>
      <c r="L67" s="10" cm="1">
        <f t="array" ref="L67">INDEX(ISP_Installed_MW[], MATCH(1, (Table186[[#This Row],[REZ Name]]=ISP_Installed_MW[REZ Name]) * (Table186[[#This Row],[Technology]]=ISP_Installed_MW[Technology]), 0),11)-INDEX(GenREZAmounts[],MATCH(1, (Table186[[#This Row],[REZ Name]]=GenREZAmounts[REZ Name]) * (Table186[[#This Row],[Technology]]=GenREZAmounts[Technology]), 0),10)</f>
        <v>0</v>
      </c>
      <c r="M67" s="10" cm="1">
        <f t="array" ref="M67">INDEX(ISP_Installed_MW[], MATCH(1, (Table186[[#This Row],[REZ Name]]=ISP_Installed_MW[REZ Name]) * (Table186[[#This Row],[Technology]]=ISP_Installed_MW[Technology]), 0),12)-INDEX(GenREZAmounts[],MATCH(1, (Table186[[#This Row],[REZ Name]]=GenREZAmounts[REZ Name]) * (Table186[[#This Row],[Technology]]=GenREZAmounts[Technology]), 0),11)</f>
        <v>0</v>
      </c>
      <c r="N67" s="10" cm="1">
        <f t="array" ref="N67">INDEX(ISP_Installed_MW[], MATCH(1, (Table186[[#This Row],[REZ Name]]=ISP_Installed_MW[REZ Name]) * (Table186[[#This Row],[Technology]]=ISP_Installed_MW[Technology]), 0),13)-INDEX(GenREZAmounts[],MATCH(1, (Table186[[#This Row],[REZ Name]]=GenREZAmounts[REZ Name]) * (Table186[[#This Row],[Technology]]=GenREZAmounts[Technology]), 0),12)</f>
        <v>0</v>
      </c>
      <c r="O67" s="10" cm="1">
        <f t="array" ref="O67">INDEX(ISP_Installed_MW[], MATCH(1, (Table186[[#This Row],[REZ Name]]=ISP_Installed_MW[REZ Name]) * (Table186[[#This Row],[Technology]]=ISP_Installed_MW[Technology]), 0),14)-INDEX(GenREZAmounts[],MATCH(1, (Table186[[#This Row],[REZ Name]]=GenREZAmounts[REZ Name]) * (Table186[[#This Row],[Technology]]=GenREZAmounts[Technology]), 0),13)</f>
        <v>0</v>
      </c>
      <c r="P67" s="10" cm="1">
        <f t="array" ref="P67">INDEX(ISP_Installed_MW[], MATCH(1, (Table186[[#This Row],[REZ Name]]=ISP_Installed_MW[REZ Name]) * (Table186[[#This Row],[Technology]]=ISP_Installed_MW[Technology]), 0),15)-INDEX(GenREZAmounts[],MATCH(1, (Table186[[#This Row],[REZ Name]]=GenREZAmounts[REZ Name]) * (Table186[[#This Row],[Technology]]=GenREZAmounts[Technology]), 0),14)</f>
        <v>0</v>
      </c>
      <c r="Q67" s="10" cm="1">
        <f t="array" ref="Q67">INDEX(ISP_Installed_MW[], MATCH(1, (Table186[[#This Row],[REZ Name]]=ISP_Installed_MW[REZ Name]) * (Table186[[#This Row],[Technology]]=ISP_Installed_MW[Technology]), 0),16)-INDEX(GenREZAmounts[],MATCH(1, (Table186[[#This Row],[REZ Name]]=GenREZAmounts[REZ Name]) * (Table186[[#This Row],[Technology]]=GenREZAmounts[Technology]), 0),15)</f>
        <v>0</v>
      </c>
      <c r="R67" s="10" cm="1">
        <f t="array" ref="R67">INDEX(ISP_Installed_MW[], MATCH(1, (Table186[[#This Row],[REZ Name]]=ISP_Installed_MW[REZ Name]) * (Table186[[#This Row],[Technology]]=ISP_Installed_MW[Technology]), 0),17)-INDEX(GenREZAmounts[],MATCH(1, (Table186[[#This Row],[REZ Name]]=GenREZAmounts[REZ Name]) * (Table186[[#This Row],[Technology]]=GenREZAmounts[Technology]), 0),16)</f>
        <v>0</v>
      </c>
      <c r="S67" s="10" cm="1">
        <f t="array" ref="S67">INDEX(ISP_Installed_MW[], MATCH(1, (Table186[[#This Row],[REZ Name]]=ISP_Installed_MW[REZ Name]) * (Table186[[#This Row],[Technology]]=ISP_Installed_MW[Technology]), 0),18)-INDEX(GenREZAmounts[],MATCH(1, (Table186[[#This Row],[REZ Name]]=GenREZAmounts[REZ Name]) * (Table186[[#This Row],[Technology]]=GenREZAmounts[Technology]), 0),17)</f>
        <v>0</v>
      </c>
      <c r="T67" s="10" cm="1">
        <f t="array" ref="T67">INDEX(ISP_Installed_MW[], MATCH(1, (Table186[[#This Row],[REZ Name]]=ISP_Installed_MW[REZ Name]) * (Table186[[#This Row],[Technology]]=ISP_Installed_MW[Technology]), 0),19)-INDEX(GenREZAmounts[],MATCH(1, (Table186[[#This Row],[REZ Name]]=GenREZAmounts[REZ Name]) * (Table186[[#This Row],[Technology]]=GenREZAmounts[Technology]), 0),18)</f>
        <v>0</v>
      </c>
      <c r="U67" s="10" cm="1">
        <f t="array" ref="U67">INDEX(ISP_Installed_MW[], MATCH(1, (Table186[[#This Row],[REZ Name]]=ISP_Installed_MW[REZ Name]) * (Table186[[#This Row],[Technology]]=ISP_Installed_MW[Technology]), 0),20)-INDEX(GenREZAmounts[],MATCH(1, (Table186[[#This Row],[REZ Name]]=GenREZAmounts[REZ Name]) * (Table186[[#This Row],[Technology]]=GenREZAmounts[Technology]), 0),19)</f>
        <v>0</v>
      </c>
      <c r="V67" s="10" cm="1">
        <f t="array" ref="V67">INDEX(ISP_Installed_MW[], MATCH(1, (Table186[[#This Row],[REZ Name]]=ISP_Installed_MW[REZ Name]) * (Table186[[#This Row],[Technology]]=ISP_Installed_MW[Technology]), 0),21)-INDEX(GenREZAmounts[],MATCH(1, (Table186[[#This Row],[REZ Name]]=GenREZAmounts[REZ Name]) * (Table186[[#This Row],[Technology]]=GenREZAmounts[Technology]), 0),20)</f>
        <v>0</v>
      </c>
      <c r="W67" s="10" cm="1">
        <f t="array" ref="W67">INDEX(ISP_Installed_MW[], MATCH(1, (Table186[[#This Row],[REZ Name]]=ISP_Installed_MW[REZ Name]) * (Table186[[#This Row],[Technology]]=ISP_Installed_MW[Technology]), 0),22)-INDEX(GenREZAmounts[],MATCH(1, (Table186[[#This Row],[REZ Name]]=GenREZAmounts[REZ Name]) * (Table186[[#This Row],[Technology]]=GenREZAmounts[Technology]), 0),21)</f>
        <v>0</v>
      </c>
      <c r="X67" s="10" cm="1">
        <f t="array" ref="X67">INDEX(ISP_Installed_MW[], MATCH(1, (Table186[[#This Row],[REZ Name]]=ISP_Installed_MW[REZ Name]) * (Table186[[#This Row],[Technology]]=ISP_Installed_MW[Technology]), 0),23)-INDEX(GenREZAmounts[],MATCH(1, (Table186[[#This Row],[REZ Name]]=GenREZAmounts[REZ Name]) * (Table186[[#This Row],[Technology]]=GenREZAmounts[Technology]), 0),22)</f>
        <v>0</v>
      </c>
      <c r="Y67" s="10" cm="1">
        <f t="array" ref="Y67">INDEX(ISP_Installed_MW[], MATCH(1, (Table186[[#This Row],[REZ Name]]=ISP_Installed_MW[REZ Name]) * (Table186[[#This Row],[Technology]]=ISP_Installed_MW[Technology]), 0),24)-INDEX(GenREZAmounts[],MATCH(1, (Table186[[#This Row],[REZ Name]]=GenREZAmounts[REZ Name]) * (Table186[[#This Row],[Technology]]=GenREZAmounts[Technology]), 0),23)</f>
        <v>0</v>
      </c>
      <c r="Z67" s="10" cm="1">
        <f t="array" ref="Z67">INDEX(ISP_Installed_MW[], MATCH(1, (Table186[[#This Row],[REZ Name]]=ISP_Installed_MW[REZ Name]) * (Table186[[#This Row],[Technology]]=ISP_Installed_MW[Technology]), 0),25)-INDEX(GenREZAmounts[],MATCH(1, (Table186[[#This Row],[REZ Name]]=GenREZAmounts[REZ Name]) * (Table186[[#This Row],[Technology]]=GenREZAmounts[Technology]), 0),24)</f>
        <v>0</v>
      </c>
      <c r="AA67" s="10" cm="1">
        <f t="array" ref="AA67">INDEX(ISP_Installed_MW[], MATCH(1, (Table186[[#This Row],[REZ Name]]=ISP_Installed_MW[REZ Name]) * (Table186[[#This Row],[Technology]]=ISP_Installed_MW[Technology]), 0),26)-INDEX(GenREZAmounts[],MATCH(1, (Table186[[#This Row],[REZ Name]]=GenREZAmounts[REZ Name]) * (Table186[[#This Row],[Technology]]=GenREZAmounts[Technology]), 0),25)</f>
        <v>0</v>
      </c>
      <c r="AB67" s="10" cm="1">
        <f t="array" ref="AB67">INDEX(ISP_Installed_MW[], MATCH(1, (Table186[[#This Row],[REZ Name]]=ISP_Installed_MW[REZ Name]) * (Table186[[#This Row],[Technology]]=ISP_Installed_MW[Technology]), 0),27)-INDEX(GenREZAmounts[],MATCH(1, (Table186[[#This Row],[REZ Name]]=GenREZAmounts[REZ Name]) * (Table186[[#This Row],[Technology]]=GenREZAmounts[Technology]), 0),26)</f>
        <v>0</v>
      </c>
      <c r="AC67" s="10" cm="1">
        <f t="array" ref="AC67">INDEX(ISP_Installed_MW[], MATCH(1, (Table186[[#This Row],[REZ Name]]=ISP_Installed_MW[REZ Name]) * (Table186[[#This Row],[Technology]]=ISP_Installed_MW[Technology]), 0),28)-INDEX(GenREZAmounts[],MATCH(1, (Table186[[#This Row],[REZ Name]]=GenREZAmounts[REZ Name]) * (Table186[[#This Row],[Technology]]=GenREZAmounts[Technology]), 0),27)</f>
        <v>0</v>
      </c>
      <c r="AD67" s="10" cm="1">
        <f t="array" ref="AD67">INDEX(ISP_Installed_MW[], MATCH(1, (Table186[[#This Row],[REZ Name]]=ISP_Installed_MW[REZ Name]) * (Table186[[#This Row],[Technology]]=ISP_Installed_MW[Technology]), 0),29)-INDEX(GenREZAmounts[],MATCH(1, (Table186[[#This Row],[REZ Name]]=GenREZAmounts[REZ Name]) * (Table186[[#This Row],[Technology]]=GenREZAmounts[Technology]), 0),28)</f>
        <v>0</v>
      </c>
      <c r="AE67" s="10" cm="1">
        <f t="array" ref="AE67">INDEX(ISP_Installed_MW[], MATCH(1, (Table186[[#This Row],[REZ Name]]=ISP_Installed_MW[REZ Name]) * (Table186[[#This Row],[Technology]]=ISP_Installed_MW[Technology]), 0),30)-INDEX(GenREZAmounts[],MATCH(1, (Table186[[#This Row],[REZ Name]]=GenREZAmounts[REZ Name]) * (Table186[[#This Row],[Technology]]=GenREZAmounts[Technology]), 0),29)</f>
        <v>0</v>
      </c>
      <c r="AF67" s="10" cm="1">
        <f t="array" ref="AF67">INDEX(ISP_Installed_MW[], MATCH(1, (Table186[[#This Row],[REZ Name]]=ISP_Installed_MW[REZ Name]) * (Table186[[#This Row],[Technology]]=ISP_Installed_MW[Technology]), 0),31)-INDEX(GenREZAmounts[],MATCH(1, (Table186[[#This Row],[REZ Name]]=GenREZAmounts[REZ Name]) * (Table186[[#This Row],[Technology]]=GenREZAmounts[Technology]), 0),30)</f>
        <v>0</v>
      </c>
    </row>
    <row r="68" spans="2:32" x14ac:dyDescent="0.35">
      <c r="B68" s="10" t="s">
        <v>10</v>
      </c>
      <c r="C68" s="10" t="s">
        <v>11</v>
      </c>
      <c r="D68" s="10" t="s">
        <v>2</v>
      </c>
      <c r="E68" s="10" cm="1">
        <f t="array" ref="E68">INDEX(ISP_Installed_MW[], MATCH(1, (Table186[[#This Row],[REZ Name]]=ISP_Installed_MW[REZ Name]) * (Table186[[#This Row],[Technology]]=ISP_Installed_MW[Technology]), 0),4)-INDEX(GenREZAmounts[],MATCH(1, (Table186[[#This Row],[REZ Name]]=GenREZAmounts[REZ Name]) * (Table186[[#This Row],[Technology]]=GenREZAmounts[Technology]), 0),3)</f>
        <v>0</v>
      </c>
      <c r="F68" s="10" cm="1">
        <f t="array" ref="F68">INDEX(ISP_Installed_MW[], MATCH(1, (Table186[[#This Row],[REZ Name]]=ISP_Installed_MW[REZ Name]) * (Table186[[#This Row],[Technology]]=ISP_Installed_MW[Technology]), 0),5)-INDEX(GenREZAmounts[],MATCH(1, (Table186[[#This Row],[REZ Name]]=GenREZAmounts[REZ Name]) * (Table186[[#This Row],[Technology]]=GenREZAmounts[Technology]), 0),4)</f>
        <v>0</v>
      </c>
      <c r="G68" s="10" cm="1">
        <f t="array" ref="G68">INDEX(ISP_Installed_MW[], MATCH(1, (Table186[[#This Row],[REZ Name]]=ISP_Installed_MW[REZ Name]) * (Table186[[#This Row],[Technology]]=ISP_Installed_MW[Technology]), 0),6)-INDEX(GenREZAmounts[],MATCH(1, (Table186[[#This Row],[REZ Name]]=GenREZAmounts[REZ Name]) * (Table186[[#This Row],[Technology]]=GenREZAmounts[Technology]), 0),5)</f>
        <v>71.601456260000077</v>
      </c>
      <c r="H68" s="10" cm="1">
        <f t="array" ref="H68">INDEX(ISP_Installed_MW[], MATCH(1, (Table186[[#This Row],[REZ Name]]=ISP_Installed_MW[REZ Name]) * (Table186[[#This Row],[Technology]]=ISP_Installed_MW[Technology]), 0),7)-INDEX(GenREZAmounts[],MATCH(1, (Table186[[#This Row],[REZ Name]]=GenREZAmounts[REZ Name]) * (Table186[[#This Row],[Technology]]=GenREZAmounts[Technology]), 0),6)</f>
        <v>270.8521707299999</v>
      </c>
      <c r="I68" s="10" cm="1">
        <f t="array" ref="I68">INDEX(ISP_Installed_MW[], MATCH(1, (Table186[[#This Row],[REZ Name]]=ISP_Installed_MW[REZ Name]) * (Table186[[#This Row],[Technology]]=ISP_Installed_MW[Technology]), 0),8)-INDEX(GenREZAmounts[],MATCH(1, (Table186[[#This Row],[REZ Name]]=GenREZAmounts[REZ Name]) * (Table186[[#This Row],[Technology]]=GenREZAmounts[Technology]), 0),7)</f>
        <v>417.5933243500001</v>
      </c>
      <c r="J68" s="10" cm="1">
        <f t="array" ref="J68">INDEX(ISP_Installed_MW[], MATCH(1, (Table186[[#This Row],[REZ Name]]=ISP_Installed_MW[REZ Name]) * (Table186[[#This Row],[Technology]]=ISP_Installed_MW[Technology]), 0),9)-INDEX(GenREZAmounts[],MATCH(1, (Table186[[#This Row],[REZ Name]]=GenREZAmounts[REZ Name]) * (Table186[[#This Row],[Technology]]=GenREZAmounts[Technology]), 0),8)</f>
        <v>1199.9900407100001</v>
      </c>
      <c r="K68" s="10" cm="1">
        <f t="array" ref="K68">INDEX(ISP_Installed_MW[], MATCH(1, (Table186[[#This Row],[REZ Name]]=ISP_Installed_MW[REZ Name]) * (Table186[[#This Row],[Technology]]=ISP_Installed_MW[Technology]), 0),10)-INDEX(GenREZAmounts[],MATCH(1, (Table186[[#This Row],[REZ Name]]=GenREZAmounts[REZ Name]) * (Table186[[#This Row],[Technology]]=GenREZAmounts[Technology]), 0),9)</f>
        <v>1199.9900407100001</v>
      </c>
      <c r="L68" s="10" cm="1">
        <f t="array" ref="L68">INDEX(ISP_Installed_MW[], MATCH(1, (Table186[[#This Row],[REZ Name]]=ISP_Installed_MW[REZ Name]) * (Table186[[#This Row],[Technology]]=ISP_Installed_MW[Technology]), 0),11)-INDEX(GenREZAmounts[],MATCH(1, (Table186[[#This Row],[REZ Name]]=GenREZAmounts[REZ Name]) * (Table186[[#This Row],[Technology]]=GenREZAmounts[Technology]), 0),10)</f>
        <v>1199.9900455899999</v>
      </c>
      <c r="M68" s="10" cm="1">
        <f t="array" ref="M68">INDEX(ISP_Installed_MW[], MATCH(1, (Table186[[#This Row],[REZ Name]]=ISP_Installed_MW[REZ Name]) * (Table186[[#This Row],[Technology]]=ISP_Installed_MW[Technology]), 0),12)-INDEX(GenREZAmounts[],MATCH(1, (Table186[[#This Row],[REZ Name]]=GenREZAmounts[REZ Name]) * (Table186[[#This Row],[Technology]]=GenREZAmounts[Technology]), 0),11)</f>
        <v>1325.4501354200004</v>
      </c>
      <c r="N68" s="10" cm="1">
        <f t="array" ref="N68">INDEX(ISP_Installed_MW[], MATCH(1, (Table186[[#This Row],[REZ Name]]=ISP_Installed_MW[REZ Name]) * (Table186[[#This Row],[Technology]]=ISP_Installed_MW[Technology]), 0),13)-INDEX(GenREZAmounts[],MATCH(1, (Table186[[#This Row],[REZ Name]]=GenREZAmounts[REZ Name]) * (Table186[[#This Row],[Technology]]=GenREZAmounts[Technology]), 0),12)</f>
        <v>1562.0667310900008</v>
      </c>
      <c r="O68" s="10" cm="1">
        <f t="array" ref="O68">INDEX(ISP_Installed_MW[], MATCH(1, (Table186[[#This Row],[REZ Name]]=ISP_Installed_MW[REZ Name]) * (Table186[[#This Row],[Technology]]=ISP_Installed_MW[Technology]), 0),14)-INDEX(GenREZAmounts[],MATCH(1, (Table186[[#This Row],[REZ Name]]=GenREZAmounts[REZ Name]) * (Table186[[#This Row],[Technology]]=GenREZAmounts[Technology]), 0),13)</f>
        <v>1562.0667310900008</v>
      </c>
      <c r="P68" s="10" cm="1">
        <f t="array" ref="P68">INDEX(ISP_Installed_MW[], MATCH(1, (Table186[[#This Row],[REZ Name]]=ISP_Installed_MW[REZ Name]) * (Table186[[#This Row],[Technology]]=ISP_Installed_MW[Technology]), 0),15)-INDEX(GenREZAmounts[],MATCH(1, (Table186[[#This Row],[REZ Name]]=GenREZAmounts[REZ Name]) * (Table186[[#This Row],[Technology]]=GenREZAmounts[Technology]), 0),14)</f>
        <v>1562.0667310900003</v>
      </c>
      <c r="Q68" s="10" cm="1">
        <f t="array" ref="Q68">INDEX(ISP_Installed_MW[], MATCH(1, (Table186[[#This Row],[REZ Name]]=ISP_Installed_MW[REZ Name]) * (Table186[[#This Row],[Technology]]=ISP_Installed_MW[Technology]), 0),16)-INDEX(GenREZAmounts[],MATCH(1, (Table186[[#This Row],[REZ Name]]=GenREZAmounts[REZ Name]) * (Table186[[#This Row],[Technology]]=GenREZAmounts[Technology]), 0),15)</f>
        <v>1562.0717310900006</v>
      </c>
      <c r="R68" s="10" cm="1">
        <f t="array" ref="R68">INDEX(ISP_Installed_MW[], MATCH(1, (Table186[[#This Row],[REZ Name]]=ISP_Installed_MW[REZ Name]) * (Table186[[#This Row],[Technology]]=ISP_Installed_MW[Technology]), 0),17)-INDEX(GenREZAmounts[],MATCH(1, (Table186[[#This Row],[REZ Name]]=GenREZAmounts[REZ Name]) * (Table186[[#This Row],[Technology]]=GenREZAmounts[Technology]), 0),16)</f>
        <v>1562.0717310900006</v>
      </c>
      <c r="S68" s="10" cm="1">
        <f t="array" ref="S68">INDEX(ISP_Installed_MW[], MATCH(1, (Table186[[#This Row],[REZ Name]]=ISP_Installed_MW[REZ Name]) * (Table186[[#This Row],[Technology]]=ISP_Installed_MW[Technology]), 0),18)-INDEX(GenREZAmounts[],MATCH(1, (Table186[[#This Row],[REZ Name]]=GenREZAmounts[REZ Name]) * (Table186[[#This Row],[Technology]]=GenREZAmounts[Technology]), 0),17)</f>
        <v>1562.0717310900006</v>
      </c>
      <c r="T68" s="10" cm="1">
        <f t="array" ref="T68">INDEX(ISP_Installed_MW[], MATCH(1, (Table186[[#This Row],[REZ Name]]=ISP_Installed_MW[REZ Name]) * (Table186[[#This Row],[Technology]]=ISP_Installed_MW[Technology]), 0),19)-INDEX(GenREZAmounts[],MATCH(1, (Table186[[#This Row],[REZ Name]]=GenREZAmounts[REZ Name]) * (Table186[[#This Row],[Technology]]=GenREZAmounts[Technology]), 0),18)</f>
        <v>1562.0717310900004</v>
      </c>
      <c r="U68" s="10" cm="1">
        <f t="array" ref="U68">INDEX(ISP_Installed_MW[], MATCH(1, (Table186[[#This Row],[REZ Name]]=ISP_Installed_MW[REZ Name]) * (Table186[[#This Row],[Technology]]=ISP_Installed_MW[Technology]), 0),20)-INDEX(GenREZAmounts[],MATCH(1, (Table186[[#This Row],[REZ Name]]=GenREZAmounts[REZ Name]) * (Table186[[#This Row],[Technology]]=GenREZAmounts[Technology]), 0),19)</f>
        <v>1787.8606796700001</v>
      </c>
      <c r="V68" s="10" cm="1">
        <f t="array" ref="V68">INDEX(ISP_Installed_MW[], MATCH(1, (Table186[[#This Row],[REZ Name]]=ISP_Installed_MW[REZ Name]) * (Table186[[#This Row],[Technology]]=ISP_Installed_MW[Technology]), 0),21)-INDEX(GenREZAmounts[],MATCH(1, (Table186[[#This Row],[REZ Name]]=GenREZAmounts[REZ Name]) * (Table186[[#This Row],[Technology]]=GenREZAmounts[Technology]), 0),20)</f>
        <v>1787.8606796700001</v>
      </c>
      <c r="W68" s="10" cm="1">
        <f t="array" ref="W68">INDEX(ISP_Installed_MW[], MATCH(1, (Table186[[#This Row],[REZ Name]]=ISP_Installed_MW[REZ Name]) * (Table186[[#This Row],[Technology]]=ISP_Installed_MW[Technology]), 0),22)-INDEX(GenREZAmounts[],MATCH(1, (Table186[[#This Row],[REZ Name]]=GenREZAmounts[REZ Name]) * (Table186[[#This Row],[Technology]]=GenREZAmounts[Technology]), 0),21)</f>
        <v>2078.9403970100002</v>
      </c>
      <c r="X68" s="10" cm="1">
        <f t="array" ref="X68">INDEX(ISP_Installed_MW[], MATCH(1, (Table186[[#This Row],[REZ Name]]=ISP_Installed_MW[REZ Name]) * (Table186[[#This Row],[Technology]]=ISP_Installed_MW[Technology]), 0),23)-INDEX(GenREZAmounts[],MATCH(1, (Table186[[#This Row],[REZ Name]]=GenREZAmounts[REZ Name]) * (Table186[[#This Row],[Technology]]=GenREZAmounts[Technology]), 0),22)</f>
        <v>2105.7770054299999</v>
      </c>
      <c r="Y68" s="10" cm="1">
        <f t="array" ref="Y68">INDEX(ISP_Installed_MW[], MATCH(1, (Table186[[#This Row],[REZ Name]]=ISP_Installed_MW[REZ Name]) * (Table186[[#This Row],[Technology]]=ISP_Installed_MW[Technology]), 0),24)-INDEX(GenREZAmounts[],MATCH(1, (Table186[[#This Row],[REZ Name]]=GenREZAmounts[REZ Name]) * (Table186[[#This Row],[Technology]]=GenREZAmounts[Technology]), 0),23)</f>
        <v>2105.7770054299999</v>
      </c>
      <c r="Z68" s="10" cm="1">
        <f t="array" ref="Z68">INDEX(ISP_Installed_MW[], MATCH(1, (Table186[[#This Row],[REZ Name]]=ISP_Installed_MW[REZ Name]) * (Table186[[#This Row],[Technology]]=ISP_Installed_MW[Technology]), 0),25)-INDEX(GenREZAmounts[],MATCH(1, (Table186[[#This Row],[REZ Name]]=GenREZAmounts[REZ Name]) * (Table186[[#This Row],[Technology]]=GenREZAmounts[Technology]), 0),24)</f>
        <v>2880.1296360699998</v>
      </c>
      <c r="AA68" s="10" cm="1">
        <f t="array" ref="AA68">INDEX(ISP_Installed_MW[], MATCH(1, (Table186[[#This Row],[REZ Name]]=ISP_Installed_MW[REZ Name]) * (Table186[[#This Row],[Technology]]=ISP_Installed_MW[Technology]), 0),26)-INDEX(GenREZAmounts[],MATCH(1, (Table186[[#This Row],[REZ Name]]=GenREZAmounts[REZ Name]) * (Table186[[#This Row],[Technology]]=GenREZAmounts[Technology]), 0),25)</f>
        <v>2997.0247079299997</v>
      </c>
      <c r="AB68" s="10" cm="1">
        <f t="array" ref="AB68">INDEX(ISP_Installed_MW[], MATCH(1, (Table186[[#This Row],[REZ Name]]=ISP_Installed_MW[REZ Name]) * (Table186[[#This Row],[Technology]]=ISP_Installed_MW[Technology]), 0),27)-INDEX(GenREZAmounts[],MATCH(1, (Table186[[#This Row],[REZ Name]]=GenREZAmounts[REZ Name]) * (Table186[[#This Row],[Technology]]=GenREZAmounts[Technology]), 0),26)</f>
        <v>2997.0247079299997</v>
      </c>
      <c r="AC68" s="10" cm="1">
        <f t="array" ref="AC68">INDEX(ISP_Installed_MW[], MATCH(1, (Table186[[#This Row],[REZ Name]]=ISP_Installed_MW[REZ Name]) * (Table186[[#This Row],[Technology]]=ISP_Installed_MW[Technology]), 0),28)-INDEX(GenREZAmounts[],MATCH(1, (Table186[[#This Row],[REZ Name]]=GenREZAmounts[REZ Name]) * (Table186[[#This Row],[Technology]]=GenREZAmounts[Technology]), 0),27)</f>
        <v>3594.3574978799998</v>
      </c>
      <c r="AD68" s="10" cm="1">
        <f t="array" ref="AD68">INDEX(ISP_Installed_MW[], MATCH(1, (Table186[[#This Row],[REZ Name]]=ISP_Installed_MW[REZ Name]) * (Table186[[#This Row],[Technology]]=ISP_Installed_MW[Technology]), 0),29)-INDEX(GenREZAmounts[],MATCH(1, (Table186[[#This Row],[REZ Name]]=GenREZAmounts[REZ Name]) * (Table186[[#This Row],[Technology]]=GenREZAmounts[Technology]), 0),28)</f>
        <v>3594.3604978800004</v>
      </c>
      <c r="AE68" s="10" cm="1">
        <f t="array" ref="AE68">INDEX(ISP_Installed_MW[], MATCH(1, (Table186[[#This Row],[REZ Name]]=ISP_Installed_MW[REZ Name]) * (Table186[[#This Row],[Technology]]=ISP_Installed_MW[Technology]), 0),30)-INDEX(GenREZAmounts[],MATCH(1, (Table186[[#This Row],[REZ Name]]=GenREZAmounts[REZ Name]) * (Table186[[#This Row],[Technology]]=GenREZAmounts[Technology]), 0),29)</f>
        <v>3594.3604978800004</v>
      </c>
      <c r="AF68" s="10" cm="1">
        <f t="array" ref="AF68">INDEX(ISP_Installed_MW[], MATCH(1, (Table186[[#This Row],[REZ Name]]=ISP_Installed_MW[REZ Name]) * (Table186[[#This Row],[Technology]]=ISP_Installed_MW[Technology]), 0),31)-INDEX(GenREZAmounts[],MATCH(1, (Table186[[#This Row],[REZ Name]]=GenREZAmounts[REZ Name]) * (Table186[[#This Row],[Technology]]=GenREZAmounts[Technology]), 0),30)</f>
        <v>3614.1604978800005</v>
      </c>
    </row>
    <row r="69" spans="2:32" x14ac:dyDescent="0.35">
      <c r="B69" s="12" t="s">
        <v>12</v>
      </c>
      <c r="C69" s="12" t="s">
        <v>13</v>
      </c>
      <c r="D69" s="12" t="s">
        <v>2</v>
      </c>
      <c r="E69" s="10" cm="1">
        <f t="array" ref="E69">INDEX(ISP_Installed_MW[], MATCH(1, (Table186[[#This Row],[REZ Name]]=ISP_Installed_MW[REZ Name]) * (Table186[[#This Row],[Technology]]=ISP_Installed_MW[Technology]), 0),4)-INDEX(GenREZAmounts[],MATCH(1, (Table186[[#This Row],[REZ Name]]=GenREZAmounts[REZ Name]) * (Table186[[#This Row],[Technology]]=GenREZAmounts[Technology]), 0),3)</f>
        <v>0</v>
      </c>
      <c r="F69" s="10" cm="1">
        <f t="array" ref="F69">INDEX(ISP_Installed_MW[], MATCH(1, (Table186[[#This Row],[REZ Name]]=ISP_Installed_MW[REZ Name]) * (Table186[[#This Row],[Technology]]=ISP_Installed_MW[Technology]), 0),5)-INDEX(GenREZAmounts[],MATCH(1, (Table186[[#This Row],[REZ Name]]=GenREZAmounts[REZ Name]) * (Table186[[#This Row],[Technology]]=GenREZAmounts[Technology]), 0),4)</f>
        <v>0</v>
      </c>
      <c r="G69" s="10" cm="1">
        <f t="array" ref="G69">INDEX(ISP_Installed_MW[], MATCH(1, (Table186[[#This Row],[REZ Name]]=ISP_Installed_MW[REZ Name]) * (Table186[[#This Row],[Technology]]=ISP_Installed_MW[Technology]), 0),6)-INDEX(GenREZAmounts[],MATCH(1, (Table186[[#This Row],[REZ Name]]=GenREZAmounts[REZ Name]) * (Table186[[#This Row],[Technology]]=GenREZAmounts[Technology]), 0),5)</f>
        <v>0</v>
      </c>
      <c r="H69" s="10" cm="1">
        <f t="array" ref="H69">INDEX(ISP_Installed_MW[], MATCH(1, (Table186[[#This Row],[REZ Name]]=ISP_Installed_MW[REZ Name]) * (Table186[[#This Row],[Technology]]=ISP_Installed_MW[Technology]), 0),7)-INDEX(GenREZAmounts[],MATCH(1, (Table186[[#This Row],[REZ Name]]=GenREZAmounts[REZ Name]) * (Table186[[#This Row],[Technology]]=GenREZAmounts[Technology]), 0),6)</f>
        <v>21.646335359999995</v>
      </c>
      <c r="I69" s="10" cm="1">
        <f t="array" ref="I69">INDEX(ISP_Installed_MW[], MATCH(1, (Table186[[#This Row],[REZ Name]]=ISP_Installed_MW[REZ Name]) * (Table186[[#This Row],[Technology]]=ISP_Installed_MW[Technology]), 0),8)-INDEX(GenREZAmounts[],MATCH(1, (Table186[[#This Row],[REZ Name]]=GenREZAmounts[REZ Name]) * (Table186[[#This Row],[Technology]]=GenREZAmounts[Technology]), 0),7)</f>
        <v>28.092923869999993</v>
      </c>
      <c r="J69" s="10" cm="1">
        <f t="array" ref="J69">INDEX(ISP_Installed_MW[], MATCH(1, (Table186[[#This Row],[REZ Name]]=ISP_Installed_MW[REZ Name]) * (Table186[[#This Row],[Technology]]=ISP_Installed_MW[Technology]), 0),9)-INDEX(GenREZAmounts[],MATCH(1, (Table186[[#This Row],[REZ Name]]=GenREZAmounts[REZ Name]) * (Table186[[#This Row],[Technology]]=GenREZAmounts[Technology]), 0),8)</f>
        <v>59.110693810000001</v>
      </c>
      <c r="K69" s="10" cm="1">
        <f t="array" ref="K69">INDEX(ISP_Installed_MW[], MATCH(1, (Table186[[#This Row],[REZ Name]]=ISP_Installed_MW[REZ Name]) * (Table186[[#This Row],[Technology]]=ISP_Installed_MW[Technology]), 0),10)-INDEX(GenREZAmounts[],MATCH(1, (Table186[[#This Row],[REZ Name]]=GenREZAmounts[REZ Name]) * (Table186[[#This Row],[Technology]]=GenREZAmounts[Technology]), 0),9)</f>
        <v>59.110693810000001</v>
      </c>
      <c r="L69" s="10" cm="1">
        <f t="array" ref="L69">INDEX(ISP_Installed_MW[], MATCH(1, (Table186[[#This Row],[REZ Name]]=ISP_Installed_MW[REZ Name]) * (Table186[[#This Row],[Technology]]=ISP_Installed_MW[Technology]), 0),11)-INDEX(GenREZAmounts[],MATCH(1, (Table186[[#This Row],[REZ Name]]=GenREZAmounts[REZ Name]) * (Table186[[#This Row],[Technology]]=GenREZAmounts[Technology]), 0),10)</f>
        <v>59.110693810000001</v>
      </c>
      <c r="M69" s="10" cm="1">
        <f t="array" ref="M69">INDEX(ISP_Installed_MW[], MATCH(1, (Table186[[#This Row],[REZ Name]]=ISP_Installed_MW[REZ Name]) * (Table186[[#This Row],[Technology]]=ISP_Installed_MW[Technology]), 0),12)-INDEX(GenREZAmounts[],MATCH(1, (Table186[[#This Row],[REZ Name]]=GenREZAmounts[REZ Name]) * (Table186[[#This Row],[Technology]]=GenREZAmounts[Technology]), 0),11)</f>
        <v>115.63113749999999</v>
      </c>
      <c r="N69" s="10" cm="1">
        <f t="array" ref="N69">INDEX(ISP_Installed_MW[], MATCH(1, (Table186[[#This Row],[REZ Name]]=ISP_Installed_MW[REZ Name]) * (Table186[[#This Row],[Technology]]=ISP_Installed_MW[Technology]), 0),13)-INDEX(GenREZAmounts[],MATCH(1, (Table186[[#This Row],[REZ Name]]=GenREZAmounts[REZ Name]) * (Table186[[#This Row],[Technology]]=GenREZAmounts[Technology]), 0),12)</f>
        <v>115.63113749999999</v>
      </c>
      <c r="O69" s="10" cm="1">
        <f t="array" ref="O69">INDEX(ISP_Installed_MW[], MATCH(1, (Table186[[#This Row],[REZ Name]]=ISP_Installed_MW[REZ Name]) * (Table186[[#This Row],[Technology]]=ISP_Installed_MW[Technology]), 0),14)-INDEX(GenREZAmounts[],MATCH(1, (Table186[[#This Row],[REZ Name]]=GenREZAmounts[REZ Name]) * (Table186[[#This Row],[Technology]]=GenREZAmounts[Technology]), 0),13)</f>
        <v>115.63113749999999</v>
      </c>
      <c r="P69" s="10" cm="1">
        <f t="array" ref="P69">INDEX(ISP_Installed_MW[], MATCH(1, (Table186[[#This Row],[REZ Name]]=ISP_Installed_MW[REZ Name]) * (Table186[[#This Row],[Technology]]=ISP_Installed_MW[Technology]), 0),15)-INDEX(GenREZAmounts[],MATCH(1, (Table186[[#This Row],[REZ Name]]=GenREZAmounts[REZ Name]) * (Table186[[#This Row],[Technology]]=GenREZAmounts[Technology]), 0),14)</f>
        <v>115.63113749999999</v>
      </c>
      <c r="Q69" s="10" cm="1">
        <f t="array" ref="Q69">INDEX(ISP_Installed_MW[], MATCH(1, (Table186[[#This Row],[REZ Name]]=ISP_Installed_MW[REZ Name]) * (Table186[[#This Row],[Technology]]=ISP_Installed_MW[Technology]), 0),16)-INDEX(GenREZAmounts[],MATCH(1, (Table186[[#This Row],[REZ Name]]=GenREZAmounts[REZ Name]) * (Table186[[#This Row],[Technology]]=GenREZAmounts[Technology]), 0),15)</f>
        <v>115.63113749999999</v>
      </c>
      <c r="R69" s="10" cm="1">
        <f t="array" ref="R69">INDEX(ISP_Installed_MW[], MATCH(1, (Table186[[#This Row],[REZ Name]]=ISP_Installed_MW[REZ Name]) * (Table186[[#This Row],[Technology]]=ISP_Installed_MW[Technology]), 0),17)-INDEX(GenREZAmounts[],MATCH(1, (Table186[[#This Row],[REZ Name]]=GenREZAmounts[REZ Name]) * (Table186[[#This Row],[Technology]]=GenREZAmounts[Technology]), 0),16)</f>
        <v>115.63113749999999</v>
      </c>
      <c r="S69" s="10" cm="1">
        <f t="array" ref="S69">INDEX(ISP_Installed_MW[], MATCH(1, (Table186[[#This Row],[REZ Name]]=ISP_Installed_MW[REZ Name]) * (Table186[[#This Row],[Technology]]=ISP_Installed_MW[Technology]), 0),18)-INDEX(GenREZAmounts[],MATCH(1, (Table186[[#This Row],[REZ Name]]=GenREZAmounts[REZ Name]) * (Table186[[#This Row],[Technology]]=GenREZAmounts[Technology]), 0),17)</f>
        <v>115.63113749999999</v>
      </c>
      <c r="T69" s="10" cm="1">
        <f t="array" ref="T69">INDEX(ISP_Installed_MW[], MATCH(1, (Table186[[#This Row],[REZ Name]]=ISP_Installed_MW[REZ Name]) * (Table186[[#This Row],[Technology]]=ISP_Installed_MW[Technology]), 0),19)-INDEX(GenREZAmounts[],MATCH(1, (Table186[[#This Row],[REZ Name]]=GenREZAmounts[REZ Name]) * (Table186[[#This Row],[Technology]]=GenREZAmounts[Technology]), 0),18)</f>
        <v>115.63113749999999</v>
      </c>
      <c r="U69" s="10" cm="1">
        <f t="array" ref="U69">INDEX(ISP_Installed_MW[], MATCH(1, (Table186[[#This Row],[REZ Name]]=ISP_Installed_MW[REZ Name]) * (Table186[[#This Row],[Technology]]=ISP_Installed_MW[Technology]), 0),20)-INDEX(GenREZAmounts[],MATCH(1, (Table186[[#This Row],[REZ Name]]=GenREZAmounts[REZ Name]) * (Table186[[#This Row],[Technology]]=GenREZAmounts[Technology]), 0),19)</f>
        <v>115.63113749999999</v>
      </c>
      <c r="V69" s="10" cm="1">
        <f t="array" ref="V69">INDEX(ISP_Installed_MW[], MATCH(1, (Table186[[#This Row],[REZ Name]]=ISP_Installed_MW[REZ Name]) * (Table186[[#This Row],[Technology]]=ISP_Installed_MW[Technology]), 0),21)-INDEX(GenREZAmounts[],MATCH(1, (Table186[[#This Row],[REZ Name]]=GenREZAmounts[REZ Name]) * (Table186[[#This Row],[Technology]]=GenREZAmounts[Technology]), 0),20)</f>
        <v>115.63113749999999</v>
      </c>
      <c r="W69" s="10" cm="1">
        <f t="array" ref="W69">INDEX(ISP_Installed_MW[], MATCH(1, (Table186[[#This Row],[REZ Name]]=ISP_Installed_MW[REZ Name]) * (Table186[[#This Row],[Technology]]=ISP_Installed_MW[Technology]), 0),22)-INDEX(GenREZAmounts[],MATCH(1, (Table186[[#This Row],[REZ Name]]=GenREZAmounts[REZ Name]) * (Table186[[#This Row],[Technology]]=GenREZAmounts[Technology]), 0),21)</f>
        <v>115.63113749999999</v>
      </c>
      <c r="X69" s="10" cm="1">
        <f t="array" ref="X69">INDEX(ISP_Installed_MW[], MATCH(1, (Table186[[#This Row],[REZ Name]]=ISP_Installed_MW[REZ Name]) * (Table186[[#This Row],[Technology]]=ISP_Installed_MW[Technology]), 0),23)-INDEX(GenREZAmounts[],MATCH(1, (Table186[[#This Row],[REZ Name]]=GenREZAmounts[REZ Name]) * (Table186[[#This Row],[Technology]]=GenREZAmounts[Technology]), 0),22)</f>
        <v>115.63113749999999</v>
      </c>
      <c r="Y69" s="10" cm="1">
        <f t="array" ref="Y69">INDEX(ISP_Installed_MW[], MATCH(1, (Table186[[#This Row],[REZ Name]]=ISP_Installed_MW[REZ Name]) * (Table186[[#This Row],[Technology]]=ISP_Installed_MW[Technology]), 0),24)-INDEX(GenREZAmounts[],MATCH(1, (Table186[[#This Row],[REZ Name]]=GenREZAmounts[REZ Name]) * (Table186[[#This Row],[Technology]]=GenREZAmounts[Technology]), 0),23)</f>
        <v>115.63113749999999</v>
      </c>
      <c r="Z69" s="10" cm="1">
        <f t="array" ref="Z69">INDEX(ISP_Installed_MW[], MATCH(1, (Table186[[#This Row],[REZ Name]]=ISP_Installed_MW[REZ Name]) * (Table186[[#This Row],[Technology]]=ISP_Installed_MW[Technology]), 0),25)-INDEX(GenREZAmounts[],MATCH(1, (Table186[[#This Row],[REZ Name]]=GenREZAmounts[REZ Name]) * (Table186[[#This Row],[Technology]]=GenREZAmounts[Technology]), 0),24)</f>
        <v>115.63113749999999</v>
      </c>
      <c r="AA69" s="10" cm="1">
        <f t="array" ref="AA69">INDEX(ISP_Installed_MW[], MATCH(1, (Table186[[#This Row],[REZ Name]]=ISP_Installed_MW[REZ Name]) * (Table186[[#This Row],[Technology]]=ISP_Installed_MW[Technology]), 0),26)-INDEX(GenREZAmounts[],MATCH(1, (Table186[[#This Row],[REZ Name]]=GenREZAmounts[REZ Name]) * (Table186[[#This Row],[Technology]]=GenREZAmounts[Technology]), 0),25)</f>
        <v>115.63113749999999</v>
      </c>
      <c r="AB69" s="10" cm="1">
        <f t="array" ref="AB69">INDEX(ISP_Installed_MW[], MATCH(1, (Table186[[#This Row],[REZ Name]]=ISP_Installed_MW[REZ Name]) * (Table186[[#This Row],[Technology]]=ISP_Installed_MW[Technology]), 0),27)-INDEX(GenREZAmounts[],MATCH(1, (Table186[[#This Row],[REZ Name]]=GenREZAmounts[REZ Name]) * (Table186[[#This Row],[Technology]]=GenREZAmounts[Technology]), 0),26)</f>
        <v>115.63113749999999</v>
      </c>
      <c r="AC69" s="10" cm="1">
        <f t="array" ref="AC69">INDEX(ISP_Installed_MW[], MATCH(1, (Table186[[#This Row],[REZ Name]]=ISP_Installed_MW[REZ Name]) * (Table186[[#This Row],[Technology]]=ISP_Installed_MW[Technology]), 0),28)-INDEX(GenREZAmounts[],MATCH(1, (Table186[[#This Row],[REZ Name]]=GenREZAmounts[REZ Name]) * (Table186[[#This Row],[Technology]]=GenREZAmounts[Technology]), 0),27)</f>
        <v>115.63113749999999</v>
      </c>
      <c r="AD69" s="10" cm="1">
        <f t="array" ref="AD69">INDEX(ISP_Installed_MW[], MATCH(1, (Table186[[#This Row],[REZ Name]]=ISP_Installed_MW[REZ Name]) * (Table186[[#This Row],[Technology]]=ISP_Installed_MW[Technology]), 0),29)-INDEX(GenREZAmounts[],MATCH(1, (Table186[[#This Row],[REZ Name]]=GenREZAmounts[REZ Name]) * (Table186[[#This Row],[Technology]]=GenREZAmounts[Technology]), 0),28)</f>
        <v>115.63113749999999</v>
      </c>
      <c r="AE69" s="10" cm="1">
        <f t="array" ref="AE69">INDEX(ISP_Installed_MW[], MATCH(1, (Table186[[#This Row],[REZ Name]]=ISP_Installed_MW[REZ Name]) * (Table186[[#This Row],[Technology]]=ISP_Installed_MW[Technology]), 0),30)-INDEX(GenREZAmounts[],MATCH(1, (Table186[[#This Row],[REZ Name]]=GenREZAmounts[REZ Name]) * (Table186[[#This Row],[Technology]]=GenREZAmounts[Technology]), 0),29)</f>
        <v>115.63113749999999</v>
      </c>
      <c r="AF69" s="10" cm="1">
        <f t="array" ref="AF69">INDEX(ISP_Installed_MW[], MATCH(1, (Table186[[#This Row],[REZ Name]]=ISP_Installed_MW[REZ Name]) * (Table186[[#This Row],[Technology]]=ISP_Installed_MW[Technology]), 0),31)-INDEX(GenREZAmounts[],MATCH(1, (Table186[[#This Row],[REZ Name]]=GenREZAmounts[REZ Name]) * (Table186[[#This Row],[Technology]]=GenREZAmounts[Technology]), 0),30)</f>
        <v>115.63113749999999</v>
      </c>
    </row>
    <row r="70" spans="2:32" x14ac:dyDescent="0.35">
      <c r="B70" s="10" t="s">
        <v>14</v>
      </c>
      <c r="C70" s="10" t="s">
        <v>15</v>
      </c>
      <c r="D70" s="10" t="s">
        <v>2</v>
      </c>
      <c r="E70" s="10" cm="1">
        <f t="array" ref="E70">INDEX(ISP_Installed_MW[], MATCH(1, (Table186[[#This Row],[REZ Name]]=ISP_Installed_MW[REZ Name]) * (Table186[[#This Row],[Technology]]=ISP_Installed_MW[Technology]), 0),4)-INDEX(GenREZAmounts[],MATCH(1, (Table186[[#This Row],[REZ Name]]=GenREZAmounts[REZ Name]) * (Table186[[#This Row],[Technology]]=GenREZAmounts[Technology]), 0),3)</f>
        <v>0</v>
      </c>
      <c r="F70" s="10" cm="1">
        <f t="array" ref="F70">INDEX(ISP_Installed_MW[], MATCH(1, (Table186[[#This Row],[REZ Name]]=ISP_Installed_MW[REZ Name]) * (Table186[[#This Row],[Technology]]=ISP_Installed_MW[Technology]), 0),5)-INDEX(GenREZAmounts[],MATCH(1, (Table186[[#This Row],[REZ Name]]=GenREZAmounts[REZ Name]) * (Table186[[#This Row],[Technology]]=GenREZAmounts[Technology]), 0),4)</f>
        <v>0</v>
      </c>
      <c r="G70" s="10" cm="1">
        <f t="array" ref="G70">INDEX(ISP_Installed_MW[], MATCH(1, (Table186[[#This Row],[REZ Name]]=ISP_Installed_MW[REZ Name]) * (Table186[[#This Row],[Technology]]=ISP_Installed_MW[Technology]), 0),6)-INDEX(GenREZAmounts[],MATCH(1, (Table186[[#This Row],[REZ Name]]=GenREZAmounts[REZ Name]) * (Table186[[#This Row],[Technology]]=GenREZAmounts[Technology]), 0),5)</f>
        <v>0</v>
      </c>
      <c r="H70" s="10" cm="1">
        <f t="array" ref="H70">INDEX(ISP_Installed_MW[], MATCH(1, (Table186[[#This Row],[REZ Name]]=ISP_Installed_MW[REZ Name]) * (Table186[[#This Row],[Technology]]=ISP_Installed_MW[Technology]), 0),7)-INDEX(GenREZAmounts[],MATCH(1, (Table186[[#This Row],[REZ Name]]=GenREZAmounts[REZ Name]) * (Table186[[#This Row],[Technology]]=GenREZAmounts[Technology]), 0),6)</f>
        <v>0</v>
      </c>
      <c r="I70" s="10" cm="1">
        <f t="array" ref="I70">INDEX(ISP_Installed_MW[], MATCH(1, (Table186[[#This Row],[REZ Name]]=ISP_Installed_MW[REZ Name]) * (Table186[[#This Row],[Technology]]=ISP_Installed_MW[Technology]), 0),8)-INDEX(GenREZAmounts[],MATCH(1, (Table186[[#This Row],[REZ Name]]=GenREZAmounts[REZ Name]) * (Table186[[#This Row],[Technology]]=GenREZAmounts[Technology]), 0),7)</f>
        <v>0</v>
      </c>
      <c r="J70" s="10" cm="1">
        <f t="array" ref="J70">INDEX(ISP_Installed_MW[], MATCH(1, (Table186[[#This Row],[REZ Name]]=ISP_Installed_MW[REZ Name]) * (Table186[[#This Row],[Technology]]=ISP_Installed_MW[Technology]), 0),9)-INDEX(GenREZAmounts[],MATCH(1, (Table186[[#This Row],[REZ Name]]=GenREZAmounts[REZ Name]) * (Table186[[#This Row],[Technology]]=GenREZAmounts[Technology]), 0),8)</f>
        <v>0</v>
      </c>
      <c r="K70" s="10" cm="1">
        <f t="array" ref="K70">INDEX(ISP_Installed_MW[], MATCH(1, (Table186[[#This Row],[REZ Name]]=ISP_Installed_MW[REZ Name]) * (Table186[[#This Row],[Technology]]=ISP_Installed_MW[Technology]), 0),10)-INDEX(GenREZAmounts[],MATCH(1, (Table186[[#This Row],[REZ Name]]=GenREZAmounts[REZ Name]) * (Table186[[#This Row],[Technology]]=GenREZAmounts[Technology]), 0),9)</f>
        <v>0</v>
      </c>
      <c r="L70" s="10" cm="1">
        <f t="array" ref="L70">INDEX(ISP_Installed_MW[], MATCH(1, (Table186[[#This Row],[REZ Name]]=ISP_Installed_MW[REZ Name]) * (Table186[[#This Row],[Technology]]=ISP_Installed_MW[Technology]), 0),11)-INDEX(GenREZAmounts[],MATCH(1, (Table186[[#This Row],[REZ Name]]=GenREZAmounts[REZ Name]) * (Table186[[#This Row],[Technology]]=GenREZAmounts[Technology]), 0),10)</f>
        <v>0</v>
      </c>
      <c r="M70" s="10" cm="1">
        <f t="array" ref="M70">INDEX(ISP_Installed_MW[], MATCH(1, (Table186[[#This Row],[REZ Name]]=ISP_Installed_MW[REZ Name]) * (Table186[[#This Row],[Technology]]=ISP_Installed_MW[Technology]), 0),12)-INDEX(GenREZAmounts[],MATCH(1, (Table186[[#This Row],[REZ Name]]=GenREZAmounts[REZ Name]) * (Table186[[#This Row],[Technology]]=GenREZAmounts[Technology]), 0),11)</f>
        <v>0</v>
      </c>
      <c r="N70" s="10" cm="1">
        <f t="array" ref="N70">INDEX(ISP_Installed_MW[], MATCH(1, (Table186[[#This Row],[REZ Name]]=ISP_Installed_MW[REZ Name]) * (Table186[[#This Row],[Technology]]=ISP_Installed_MW[Technology]), 0),13)-INDEX(GenREZAmounts[],MATCH(1, (Table186[[#This Row],[REZ Name]]=GenREZAmounts[REZ Name]) * (Table186[[#This Row],[Technology]]=GenREZAmounts[Technology]), 0),12)</f>
        <v>0</v>
      </c>
      <c r="O70" s="10" cm="1">
        <f t="array" ref="O70">INDEX(ISP_Installed_MW[], MATCH(1, (Table186[[#This Row],[REZ Name]]=ISP_Installed_MW[REZ Name]) * (Table186[[#This Row],[Technology]]=ISP_Installed_MW[Technology]), 0),14)-INDEX(GenREZAmounts[],MATCH(1, (Table186[[#This Row],[REZ Name]]=GenREZAmounts[REZ Name]) * (Table186[[#This Row],[Technology]]=GenREZAmounts[Technology]), 0),13)</f>
        <v>0</v>
      </c>
      <c r="P70" s="10" cm="1">
        <f t="array" ref="P70">INDEX(ISP_Installed_MW[], MATCH(1, (Table186[[#This Row],[REZ Name]]=ISP_Installed_MW[REZ Name]) * (Table186[[#This Row],[Technology]]=ISP_Installed_MW[Technology]), 0),15)-INDEX(GenREZAmounts[],MATCH(1, (Table186[[#This Row],[REZ Name]]=GenREZAmounts[REZ Name]) * (Table186[[#This Row],[Technology]]=GenREZAmounts[Technology]), 0),14)</f>
        <v>0</v>
      </c>
      <c r="Q70" s="10" cm="1">
        <f t="array" ref="Q70">INDEX(ISP_Installed_MW[], MATCH(1, (Table186[[#This Row],[REZ Name]]=ISP_Installed_MW[REZ Name]) * (Table186[[#This Row],[Technology]]=ISP_Installed_MW[Technology]), 0),16)-INDEX(GenREZAmounts[],MATCH(1, (Table186[[#This Row],[REZ Name]]=GenREZAmounts[REZ Name]) * (Table186[[#This Row],[Technology]]=GenREZAmounts[Technology]), 0),15)</f>
        <v>0</v>
      </c>
      <c r="R70" s="10" cm="1">
        <f t="array" ref="R70">INDEX(ISP_Installed_MW[], MATCH(1, (Table186[[#This Row],[REZ Name]]=ISP_Installed_MW[REZ Name]) * (Table186[[#This Row],[Technology]]=ISP_Installed_MW[Technology]), 0),17)-INDEX(GenREZAmounts[],MATCH(1, (Table186[[#This Row],[REZ Name]]=GenREZAmounts[REZ Name]) * (Table186[[#This Row],[Technology]]=GenREZAmounts[Technology]), 0),16)</f>
        <v>0</v>
      </c>
      <c r="S70" s="10" cm="1">
        <f t="array" ref="S70">INDEX(ISP_Installed_MW[], MATCH(1, (Table186[[#This Row],[REZ Name]]=ISP_Installed_MW[REZ Name]) * (Table186[[#This Row],[Technology]]=ISP_Installed_MW[Technology]), 0),18)-INDEX(GenREZAmounts[],MATCH(1, (Table186[[#This Row],[REZ Name]]=GenREZAmounts[REZ Name]) * (Table186[[#This Row],[Technology]]=GenREZAmounts[Technology]), 0),17)</f>
        <v>0</v>
      </c>
      <c r="T70" s="10" cm="1">
        <f t="array" ref="T70">INDEX(ISP_Installed_MW[], MATCH(1, (Table186[[#This Row],[REZ Name]]=ISP_Installed_MW[REZ Name]) * (Table186[[#This Row],[Technology]]=ISP_Installed_MW[Technology]), 0),19)-INDEX(GenREZAmounts[],MATCH(1, (Table186[[#This Row],[REZ Name]]=GenREZAmounts[REZ Name]) * (Table186[[#This Row],[Technology]]=GenREZAmounts[Technology]), 0),18)</f>
        <v>0</v>
      </c>
      <c r="U70" s="10" cm="1">
        <f t="array" ref="U70">INDEX(ISP_Installed_MW[], MATCH(1, (Table186[[#This Row],[REZ Name]]=ISP_Installed_MW[REZ Name]) * (Table186[[#This Row],[Technology]]=ISP_Installed_MW[Technology]), 0),20)-INDEX(GenREZAmounts[],MATCH(1, (Table186[[#This Row],[REZ Name]]=GenREZAmounts[REZ Name]) * (Table186[[#This Row],[Technology]]=GenREZAmounts[Technology]), 0),19)</f>
        <v>0</v>
      </c>
      <c r="V70" s="10" cm="1">
        <f t="array" ref="V70">INDEX(ISP_Installed_MW[], MATCH(1, (Table186[[#This Row],[REZ Name]]=ISP_Installed_MW[REZ Name]) * (Table186[[#This Row],[Technology]]=ISP_Installed_MW[Technology]), 0),21)-INDEX(GenREZAmounts[],MATCH(1, (Table186[[#This Row],[REZ Name]]=GenREZAmounts[REZ Name]) * (Table186[[#This Row],[Technology]]=GenREZAmounts[Technology]), 0),20)</f>
        <v>0</v>
      </c>
      <c r="W70" s="10" cm="1">
        <f t="array" ref="W70">INDEX(ISP_Installed_MW[], MATCH(1, (Table186[[#This Row],[REZ Name]]=ISP_Installed_MW[REZ Name]) * (Table186[[#This Row],[Technology]]=ISP_Installed_MW[Technology]), 0),22)-INDEX(GenREZAmounts[],MATCH(1, (Table186[[#This Row],[REZ Name]]=GenREZAmounts[REZ Name]) * (Table186[[#This Row],[Technology]]=GenREZAmounts[Technology]), 0),21)</f>
        <v>0</v>
      </c>
      <c r="X70" s="10" cm="1">
        <f t="array" ref="X70">INDEX(ISP_Installed_MW[], MATCH(1, (Table186[[#This Row],[REZ Name]]=ISP_Installed_MW[REZ Name]) * (Table186[[#This Row],[Technology]]=ISP_Installed_MW[Technology]), 0),23)-INDEX(GenREZAmounts[],MATCH(1, (Table186[[#This Row],[REZ Name]]=GenREZAmounts[REZ Name]) * (Table186[[#This Row],[Technology]]=GenREZAmounts[Technology]), 0),22)</f>
        <v>0</v>
      </c>
      <c r="Y70" s="10" cm="1">
        <f t="array" ref="Y70">INDEX(ISP_Installed_MW[], MATCH(1, (Table186[[#This Row],[REZ Name]]=ISP_Installed_MW[REZ Name]) * (Table186[[#This Row],[Technology]]=ISP_Installed_MW[Technology]), 0),24)-INDEX(GenREZAmounts[],MATCH(1, (Table186[[#This Row],[REZ Name]]=GenREZAmounts[REZ Name]) * (Table186[[#This Row],[Technology]]=GenREZAmounts[Technology]), 0),23)</f>
        <v>0</v>
      </c>
      <c r="Z70" s="10" cm="1">
        <f t="array" ref="Z70">INDEX(ISP_Installed_MW[], MATCH(1, (Table186[[#This Row],[REZ Name]]=ISP_Installed_MW[REZ Name]) * (Table186[[#This Row],[Technology]]=ISP_Installed_MW[Technology]), 0),25)-INDEX(GenREZAmounts[],MATCH(1, (Table186[[#This Row],[REZ Name]]=GenREZAmounts[REZ Name]) * (Table186[[#This Row],[Technology]]=GenREZAmounts[Technology]), 0),24)</f>
        <v>0</v>
      </c>
      <c r="AA70" s="10" cm="1">
        <f t="array" ref="AA70">INDEX(ISP_Installed_MW[], MATCH(1, (Table186[[#This Row],[REZ Name]]=ISP_Installed_MW[REZ Name]) * (Table186[[#This Row],[Technology]]=ISP_Installed_MW[Technology]), 0),26)-INDEX(GenREZAmounts[],MATCH(1, (Table186[[#This Row],[REZ Name]]=GenREZAmounts[REZ Name]) * (Table186[[#This Row],[Technology]]=GenREZAmounts[Technology]), 0),25)</f>
        <v>0</v>
      </c>
      <c r="AB70" s="10" cm="1">
        <f t="array" ref="AB70">INDEX(ISP_Installed_MW[], MATCH(1, (Table186[[#This Row],[REZ Name]]=ISP_Installed_MW[REZ Name]) * (Table186[[#This Row],[Technology]]=ISP_Installed_MW[Technology]), 0),27)-INDEX(GenREZAmounts[],MATCH(1, (Table186[[#This Row],[REZ Name]]=GenREZAmounts[REZ Name]) * (Table186[[#This Row],[Technology]]=GenREZAmounts[Technology]), 0),26)</f>
        <v>0</v>
      </c>
      <c r="AC70" s="10" cm="1">
        <f t="array" ref="AC70">INDEX(ISP_Installed_MW[], MATCH(1, (Table186[[#This Row],[REZ Name]]=ISP_Installed_MW[REZ Name]) * (Table186[[#This Row],[Technology]]=ISP_Installed_MW[Technology]), 0),28)-INDEX(GenREZAmounts[],MATCH(1, (Table186[[#This Row],[REZ Name]]=GenREZAmounts[REZ Name]) * (Table186[[#This Row],[Technology]]=GenREZAmounts[Technology]), 0),27)</f>
        <v>0</v>
      </c>
      <c r="AD70" s="10" cm="1">
        <f t="array" ref="AD70">INDEX(ISP_Installed_MW[], MATCH(1, (Table186[[#This Row],[REZ Name]]=ISP_Installed_MW[REZ Name]) * (Table186[[#This Row],[Technology]]=ISP_Installed_MW[Technology]), 0),29)-INDEX(GenREZAmounts[],MATCH(1, (Table186[[#This Row],[REZ Name]]=GenREZAmounts[REZ Name]) * (Table186[[#This Row],[Technology]]=GenREZAmounts[Technology]), 0),28)</f>
        <v>0</v>
      </c>
      <c r="AE70" s="10" cm="1">
        <f t="array" ref="AE70">INDEX(ISP_Installed_MW[], MATCH(1, (Table186[[#This Row],[REZ Name]]=ISP_Installed_MW[REZ Name]) * (Table186[[#This Row],[Technology]]=ISP_Installed_MW[Technology]), 0),30)-INDEX(GenREZAmounts[],MATCH(1, (Table186[[#This Row],[REZ Name]]=GenREZAmounts[REZ Name]) * (Table186[[#This Row],[Technology]]=GenREZAmounts[Technology]), 0),29)</f>
        <v>0</v>
      </c>
      <c r="AF70" s="10" cm="1">
        <f t="array" ref="AF70">INDEX(ISP_Installed_MW[], MATCH(1, (Table186[[#This Row],[REZ Name]]=ISP_Installed_MW[REZ Name]) * (Table186[[#This Row],[Technology]]=ISP_Installed_MW[Technology]), 0),31)-INDEX(GenREZAmounts[],MATCH(1, (Table186[[#This Row],[REZ Name]]=GenREZAmounts[REZ Name]) * (Table186[[#This Row],[Technology]]=GenREZAmounts[Technology]), 0),30)</f>
        <v>0</v>
      </c>
    </row>
    <row r="71" spans="2:32" x14ac:dyDescent="0.35">
      <c r="B71" s="12" t="s">
        <v>16</v>
      </c>
      <c r="C71" s="12" t="s">
        <v>17</v>
      </c>
      <c r="D71" s="12" t="s">
        <v>2</v>
      </c>
      <c r="E71" s="10" cm="1">
        <f t="array" ref="E71">INDEX(ISP_Installed_MW[], MATCH(1, (Table186[[#This Row],[REZ Name]]=ISP_Installed_MW[REZ Name]) * (Table186[[#This Row],[Technology]]=ISP_Installed_MW[Technology]), 0),4)-INDEX(GenREZAmounts[],MATCH(1, (Table186[[#This Row],[REZ Name]]=GenREZAmounts[REZ Name]) * (Table186[[#This Row],[Technology]]=GenREZAmounts[Technology]), 0),3)</f>
        <v>0</v>
      </c>
      <c r="F71" s="10" cm="1">
        <f t="array" ref="F71">INDEX(ISP_Installed_MW[], MATCH(1, (Table186[[#This Row],[REZ Name]]=ISP_Installed_MW[REZ Name]) * (Table186[[#This Row],[Technology]]=ISP_Installed_MW[Technology]), 0),5)-INDEX(GenREZAmounts[],MATCH(1, (Table186[[#This Row],[REZ Name]]=GenREZAmounts[REZ Name]) * (Table186[[#This Row],[Technology]]=GenREZAmounts[Technology]), 0),4)</f>
        <v>0</v>
      </c>
      <c r="G71" s="10" cm="1">
        <f t="array" ref="G71">INDEX(ISP_Installed_MW[], MATCH(1, (Table186[[#This Row],[REZ Name]]=ISP_Installed_MW[REZ Name]) * (Table186[[#This Row],[Technology]]=ISP_Installed_MW[Technology]), 0),6)-INDEX(GenREZAmounts[],MATCH(1, (Table186[[#This Row],[REZ Name]]=GenREZAmounts[REZ Name]) * (Table186[[#This Row],[Technology]]=GenREZAmounts[Technology]), 0),5)</f>
        <v>0</v>
      </c>
      <c r="H71" s="10" cm="1">
        <f t="array" ref="H71">INDEX(ISP_Installed_MW[], MATCH(1, (Table186[[#This Row],[REZ Name]]=ISP_Installed_MW[REZ Name]) * (Table186[[#This Row],[Technology]]=ISP_Installed_MW[Technology]), 0),7)-INDEX(GenREZAmounts[],MATCH(1, (Table186[[#This Row],[REZ Name]]=GenREZAmounts[REZ Name]) * (Table186[[#This Row],[Technology]]=GenREZAmounts[Technology]), 0),6)</f>
        <v>0</v>
      </c>
      <c r="I71" s="10" cm="1">
        <f t="array" ref="I71">INDEX(ISP_Installed_MW[], MATCH(1, (Table186[[#This Row],[REZ Name]]=ISP_Installed_MW[REZ Name]) * (Table186[[#This Row],[Technology]]=ISP_Installed_MW[Technology]), 0),8)-INDEX(GenREZAmounts[],MATCH(1, (Table186[[#This Row],[REZ Name]]=GenREZAmounts[REZ Name]) * (Table186[[#This Row],[Technology]]=GenREZAmounts[Technology]), 0),7)</f>
        <v>0</v>
      </c>
      <c r="J71" s="10" cm="1">
        <f t="array" ref="J71">INDEX(ISP_Installed_MW[], MATCH(1, (Table186[[#This Row],[REZ Name]]=ISP_Installed_MW[REZ Name]) * (Table186[[#This Row],[Technology]]=ISP_Installed_MW[Technology]), 0),9)-INDEX(GenREZAmounts[],MATCH(1, (Table186[[#This Row],[REZ Name]]=GenREZAmounts[REZ Name]) * (Table186[[#This Row],[Technology]]=GenREZAmounts[Technology]), 0),8)</f>
        <v>0</v>
      </c>
      <c r="K71" s="10" cm="1">
        <f t="array" ref="K71">INDEX(ISP_Installed_MW[], MATCH(1, (Table186[[#This Row],[REZ Name]]=ISP_Installed_MW[REZ Name]) * (Table186[[#This Row],[Technology]]=ISP_Installed_MW[Technology]), 0),10)-INDEX(GenREZAmounts[],MATCH(1, (Table186[[#This Row],[REZ Name]]=GenREZAmounts[REZ Name]) * (Table186[[#This Row],[Technology]]=GenREZAmounts[Technology]), 0),9)</f>
        <v>0</v>
      </c>
      <c r="L71" s="10" cm="1">
        <f t="array" ref="L71">INDEX(ISP_Installed_MW[], MATCH(1, (Table186[[#This Row],[REZ Name]]=ISP_Installed_MW[REZ Name]) * (Table186[[#This Row],[Technology]]=ISP_Installed_MW[Technology]), 0),11)-INDEX(GenREZAmounts[],MATCH(1, (Table186[[#This Row],[REZ Name]]=GenREZAmounts[REZ Name]) * (Table186[[#This Row],[Technology]]=GenREZAmounts[Technology]), 0),10)</f>
        <v>0</v>
      </c>
      <c r="M71" s="10" cm="1">
        <f t="array" ref="M71">INDEX(ISP_Installed_MW[], MATCH(1, (Table186[[#This Row],[REZ Name]]=ISP_Installed_MW[REZ Name]) * (Table186[[#This Row],[Technology]]=ISP_Installed_MW[Technology]), 0),12)-INDEX(GenREZAmounts[],MATCH(1, (Table186[[#This Row],[REZ Name]]=GenREZAmounts[REZ Name]) * (Table186[[#This Row],[Technology]]=GenREZAmounts[Technology]), 0),11)</f>
        <v>0</v>
      </c>
      <c r="N71" s="10" cm="1">
        <f t="array" ref="N71">INDEX(ISP_Installed_MW[], MATCH(1, (Table186[[#This Row],[REZ Name]]=ISP_Installed_MW[REZ Name]) * (Table186[[#This Row],[Technology]]=ISP_Installed_MW[Technology]), 0),13)-INDEX(GenREZAmounts[],MATCH(1, (Table186[[#This Row],[REZ Name]]=GenREZAmounts[REZ Name]) * (Table186[[#This Row],[Technology]]=GenREZAmounts[Technology]), 0),12)</f>
        <v>0</v>
      </c>
      <c r="O71" s="10" cm="1">
        <f t="array" ref="O71">INDEX(ISP_Installed_MW[], MATCH(1, (Table186[[#This Row],[REZ Name]]=ISP_Installed_MW[REZ Name]) * (Table186[[#This Row],[Technology]]=ISP_Installed_MW[Technology]), 0),14)-INDEX(GenREZAmounts[],MATCH(1, (Table186[[#This Row],[REZ Name]]=GenREZAmounts[REZ Name]) * (Table186[[#This Row],[Technology]]=GenREZAmounts[Technology]), 0),13)</f>
        <v>0</v>
      </c>
      <c r="P71" s="10" cm="1">
        <f t="array" ref="P71">INDEX(ISP_Installed_MW[], MATCH(1, (Table186[[#This Row],[REZ Name]]=ISP_Installed_MW[REZ Name]) * (Table186[[#This Row],[Technology]]=ISP_Installed_MW[Technology]), 0),15)-INDEX(GenREZAmounts[],MATCH(1, (Table186[[#This Row],[REZ Name]]=GenREZAmounts[REZ Name]) * (Table186[[#This Row],[Technology]]=GenREZAmounts[Technology]), 0),14)</f>
        <v>0</v>
      </c>
      <c r="Q71" s="10" cm="1">
        <f t="array" ref="Q71">INDEX(ISP_Installed_MW[], MATCH(1, (Table186[[#This Row],[REZ Name]]=ISP_Installed_MW[REZ Name]) * (Table186[[#This Row],[Technology]]=ISP_Installed_MW[Technology]), 0),16)-INDEX(GenREZAmounts[],MATCH(1, (Table186[[#This Row],[REZ Name]]=GenREZAmounts[REZ Name]) * (Table186[[#This Row],[Technology]]=GenREZAmounts[Technology]), 0),15)</f>
        <v>0</v>
      </c>
      <c r="R71" s="10" cm="1">
        <f t="array" ref="R71">INDEX(ISP_Installed_MW[], MATCH(1, (Table186[[#This Row],[REZ Name]]=ISP_Installed_MW[REZ Name]) * (Table186[[#This Row],[Technology]]=ISP_Installed_MW[Technology]), 0),17)-INDEX(GenREZAmounts[],MATCH(1, (Table186[[#This Row],[REZ Name]]=GenREZAmounts[REZ Name]) * (Table186[[#This Row],[Technology]]=GenREZAmounts[Technology]), 0),16)</f>
        <v>0</v>
      </c>
      <c r="S71" s="10" cm="1">
        <f t="array" ref="S71">INDEX(ISP_Installed_MW[], MATCH(1, (Table186[[#This Row],[REZ Name]]=ISP_Installed_MW[REZ Name]) * (Table186[[#This Row],[Technology]]=ISP_Installed_MW[Technology]), 0),18)-INDEX(GenREZAmounts[],MATCH(1, (Table186[[#This Row],[REZ Name]]=GenREZAmounts[REZ Name]) * (Table186[[#This Row],[Technology]]=GenREZAmounts[Technology]), 0),17)</f>
        <v>0</v>
      </c>
      <c r="T71" s="10" cm="1">
        <f t="array" ref="T71">INDEX(ISP_Installed_MW[], MATCH(1, (Table186[[#This Row],[REZ Name]]=ISP_Installed_MW[REZ Name]) * (Table186[[#This Row],[Technology]]=ISP_Installed_MW[Technology]), 0),19)-INDEX(GenREZAmounts[],MATCH(1, (Table186[[#This Row],[REZ Name]]=GenREZAmounts[REZ Name]) * (Table186[[#This Row],[Technology]]=GenREZAmounts[Technology]), 0),18)</f>
        <v>0</v>
      </c>
      <c r="U71" s="10" cm="1">
        <f t="array" ref="U71">INDEX(ISP_Installed_MW[], MATCH(1, (Table186[[#This Row],[REZ Name]]=ISP_Installed_MW[REZ Name]) * (Table186[[#This Row],[Technology]]=ISP_Installed_MW[Technology]), 0),20)-INDEX(GenREZAmounts[],MATCH(1, (Table186[[#This Row],[REZ Name]]=GenREZAmounts[REZ Name]) * (Table186[[#This Row],[Technology]]=GenREZAmounts[Technology]), 0),19)</f>
        <v>0</v>
      </c>
      <c r="V71" s="10" cm="1">
        <f t="array" ref="V71">INDEX(ISP_Installed_MW[], MATCH(1, (Table186[[#This Row],[REZ Name]]=ISP_Installed_MW[REZ Name]) * (Table186[[#This Row],[Technology]]=ISP_Installed_MW[Technology]), 0),21)-INDEX(GenREZAmounts[],MATCH(1, (Table186[[#This Row],[REZ Name]]=GenREZAmounts[REZ Name]) * (Table186[[#This Row],[Technology]]=GenREZAmounts[Technology]), 0),20)</f>
        <v>0</v>
      </c>
      <c r="W71" s="10" cm="1">
        <f t="array" ref="W71">INDEX(ISP_Installed_MW[], MATCH(1, (Table186[[#This Row],[REZ Name]]=ISP_Installed_MW[REZ Name]) * (Table186[[#This Row],[Technology]]=ISP_Installed_MW[Technology]), 0),22)-INDEX(GenREZAmounts[],MATCH(1, (Table186[[#This Row],[REZ Name]]=GenREZAmounts[REZ Name]) * (Table186[[#This Row],[Technology]]=GenREZAmounts[Technology]), 0),21)</f>
        <v>0</v>
      </c>
      <c r="X71" s="10" cm="1">
        <f t="array" ref="X71">INDEX(ISP_Installed_MW[], MATCH(1, (Table186[[#This Row],[REZ Name]]=ISP_Installed_MW[REZ Name]) * (Table186[[#This Row],[Technology]]=ISP_Installed_MW[Technology]), 0),23)-INDEX(GenREZAmounts[],MATCH(1, (Table186[[#This Row],[REZ Name]]=GenREZAmounts[REZ Name]) * (Table186[[#This Row],[Technology]]=GenREZAmounts[Technology]), 0),22)</f>
        <v>0</v>
      </c>
      <c r="Y71" s="10" cm="1">
        <f t="array" ref="Y71">INDEX(ISP_Installed_MW[], MATCH(1, (Table186[[#This Row],[REZ Name]]=ISP_Installed_MW[REZ Name]) * (Table186[[#This Row],[Technology]]=ISP_Installed_MW[Technology]), 0),24)-INDEX(GenREZAmounts[],MATCH(1, (Table186[[#This Row],[REZ Name]]=GenREZAmounts[REZ Name]) * (Table186[[#This Row],[Technology]]=GenREZAmounts[Technology]), 0),23)</f>
        <v>0</v>
      </c>
      <c r="Z71" s="10" cm="1">
        <f t="array" ref="Z71">INDEX(ISP_Installed_MW[], MATCH(1, (Table186[[#This Row],[REZ Name]]=ISP_Installed_MW[REZ Name]) * (Table186[[#This Row],[Technology]]=ISP_Installed_MW[Technology]), 0),25)-INDEX(GenREZAmounts[],MATCH(1, (Table186[[#This Row],[REZ Name]]=GenREZAmounts[REZ Name]) * (Table186[[#This Row],[Technology]]=GenREZAmounts[Technology]), 0),24)</f>
        <v>0</v>
      </c>
      <c r="AA71" s="10" cm="1">
        <f t="array" ref="AA71">INDEX(ISP_Installed_MW[], MATCH(1, (Table186[[#This Row],[REZ Name]]=ISP_Installed_MW[REZ Name]) * (Table186[[#This Row],[Technology]]=ISP_Installed_MW[Technology]), 0),26)-INDEX(GenREZAmounts[],MATCH(1, (Table186[[#This Row],[REZ Name]]=GenREZAmounts[REZ Name]) * (Table186[[#This Row],[Technology]]=GenREZAmounts[Technology]), 0),25)</f>
        <v>0</v>
      </c>
      <c r="AB71" s="10" cm="1">
        <f t="array" ref="AB71">INDEX(ISP_Installed_MW[], MATCH(1, (Table186[[#This Row],[REZ Name]]=ISP_Installed_MW[REZ Name]) * (Table186[[#This Row],[Technology]]=ISP_Installed_MW[Technology]), 0),27)-INDEX(GenREZAmounts[],MATCH(1, (Table186[[#This Row],[REZ Name]]=GenREZAmounts[REZ Name]) * (Table186[[#This Row],[Technology]]=GenREZAmounts[Technology]), 0),26)</f>
        <v>0</v>
      </c>
      <c r="AC71" s="10" cm="1">
        <f t="array" ref="AC71">INDEX(ISP_Installed_MW[], MATCH(1, (Table186[[#This Row],[REZ Name]]=ISP_Installed_MW[REZ Name]) * (Table186[[#This Row],[Technology]]=ISP_Installed_MW[Technology]), 0),28)-INDEX(GenREZAmounts[],MATCH(1, (Table186[[#This Row],[REZ Name]]=GenREZAmounts[REZ Name]) * (Table186[[#This Row],[Technology]]=GenREZAmounts[Technology]), 0),27)</f>
        <v>0</v>
      </c>
      <c r="AD71" s="10" cm="1">
        <f t="array" ref="AD71">INDEX(ISP_Installed_MW[], MATCH(1, (Table186[[#This Row],[REZ Name]]=ISP_Installed_MW[REZ Name]) * (Table186[[#This Row],[Technology]]=ISP_Installed_MW[Technology]), 0),29)-INDEX(GenREZAmounts[],MATCH(1, (Table186[[#This Row],[REZ Name]]=GenREZAmounts[REZ Name]) * (Table186[[#This Row],[Technology]]=GenREZAmounts[Technology]), 0),28)</f>
        <v>0</v>
      </c>
      <c r="AE71" s="10" cm="1">
        <f t="array" ref="AE71">INDEX(ISP_Installed_MW[], MATCH(1, (Table186[[#This Row],[REZ Name]]=ISP_Installed_MW[REZ Name]) * (Table186[[#This Row],[Technology]]=ISP_Installed_MW[Technology]), 0),30)-INDEX(GenREZAmounts[],MATCH(1, (Table186[[#This Row],[REZ Name]]=GenREZAmounts[REZ Name]) * (Table186[[#This Row],[Technology]]=GenREZAmounts[Technology]), 0),29)</f>
        <v>0</v>
      </c>
      <c r="AF71" s="10" cm="1">
        <f t="array" ref="AF71">INDEX(ISP_Installed_MW[], MATCH(1, (Table186[[#This Row],[REZ Name]]=ISP_Installed_MW[REZ Name]) * (Table186[[#This Row],[Technology]]=ISP_Installed_MW[Technology]), 0),31)-INDEX(GenREZAmounts[],MATCH(1, (Table186[[#This Row],[REZ Name]]=GenREZAmounts[REZ Name]) * (Table186[[#This Row],[Technology]]=GenREZAmounts[Technology]), 0),30)</f>
        <v>0</v>
      </c>
    </row>
    <row r="72" spans="2:32" x14ac:dyDescent="0.35">
      <c r="B72" s="10" t="s">
        <v>18</v>
      </c>
      <c r="C72" s="10" t="s">
        <v>19</v>
      </c>
      <c r="D72" s="10" t="s">
        <v>2</v>
      </c>
      <c r="E72" s="10" cm="1">
        <f t="array" ref="E72">INDEX(ISP_Installed_MW[], MATCH(1, (Table186[[#This Row],[REZ Name]]=ISP_Installed_MW[REZ Name]) * (Table186[[#This Row],[Technology]]=ISP_Installed_MW[Technology]), 0),4)-INDEX(GenREZAmounts[],MATCH(1, (Table186[[#This Row],[REZ Name]]=GenREZAmounts[REZ Name]) * (Table186[[#This Row],[Technology]]=GenREZAmounts[Technology]), 0),3)</f>
        <v>0</v>
      </c>
      <c r="F72" s="10" cm="1">
        <f t="array" ref="F72">INDEX(ISP_Installed_MW[], MATCH(1, (Table186[[#This Row],[REZ Name]]=ISP_Installed_MW[REZ Name]) * (Table186[[#This Row],[Technology]]=ISP_Installed_MW[Technology]), 0),5)-INDEX(GenREZAmounts[],MATCH(1, (Table186[[#This Row],[REZ Name]]=GenREZAmounts[REZ Name]) * (Table186[[#This Row],[Technology]]=GenREZAmounts[Technology]), 0),4)</f>
        <v>0</v>
      </c>
      <c r="G72" s="10" cm="1">
        <f t="array" ref="G72">INDEX(ISP_Installed_MW[], MATCH(1, (Table186[[#This Row],[REZ Name]]=ISP_Installed_MW[REZ Name]) * (Table186[[#This Row],[Technology]]=ISP_Installed_MW[Technology]), 0),6)-INDEX(GenREZAmounts[],MATCH(1, (Table186[[#This Row],[REZ Name]]=GenREZAmounts[REZ Name]) * (Table186[[#This Row],[Technology]]=GenREZAmounts[Technology]), 0),5)</f>
        <v>0</v>
      </c>
      <c r="H72" s="10" cm="1">
        <f t="array" ref="H72">INDEX(ISP_Installed_MW[], MATCH(1, (Table186[[#This Row],[REZ Name]]=ISP_Installed_MW[REZ Name]) * (Table186[[#This Row],[Technology]]=ISP_Installed_MW[Technology]), 0),7)-INDEX(GenREZAmounts[],MATCH(1, (Table186[[#This Row],[REZ Name]]=GenREZAmounts[REZ Name]) * (Table186[[#This Row],[Technology]]=GenREZAmounts[Technology]), 0),6)</f>
        <v>0</v>
      </c>
      <c r="I72" s="10" cm="1">
        <f t="array" ref="I72">INDEX(ISP_Installed_MW[], MATCH(1, (Table186[[#This Row],[REZ Name]]=ISP_Installed_MW[REZ Name]) * (Table186[[#This Row],[Technology]]=ISP_Installed_MW[Technology]), 0),8)-INDEX(GenREZAmounts[],MATCH(1, (Table186[[#This Row],[REZ Name]]=GenREZAmounts[REZ Name]) * (Table186[[#This Row],[Technology]]=GenREZAmounts[Technology]), 0),7)</f>
        <v>0</v>
      </c>
      <c r="J72" s="10" cm="1">
        <f t="array" ref="J72">INDEX(ISP_Installed_MW[], MATCH(1, (Table186[[#This Row],[REZ Name]]=ISP_Installed_MW[REZ Name]) * (Table186[[#This Row],[Technology]]=ISP_Installed_MW[Technology]), 0),9)-INDEX(GenREZAmounts[],MATCH(1, (Table186[[#This Row],[REZ Name]]=GenREZAmounts[REZ Name]) * (Table186[[#This Row],[Technology]]=GenREZAmounts[Technology]), 0),8)</f>
        <v>0</v>
      </c>
      <c r="K72" s="10" cm="1">
        <f t="array" ref="K72">INDEX(ISP_Installed_MW[], MATCH(1, (Table186[[#This Row],[REZ Name]]=ISP_Installed_MW[REZ Name]) * (Table186[[#This Row],[Technology]]=ISP_Installed_MW[Technology]), 0),10)-INDEX(GenREZAmounts[],MATCH(1, (Table186[[#This Row],[REZ Name]]=GenREZAmounts[REZ Name]) * (Table186[[#This Row],[Technology]]=GenREZAmounts[Technology]), 0),9)</f>
        <v>0</v>
      </c>
      <c r="L72" s="10" cm="1">
        <f t="array" ref="L72">INDEX(ISP_Installed_MW[], MATCH(1, (Table186[[#This Row],[REZ Name]]=ISP_Installed_MW[REZ Name]) * (Table186[[#This Row],[Technology]]=ISP_Installed_MW[Technology]), 0),11)-INDEX(GenREZAmounts[],MATCH(1, (Table186[[#This Row],[REZ Name]]=GenREZAmounts[REZ Name]) * (Table186[[#This Row],[Technology]]=GenREZAmounts[Technology]), 0),10)</f>
        <v>0</v>
      </c>
      <c r="M72" s="10" cm="1">
        <f t="array" ref="M72">INDEX(ISP_Installed_MW[], MATCH(1, (Table186[[#This Row],[REZ Name]]=ISP_Installed_MW[REZ Name]) * (Table186[[#This Row],[Technology]]=ISP_Installed_MW[Technology]), 0),12)-INDEX(GenREZAmounts[],MATCH(1, (Table186[[#This Row],[REZ Name]]=GenREZAmounts[REZ Name]) * (Table186[[#This Row],[Technology]]=GenREZAmounts[Technology]), 0),11)</f>
        <v>0</v>
      </c>
      <c r="N72" s="10" cm="1">
        <f t="array" ref="N72">INDEX(ISP_Installed_MW[], MATCH(1, (Table186[[#This Row],[REZ Name]]=ISP_Installed_MW[REZ Name]) * (Table186[[#This Row],[Technology]]=ISP_Installed_MW[Technology]), 0),13)-INDEX(GenREZAmounts[],MATCH(1, (Table186[[#This Row],[REZ Name]]=GenREZAmounts[REZ Name]) * (Table186[[#This Row],[Technology]]=GenREZAmounts[Technology]), 0),12)</f>
        <v>0</v>
      </c>
      <c r="O72" s="10" cm="1">
        <f t="array" ref="O72">INDEX(ISP_Installed_MW[], MATCH(1, (Table186[[#This Row],[REZ Name]]=ISP_Installed_MW[REZ Name]) * (Table186[[#This Row],[Technology]]=ISP_Installed_MW[Technology]), 0),14)-INDEX(GenREZAmounts[],MATCH(1, (Table186[[#This Row],[REZ Name]]=GenREZAmounts[REZ Name]) * (Table186[[#This Row],[Technology]]=GenREZAmounts[Technology]), 0),13)</f>
        <v>0</v>
      </c>
      <c r="P72" s="10" cm="1">
        <f t="array" ref="P72">INDEX(ISP_Installed_MW[], MATCH(1, (Table186[[#This Row],[REZ Name]]=ISP_Installed_MW[REZ Name]) * (Table186[[#This Row],[Technology]]=ISP_Installed_MW[Technology]), 0),15)-INDEX(GenREZAmounts[],MATCH(1, (Table186[[#This Row],[REZ Name]]=GenREZAmounts[REZ Name]) * (Table186[[#This Row],[Technology]]=GenREZAmounts[Technology]), 0),14)</f>
        <v>0</v>
      </c>
      <c r="Q72" s="10" cm="1">
        <f t="array" ref="Q72">INDEX(ISP_Installed_MW[], MATCH(1, (Table186[[#This Row],[REZ Name]]=ISP_Installed_MW[REZ Name]) * (Table186[[#This Row],[Technology]]=ISP_Installed_MW[Technology]), 0),16)-INDEX(GenREZAmounts[],MATCH(1, (Table186[[#This Row],[REZ Name]]=GenREZAmounts[REZ Name]) * (Table186[[#This Row],[Technology]]=GenREZAmounts[Technology]), 0),15)</f>
        <v>0</v>
      </c>
      <c r="R72" s="10" cm="1">
        <f t="array" ref="R72">INDEX(ISP_Installed_MW[], MATCH(1, (Table186[[#This Row],[REZ Name]]=ISP_Installed_MW[REZ Name]) * (Table186[[#This Row],[Technology]]=ISP_Installed_MW[Technology]), 0),17)-INDEX(GenREZAmounts[],MATCH(1, (Table186[[#This Row],[REZ Name]]=GenREZAmounts[REZ Name]) * (Table186[[#This Row],[Technology]]=GenREZAmounts[Technology]), 0),16)</f>
        <v>0</v>
      </c>
      <c r="S72" s="10" cm="1">
        <f t="array" ref="S72">INDEX(ISP_Installed_MW[], MATCH(1, (Table186[[#This Row],[REZ Name]]=ISP_Installed_MW[REZ Name]) * (Table186[[#This Row],[Technology]]=ISP_Installed_MW[Technology]), 0),18)-INDEX(GenREZAmounts[],MATCH(1, (Table186[[#This Row],[REZ Name]]=GenREZAmounts[REZ Name]) * (Table186[[#This Row],[Technology]]=GenREZAmounts[Technology]), 0),17)</f>
        <v>0</v>
      </c>
      <c r="T72" s="10" cm="1">
        <f t="array" ref="T72">INDEX(ISP_Installed_MW[], MATCH(1, (Table186[[#This Row],[REZ Name]]=ISP_Installed_MW[REZ Name]) * (Table186[[#This Row],[Technology]]=ISP_Installed_MW[Technology]), 0),19)-INDEX(GenREZAmounts[],MATCH(1, (Table186[[#This Row],[REZ Name]]=GenREZAmounts[REZ Name]) * (Table186[[#This Row],[Technology]]=GenREZAmounts[Technology]), 0),18)</f>
        <v>0</v>
      </c>
      <c r="U72" s="10" cm="1">
        <f t="array" ref="U72">INDEX(ISP_Installed_MW[], MATCH(1, (Table186[[#This Row],[REZ Name]]=ISP_Installed_MW[REZ Name]) * (Table186[[#This Row],[Technology]]=ISP_Installed_MW[Technology]), 0),20)-INDEX(GenREZAmounts[],MATCH(1, (Table186[[#This Row],[REZ Name]]=GenREZAmounts[REZ Name]) * (Table186[[#This Row],[Technology]]=GenREZAmounts[Technology]), 0),19)</f>
        <v>0</v>
      </c>
      <c r="V72" s="10" cm="1">
        <f t="array" ref="V72">INDEX(ISP_Installed_MW[], MATCH(1, (Table186[[#This Row],[REZ Name]]=ISP_Installed_MW[REZ Name]) * (Table186[[#This Row],[Technology]]=ISP_Installed_MW[Technology]), 0),21)-INDEX(GenREZAmounts[],MATCH(1, (Table186[[#This Row],[REZ Name]]=GenREZAmounts[REZ Name]) * (Table186[[#This Row],[Technology]]=GenREZAmounts[Technology]), 0),20)</f>
        <v>0</v>
      </c>
      <c r="W72" s="10" cm="1">
        <f t="array" ref="W72">INDEX(ISP_Installed_MW[], MATCH(1, (Table186[[#This Row],[REZ Name]]=ISP_Installed_MW[REZ Name]) * (Table186[[#This Row],[Technology]]=ISP_Installed_MW[Technology]), 0),22)-INDEX(GenREZAmounts[],MATCH(1, (Table186[[#This Row],[REZ Name]]=GenREZAmounts[REZ Name]) * (Table186[[#This Row],[Technology]]=GenREZAmounts[Technology]), 0),21)</f>
        <v>0</v>
      </c>
      <c r="X72" s="10" cm="1">
        <f t="array" ref="X72">INDEX(ISP_Installed_MW[], MATCH(1, (Table186[[#This Row],[REZ Name]]=ISP_Installed_MW[REZ Name]) * (Table186[[#This Row],[Technology]]=ISP_Installed_MW[Technology]), 0),23)-INDEX(GenREZAmounts[],MATCH(1, (Table186[[#This Row],[REZ Name]]=GenREZAmounts[REZ Name]) * (Table186[[#This Row],[Technology]]=GenREZAmounts[Technology]), 0),22)</f>
        <v>0</v>
      </c>
      <c r="Y72" s="10" cm="1">
        <f t="array" ref="Y72">INDEX(ISP_Installed_MW[], MATCH(1, (Table186[[#This Row],[REZ Name]]=ISP_Installed_MW[REZ Name]) * (Table186[[#This Row],[Technology]]=ISP_Installed_MW[Technology]), 0),24)-INDEX(GenREZAmounts[],MATCH(1, (Table186[[#This Row],[REZ Name]]=GenREZAmounts[REZ Name]) * (Table186[[#This Row],[Technology]]=GenREZAmounts[Technology]), 0),23)</f>
        <v>0</v>
      </c>
      <c r="Z72" s="10" cm="1">
        <f t="array" ref="Z72">INDEX(ISP_Installed_MW[], MATCH(1, (Table186[[#This Row],[REZ Name]]=ISP_Installed_MW[REZ Name]) * (Table186[[#This Row],[Technology]]=ISP_Installed_MW[Technology]), 0),25)-INDEX(GenREZAmounts[],MATCH(1, (Table186[[#This Row],[REZ Name]]=GenREZAmounts[REZ Name]) * (Table186[[#This Row],[Technology]]=GenREZAmounts[Technology]), 0),24)</f>
        <v>0</v>
      </c>
      <c r="AA72" s="10" cm="1">
        <f t="array" ref="AA72">INDEX(ISP_Installed_MW[], MATCH(1, (Table186[[#This Row],[REZ Name]]=ISP_Installed_MW[REZ Name]) * (Table186[[#This Row],[Technology]]=ISP_Installed_MW[Technology]), 0),26)-INDEX(GenREZAmounts[],MATCH(1, (Table186[[#This Row],[REZ Name]]=GenREZAmounts[REZ Name]) * (Table186[[#This Row],[Technology]]=GenREZAmounts[Technology]), 0),25)</f>
        <v>0</v>
      </c>
      <c r="AB72" s="10" cm="1">
        <f t="array" ref="AB72">INDEX(ISP_Installed_MW[], MATCH(1, (Table186[[#This Row],[REZ Name]]=ISP_Installed_MW[REZ Name]) * (Table186[[#This Row],[Technology]]=ISP_Installed_MW[Technology]), 0),27)-INDEX(GenREZAmounts[],MATCH(1, (Table186[[#This Row],[REZ Name]]=GenREZAmounts[REZ Name]) * (Table186[[#This Row],[Technology]]=GenREZAmounts[Technology]), 0),26)</f>
        <v>0</v>
      </c>
      <c r="AC72" s="10" cm="1">
        <f t="array" ref="AC72">INDEX(ISP_Installed_MW[], MATCH(1, (Table186[[#This Row],[REZ Name]]=ISP_Installed_MW[REZ Name]) * (Table186[[#This Row],[Technology]]=ISP_Installed_MW[Technology]), 0),28)-INDEX(GenREZAmounts[],MATCH(1, (Table186[[#This Row],[REZ Name]]=GenREZAmounts[REZ Name]) * (Table186[[#This Row],[Technology]]=GenREZAmounts[Technology]), 0),27)</f>
        <v>0</v>
      </c>
      <c r="AD72" s="10" cm="1">
        <f t="array" ref="AD72">INDEX(ISP_Installed_MW[], MATCH(1, (Table186[[#This Row],[REZ Name]]=ISP_Installed_MW[REZ Name]) * (Table186[[#This Row],[Technology]]=ISP_Installed_MW[Technology]), 0),29)-INDEX(GenREZAmounts[],MATCH(1, (Table186[[#This Row],[REZ Name]]=GenREZAmounts[REZ Name]) * (Table186[[#This Row],[Technology]]=GenREZAmounts[Technology]), 0),28)</f>
        <v>0</v>
      </c>
      <c r="AE72" s="10" cm="1">
        <f t="array" ref="AE72">INDEX(ISP_Installed_MW[], MATCH(1, (Table186[[#This Row],[REZ Name]]=ISP_Installed_MW[REZ Name]) * (Table186[[#This Row],[Technology]]=ISP_Installed_MW[Technology]), 0),30)-INDEX(GenREZAmounts[],MATCH(1, (Table186[[#This Row],[REZ Name]]=GenREZAmounts[REZ Name]) * (Table186[[#This Row],[Technology]]=GenREZAmounts[Technology]), 0),29)</f>
        <v>0</v>
      </c>
      <c r="AF72" s="10" cm="1">
        <f t="array" ref="AF72">INDEX(ISP_Installed_MW[], MATCH(1, (Table186[[#This Row],[REZ Name]]=ISP_Installed_MW[REZ Name]) * (Table186[[#This Row],[Technology]]=ISP_Installed_MW[Technology]), 0),31)-INDEX(GenREZAmounts[],MATCH(1, (Table186[[#This Row],[REZ Name]]=GenREZAmounts[REZ Name]) * (Table186[[#This Row],[Technology]]=GenREZAmounts[Technology]), 0),30)</f>
        <v>0</v>
      </c>
    </row>
    <row r="73" spans="2:32" x14ac:dyDescent="0.35">
      <c r="B73" s="12" t="s">
        <v>20</v>
      </c>
      <c r="C73" s="12" t="s">
        <v>21</v>
      </c>
      <c r="D73" s="12" t="s">
        <v>2</v>
      </c>
      <c r="E73" s="10" cm="1">
        <f t="array" ref="E73">INDEX(ISP_Installed_MW[], MATCH(1, (Table186[[#This Row],[REZ Name]]=ISP_Installed_MW[REZ Name]) * (Table186[[#This Row],[Technology]]=ISP_Installed_MW[Technology]), 0),4)-INDEX(GenREZAmounts[],MATCH(1, (Table186[[#This Row],[REZ Name]]=GenREZAmounts[REZ Name]) * (Table186[[#This Row],[Technology]]=GenREZAmounts[Technology]), 0),3)</f>
        <v>0</v>
      </c>
      <c r="F73" s="10" cm="1">
        <f t="array" ref="F73">INDEX(ISP_Installed_MW[], MATCH(1, (Table186[[#This Row],[REZ Name]]=ISP_Installed_MW[REZ Name]) * (Table186[[#This Row],[Technology]]=ISP_Installed_MW[Technology]), 0),5)-INDEX(GenREZAmounts[],MATCH(1, (Table186[[#This Row],[REZ Name]]=GenREZAmounts[REZ Name]) * (Table186[[#This Row],[Technology]]=GenREZAmounts[Technology]), 0),4)</f>
        <v>0</v>
      </c>
      <c r="G73" s="10" cm="1">
        <f t="array" ref="G73">INDEX(ISP_Installed_MW[], MATCH(1, (Table186[[#This Row],[REZ Name]]=ISP_Installed_MW[REZ Name]) * (Table186[[#This Row],[Technology]]=ISP_Installed_MW[Technology]), 0),6)-INDEX(GenREZAmounts[],MATCH(1, (Table186[[#This Row],[REZ Name]]=GenREZAmounts[REZ Name]) * (Table186[[#This Row],[Technology]]=GenREZAmounts[Technology]), 0),5)</f>
        <v>0</v>
      </c>
      <c r="H73" s="10" cm="1">
        <f t="array" ref="H73">INDEX(ISP_Installed_MW[], MATCH(1, (Table186[[#This Row],[REZ Name]]=ISP_Installed_MW[REZ Name]) * (Table186[[#This Row],[Technology]]=ISP_Installed_MW[Technology]), 0),7)-INDEX(GenREZAmounts[],MATCH(1, (Table186[[#This Row],[REZ Name]]=GenREZAmounts[REZ Name]) * (Table186[[#This Row],[Technology]]=GenREZAmounts[Technology]), 0),6)</f>
        <v>0</v>
      </c>
      <c r="I73" s="10" cm="1">
        <f t="array" ref="I73">INDEX(ISP_Installed_MW[], MATCH(1, (Table186[[#This Row],[REZ Name]]=ISP_Installed_MW[REZ Name]) * (Table186[[#This Row],[Technology]]=ISP_Installed_MW[Technology]), 0),8)-INDEX(GenREZAmounts[],MATCH(1, (Table186[[#This Row],[REZ Name]]=GenREZAmounts[REZ Name]) * (Table186[[#This Row],[Technology]]=GenREZAmounts[Technology]), 0),7)</f>
        <v>0</v>
      </c>
      <c r="J73" s="10" cm="1">
        <f t="array" ref="J73">INDEX(ISP_Installed_MW[], MATCH(1, (Table186[[#This Row],[REZ Name]]=ISP_Installed_MW[REZ Name]) * (Table186[[#This Row],[Technology]]=ISP_Installed_MW[Technology]), 0),9)-INDEX(GenREZAmounts[],MATCH(1, (Table186[[#This Row],[REZ Name]]=GenREZAmounts[REZ Name]) * (Table186[[#This Row],[Technology]]=GenREZAmounts[Technology]), 0),8)</f>
        <v>243.82984392</v>
      </c>
      <c r="K73" s="10" cm="1">
        <f t="array" ref="K73">INDEX(ISP_Installed_MW[], MATCH(1, (Table186[[#This Row],[REZ Name]]=ISP_Installed_MW[REZ Name]) * (Table186[[#This Row],[Technology]]=ISP_Installed_MW[Technology]), 0),10)-INDEX(GenREZAmounts[],MATCH(1, (Table186[[#This Row],[REZ Name]]=GenREZAmounts[REZ Name]) * (Table186[[#This Row],[Technology]]=GenREZAmounts[Technology]), 0),9)</f>
        <v>281.08115778000001</v>
      </c>
      <c r="L73" s="10" cm="1">
        <f t="array" ref="L73">INDEX(ISP_Installed_MW[], MATCH(1, (Table186[[#This Row],[REZ Name]]=ISP_Installed_MW[REZ Name]) * (Table186[[#This Row],[Technology]]=ISP_Installed_MW[Technology]), 0),11)-INDEX(GenREZAmounts[],MATCH(1, (Table186[[#This Row],[REZ Name]]=GenREZAmounts[REZ Name]) * (Table186[[#This Row],[Technology]]=GenREZAmounts[Technology]), 0),10)</f>
        <v>281.08115778000001</v>
      </c>
      <c r="M73" s="10" cm="1">
        <f t="array" ref="M73">INDEX(ISP_Installed_MW[], MATCH(1, (Table186[[#This Row],[REZ Name]]=ISP_Installed_MW[REZ Name]) * (Table186[[#This Row],[Technology]]=ISP_Installed_MW[Technology]), 0),12)-INDEX(GenREZAmounts[],MATCH(1, (Table186[[#This Row],[REZ Name]]=GenREZAmounts[REZ Name]) * (Table186[[#This Row],[Technology]]=GenREZAmounts[Technology]), 0),11)</f>
        <v>281.08115778000001</v>
      </c>
      <c r="N73" s="10" cm="1">
        <f t="array" ref="N73">INDEX(ISP_Installed_MW[], MATCH(1, (Table186[[#This Row],[REZ Name]]=ISP_Installed_MW[REZ Name]) * (Table186[[#This Row],[Technology]]=ISP_Installed_MW[Technology]), 0),13)-INDEX(GenREZAmounts[],MATCH(1, (Table186[[#This Row],[REZ Name]]=GenREZAmounts[REZ Name]) * (Table186[[#This Row],[Technology]]=GenREZAmounts[Technology]), 0),12)</f>
        <v>288.63025287000005</v>
      </c>
      <c r="O73" s="10" cm="1">
        <f t="array" ref="O73">INDEX(ISP_Installed_MW[], MATCH(1, (Table186[[#This Row],[REZ Name]]=ISP_Installed_MW[REZ Name]) * (Table186[[#This Row],[Technology]]=ISP_Installed_MW[Technology]), 0),14)-INDEX(GenREZAmounts[],MATCH(1, (Table186[[#This Row],[REZ Name]]=GenREZAmounts[REZ Name]) * (Table186[[#This Row],[Technology]]=GenREZAmounts[Technology]), 0),13)</f>
        <v>288.63025287000005</v>
      </c>
      <c r="P73" s="10" cm="1">
        <f t="array" ref="P73">INDEX(ISP_Installed_MW[], MATCH(1, (Table186[[#This Row],[REZ Name]]=ISP_Installed_MW[REZ Name]) * (Table186[[#This Row],[Technology]]=ISP_Installed_MW[Technology]), 0),15)-INDEX(GenREZAmounts[],MATCH(1, (Table186[[#This Row],[REZ Name]]=GenREZAmounts[REZ Name]) * (Table186[[#This Row],[Technology]]=GenREZAmounts[Technology]), 0),14)</f>
        <v>333.83366010999998</v>
      </c>
      <c r="Q73" s="10" cm="1">
        <f t="array" ref="Q73">INDEX(ISP_Installed_MW[], MATCH(1, (Table186[[#This Row],[REZ Name]]=ISP_Installed_MW[REZ Name]) * (Table186[[#This Row],[Technology]]=ISP_Installed_MW[Technology]), 0),16)-INDEX(GenREZAmounts[],MATCH(1, (Table186[[#This Row],[REZ Name]]=GenREZAmounts[REZ Name]) * (Table186[[#This Row],[Technology]]=GenREZAmounts[Technology]), 0),15)</f>
        <v>333.83366010999998</v>
      </c>
      <c r="R73" s="10" cm="1">
        <f t="array" ref="R73">INDEX(ISP_Installed_MW[], MATCH(1, (Table186[[#This Row],[REZ Name]]=ISP_Installed_MW[REZ Name]) * (Table186[[#This Row],[Technology]]=ISP_Installed_MW[Technology]), 0),17)-INDEX(GenREZAmounts[],MATCH(1, (Table186[[#This Row],[REZ Name]]=GenREZAmounts[REZ Name]) * (Table186[[#This Row],[Technology]]=GenREZAmounts[Technology]), 0),16)</f>
        <v>333.83366010999998</v>
      </c>
      <c r="S73" s="10" cm="1">
        <f t="array" ref="S73">INDEX(ISP_Installed_MW[], MATCH(1, (Table186[[#This Row],[REZ Name]]=ISP_Installed_MW[REZ Name]) * (Table186[[#This Row],[Technology]]=ISP_Installed_MW[Technology]), 0),18)-INDEX(GenREZAmounts[],MATCH(1, (Table186[[#This Row],[REZ Name]]=GenREZAmounts[REZ Name]) * (Table186[[#This Row],[Technology]]=GenREZAmounts[Technology]), 0),17)</f>
        <v>333.83366010999998</v>
      </c>
      <c r="T73" s="10" cm="1">
        <f t="array" ref="T73">INDEX(ISP_Installed_MW[], MATCH(1, (Table186[[#This Row],[REZ Name]]=ISP_Installed_MW[REZ Name]) * (Table186[[#This Row],[Technology]]=ISP_Installed_MW[Technology]), 0),19)-INDEX(GenREZAmounts[],MATCH(1, (Table186[[#This Row],[REZ Name]]=GenREZAmounts[REZ Name]) * (Table186[[#This Row],[Technology]]=GenREZAmounts[Technology]), 0),18)</f>
        <v>333.83366010999998</v>
      </c>
      <c r="U73" s="10" cm="1">
        <f t="array" ref="U73">INDEX(ISP_Installed_MW[], MATCH(1, (Table186[[#This Row],[REZ Name]]=ISP_Installed_MW[REZ Name]) * (Table186[[#This Row],[Technology]]=ISP_Installed_MW[Technology]), 0),20)-INDEX(GenREZAmounts[],MATCH(1, (Table186[[#This Row],[REZ Name]]=GenREZAmounts[REZ Name]) * (Table186[[#This Row],[Technology]]=GenREZAmounts[Technology]), 0),19)</f>
        <v>334.65027384000001</v>
      </c>
      <c r="V73" s="10" cm="1">
        <f t="array" ref="V73">INDEX(ISP_Installed_MW[], MATCH(1, (Table186[[#This Row],[REZ Name]]=ISP_Installed_MW[REZ Name]) * (Table186[[#This Row],[Technology]]=ISP_Installed_MW[Technology]), 0),21)-INDEX(GenREZAmounts[],MATCH(1, (Table186[[#This Row],[REZ Name]]=GenREZAmounts[REZ Name]) * (Table186[[#This Row],[Technology]]=GenREZAmounts[Technology]), 0),20)</f>
        <v>334.65027384000001</v>
      </c>
      <c r="W73" s="10" cm="1">
        <f t="array" ref="W73">INDEX(ISP_Installed_MW[], MATCH(1, (Table186[[#This Row],[REZ Name]]=ISP_Installed_MW[REZ Name]) * (Table186[[#This Row],[Technology]]=ISP_Installed_MW[Technology]), 0),22)-INDEX(GenREZAmounts[],MATCH(1, (Table186[[#This Row],[REZ Name]]=GenREZAmounts[REZ Name]) * (Table186[[#This Row],[Technology]]=GenREZAmounts[Technology]), 0),21)</f>
        <v>334.65027384000001</v>
      </c>
      <c r="X73" s="10" cm="1">
        <f t="array" ref="X73">INDEX(ISP_Installed_MW[], MATCH(1, (Table186[[#This Row],[REZ Name]]=ISP_Installed_MW[REZ Name]) * (Table186[[#This Row],[Technology]]=ISP_Installed_MW[Technology]), 0),23)-INDEX(GenREZAmounts[],MATCH(1, (Table186[[#This Row],[REZ Name]]=GenREZAmounts[REZ Name]) * (Table186[[#This Row],[Technology]]=GenREZAmounts[Technology]), 0),22)</f>
        <v>334.65027384000001</v>
      </c>
      <c r="Y73" s="10" cm="1">
        <f t="array" ref="Y73">INDEX(ISP_Installed_MW[], MATCH(1, (Table186[[#This Row],[REZ Name]]=ISP_Installed_MW[REZ Name]) * (Table186[[#This Row],[Technology]]=ISP_Installed_MW[Technology]), 0),24)-INDEX(GenREZAmounts[],MATCH(1, (Table186[[#This Row],[REZ Name]]=GenREZAmounts[REZ Name]) * (Table186[[#This Row],[Technology]]=GenREZAmounts[Technology]), 0),23)</f>
        <v>334.65027384000001</v>
      </c>
      <c r="Z73" s="10" cm="1">
        <f t="array" ref="Z73">INDEX(ISP_Installed_MW[], MATCH(1, (Table186[[#This Row],[REZ Name]]=ISP_Installed_MW[REZ Name]) * (Table186[[#This Row],[Technology]]=ISP_Installed_MW[Technology]), 0),25)-INDEX(GenREZAmounts[],MATCH(1, (Table186[[#This Row],[REZ Name]]=GenREZAmounts[REZ Name]) * (Table186[[#This Row],[Technology]]=GenREZAmounts[Technology]), 0),24)</f>
        <v>339.29344698</v>
      </c>
      <c r="AA73" s="10" cm="1">
        <f t="array" ref="AA73">INDEX(ISP_Installed_MW[], MATCH(1, (Table186[[#This Row],[REZ Name]]=ISP_Installed_MW[REZ Name]) * (Table186[[#This Row],[Technology]]=ISP_Installed_MW[Technology]), 0),26)-INDEX(GenREZAmounts[],MATCH(1, (Table186[[#This Row],[REZ Name]]=GenREZAmounts[REZ Name]) * (Table186[[#This Row],[Technology]]=GenREZAmounts[Technology]), 0),25)</f>
        <v>339.29344698</v>
      </c>
      <c r="AB73" s="10" cm="1">
        <f t="array" ref="AB73">INDEX(ISP_Installed_MW[], MATCH(1, (Table186[[#This Row],[REZ Name]]=ISP_Installed_MW[REZ Name]) * (Table186[[#This Row],[Technology]]=ISP_Installed_MW[Technology]), 0),27)-INDEX(GenREZAmounts[],MATCH(1, (Table186[[#This Row],[REZ Name]]=GenREZAmounts[REZ Name]) * (Table186[[#This Row],[Technology]]=GenREZAmounts[Technology]), 0),26)</f>
        <v>339.29344698</v>
      </c>
      <c r="AC73" s="10" cm="1">
        <f t="array" ref="AC73">INDEX(ISP_Installed_MW[], MATCH(1, (Table186[[#This Row],[REZ Name]]=ISP_Installed_MW[REZ Name]) * (Table186[[#This Row],[Technology]]=ISP_Installed_MW[Technology]), 0),28)-INDEX(GenREZAmounts[],MATCH(1, (Table186[[#This Row],[REZ Name]]=GenREZAmounts[REZ Name]) * (Table186[[#This Row],[Technology]]=GenREZAmounts[Technology]), 0),27)</f>
        <v>339.29344698</v>
      </c>
      <c r="AD73" s="10" cm="1">
        <f t="array" ref="AD73">INDEX(ISP_Installed_MW[], MATCH(1, (Table186[[#This Row],[REZ Name]]=ISP_Installed_MW[REZ Name]) * (Table186[[#This Row],[Technology]]=ISP_Installed_MW[Technology]), 0),29)-INDEX(GenREZAmounts[],MATCH(1, (Table186[[#This Row],[REZ Name]]=GenREZAmounts[REZ Name]) * (Table186[[#This Row],[Technology]]=GenREZAmounts[Technology]), 0),28)</f>
        <v>339.29344698</v>
      </c>
      <c r="AE73" s="10" cm="1">
        <f t="array" ref="AE73">INDEX(ISP_Installed_MW[], MATCH(1, (Table186[[#This Row],[REZ Name]]=ISP_Installed_MW[REZ Name]) * (Table186[[#This Row],[Technology]]=ISP_Installed_MW[Technology]), 0),30)-INDEX(GenREZAmounts[],MATCH(1, (Table186[[#This Row],[REZ Name]]=GenREZAmounts[REZ Name]) * (Table186[[#This Row],[Technology]]=GenREZAmounts[Technology]), 0),29)</f>
        <v>339.29344698</v>
      </c>
      <c r="AF73" s="10" cm="1">
        <f t="array" ref="AF73">INDEX(ISP_Installed_MW[], MATCH(1, (Table186[[#This Row],[REZ Name]]=ISP_Installed_MW[REZ Name]) * (Table186[[#This Row],[Technology]]=ISP_Installed_MW[Technology]), 0),31)-INDEX(GenREZAmounts[],MATCH(1, (Table186[[#This Row],[REZ Name]]=GenREZAmounts[REZ Name]) * (Table186[[#This Row],[Technology]]=GenREZAmounts[Technology]), 0),30)</f>
        <v>339.29344698</v>
      </c>
    </row>
    <row r="74" spans="2:32" x14ac:dyDescent="0.35">
      <c r="B74" s="10" t="s">
        <v>22</v>
      </c>
      <c r="C74" s="10" t="s">
        <v>23</v>
      </c>
      <c r="D74" s="10" t="s">
        <v>2</v>
      </c>
      <c r="E74" s="10" cm="1">
        <f t="array" ref="E74">INDEX(ISP_Installed_MW[], MATCH(1, (Table186[[#This Row],[REZ Name]]=ISP_Installed_MW[REZ Name]) * (Table186[[#This Row],[Technology]]=ISP_Installed_MW[Technology]), 0),4)-INDEX(GenREZAmounts[],MATCH(1, (Table186[[#This Row],[REZ Name]]=GenREZAmounts[REZ Name]) * (Table186[[#This Row],[Technology]]=GenREZAmounts[Technology]), 0),3)</f>
        <v>0</v>
      </c>
      <c r="F74" s="10" cm="1">
        <f t="array" ref="F74">INDEX(ISP_Installed_MW[], MATCH(1, (Table186[[#This Row],[REZ Name]]=ISP_Installed_MW[REZ Name]) * (Table186[[#This Row],[Technology]]=ISP_Installed_MW[Technology]), 0),5)-INDEX(GenREZAmounts[],MATCH(1, (Table186[[#This Row],[REZ Name]]=GenREZAmounts[REZ Name]) * (Table186[[#This Row],[Technology]]=GenREZAmounts[Technology]), 0),4)</f>
        <v>0</v>
      </c>
      <c r="G74" s="10" cm="1">
        <f t="array" ref="G74">INDEX(ISP_Installed_MW[], MATCH(1, (Table186[[#This Row],[REZ Name]]=ISP_Installed_MW[REZ Name]) * (Table186[[#This Row],[Technology]]=ISP_Installed_MW[Technology]), 0),6)-INDEX(GenREZAmounts[],MATCH(1, (Table186[[#This Row],[REZ Name]]=GenREZAmounts[REZ Name]) * (Table186[[#This Row],[Technology]]=GenREZAmounts[Technology]), 0),5)</f>
        <v>0</v>
      </c>
      <c r="H74" s="10" cm="1">
        <f t="array" ref="H74">INDEX(ISP_Installed_MW[], MATCH(1, (Table186[[#This Row],[REZ Name]]=ISP_Installed_MW[REZ Name]) * (Table186[[#This Row],[Technology]]=ISP_Installed_MW[Technology]), 0),7)-INDEX(GenREZAmounts[],MATCH(1, (Table186[[#This Row],[REZ Name]]=GenREZAmounts[REZ Name]) * (Table186[[#This Row],[Technology]]=GenREZAmounts[Technology]), 0),6)</f>
        <v>0</v>
      </c>
      <c r="I74" s="10" cm="1">
        <f t="array" ref="I74">INDEX(ISP_Installed_MW[], MATCH(1, (Table186[[#This Row],[REZ Name]]=ISP_Installed_MW[REZ Name]) * (Table186[[#This Row],[Technology]]=ISP_Installed_MW[Technology]), 0),8)-INDEX(GenREZAmounts[],MATCH(1, (Table186[[#This Row],[REZ Name]]=GenREZAmounts[REZ Name]) * (Table186[[#This Row],[Technology]]=GenREZAmounts[Technology]), 0),7)</f>
        <v>0</v>
      </c>
      <c r="J74" s="10" cm="1">
        <f t="array" ref="J74">INDEX(ISP_Installed_MW[], MATCH(1, (Table186[[#This Row],[REZ Name]]=ISP_Installed_MW[REZ Name]) * (Table186[[#This Row],[Technology]]=ISP_Installed_MW[Technology]), 0),9)-INDEX(GenREZAmounts[],MATCH(1, (Table186[[#This Row],[REZ Name]]=GenREZAmounts[REZ Name]) * (Table186[[#This Row],[Technology]]=GenREZAmounts[Technology]), 0),8)</f>
        <v>0</v>
      </c>
      <c r="K74" s="10" cm="1">
        <f t="array" ref="K74">INDEX(ISP_Installed_MW[], MATCH(1, (Table186[[#This Row],[REZ Name]]=ISP_Installed_MW[REZ Name]) * (Table186[[#This Row],[Technology]]=ISP_Installed_MW[Technology]), 0),10)-INDEX(GenREZAmounts[],MATCH(1, (Table186[[#This Row],[REZ Name]]=GenREZAmounts[REZ Name]) * (Table186[[#This Row],[Technology]]=GenREZAmounts[Technology]), 0),9)</f>
        <v>0</v>
      </c>
      <c r="L74" s="10" cm="1">
        <f t="array" ref="L74">INDEX(ISP_Installed_MW[], MATCH(1, (Table186[[#This Row],[REZ Name]]=ISP_Installed_MW[REZ Name]) * (Table186[[#This Row],[Technology]]=ISP_Installed_MW[Technology]), 0),11)-INDEX(GenREZAmounts[],MATCH(1, (Table186[[#This Row],[REZ Name]]=GenREZAmounts[REZ Name]) * (Table186[[#This Row],[Technology]]=GenREZAmounts[Technology]), 0),10)</f>
        <v>0</v>
      </c>
      <c r="M74" s="10" cm="1">
        <f t="array" ref="M74">INDEX(ISP_Installed_MW[], MATCH(1, (Table186[[#This Row],[REZ Name]]=ISP_Installed_MW[REZ Name]) * (Table186[[#This Row],[Technology]]=ISP_Installed_MW[Technology]), 0),12)-INDEX(GenREZAmounts[],MATCH(1, (Table186[[#This Row],[REZ Name]]=GenREZAmounts[REZ Name]) * (Table186[[#This Row],[Technology]]=GenREZAmounts[Technology]), 0),11)</f>
        <v>0</v>
      </c>
      <c r="N74" s="10" cm="1">
        <f t="array" ref="N74">INDEX(ISP_Installed_MW[], MATCH(1, (Table186[[#This Row],[REZ Name]]=ISP_Installed_MW[REZ Name]) * (Table186[[#This Row],[Technology]]=ISP_Installed_MW[Technology]), 0),13)-INDEX(GenREZAmounts[],MATCH(1, (Table186[[#This Row],[REZ Name]]=GenREZAmounts[REZ Name]) * (Table186[[#This Row],[Technology]]=GenREZAmounts[Technology]), 0),12)</f>
        <v>0</v>
      </c>
      <c r="O74" s="10" cm="1">
        <f t="array" ref="O74">INDEX(ISP_Installed_MW[], MATCH(1, (Table186[[#This Row],[REZ Name]]=ISP_Installed_MW[REZ Name]) * (Table186[[#This Row],[Technology]]=ISP_Installed_MW[Technology]), 0),14)-INDEX(GenREZAmounts[],MATCH(1, (Table186[[#This Row],[REZ Name]]=GenREZAmounts[REZ Name]) * (Table186[[#This Row],[Technology]]=GenREZAmounts[Technology]), 0),13)</f>
        <v>0</v>
      </c>
      <c r="P74" s="10" cm="1">
        <f t="array" ref="P74">INDEX(ISP_Installed_MW[], MATCH(1, (Table186[[#This Row],[REZ Name]]=ISP_Installed_MW[REZ Name]) * (Table186[[#This Row],[Technology]]=ISP_Installed_MW[Technology]), 0),15)-INDEX(GenREZAmounts[],MATCH(1, (Table186[[#This Row],[REZ Name]]=GenREZAmounts[REZ Name]) * (Table186[[#This Row],[Technology]]=GenREZAmounts[Technology]), 0),14)</f>
        <v>0</v>
      </c>
      <c r="Q74" s="10" cm="1">
        <f t="array" ref="Q74">INDEX(ISP_Installed_MW[], MATCH(1, (Table186[[#This Row],[REZ Name]]=ISP_Installed_MW[REZ Name]) * (Table186[[#This Row],[Technology]]=ISP_Installed_MW[Technology]), 0),16)-INDEX(GenREZAmounts[],MATCH(1, (Table186[[#This Row],[REZ Name]]=GenREZAmounts[REZ Name]) * (Table186[[#This Row],[Technology]]=GenREZAmounts[Technology]), 0),15)</f>
        <v>0</v>
      </c>
      <c r="R74" s="10" cm="1">
        <f t="array" ref="R74">INDEX(ISP_Installed_MW[], MATCH(1, (Table186[[#This Row],[REZ Name]]=ISP_Installed_MW[REZ Name]) * (Table186[[#This Row],[Technology]]=ISP_Installed_MW[Technology]), 0),17)-INDEX(GenREZAmounts[],MATCH(1, (Table186[[#This Row],[REZ Name]]=GenREZAmounts[REZ Name]) * (Table186[[#This Row],[Technology]]=GenREZAmounts[Technology]), 0),16)</f>
        <v>0</v>
      </c>
      <c r="S74" s="10" cm="1">
        <f t="array" ref="S74">INDEX(ISP_Installed_MW[], MATCH(1, (Table186[[#This Row],[REZ Name]]=ISP_Installed_MW[REZ Name]) * (Table186[[#This Row],[Technology]]=ISP_Installed_MW[Technology]), 0),18)-INDEX(GenREZAmounts[],MATCH(1, (Table186[[#This Row],[REZ Name]]=GenREZAmounts[REZ Name]) * (Table186[[#This Row],[Technology]]=GenREZAmounts[Technology]), 0),17)</f>
        <v>0</v>
      </c>
      <c r="T74" s="10" cm="1">
        <f t="array" ref="T74">INDEX(ISP_Installed_MW[], MATCH(1, (Table186[[#This Row],[REZ Name]]=ISP_Installed_MW[REZ Name]) * (Table186[[#This Row],[Technology]]=ISP_Installed_MW[Technology]), 0),19)-INDEX(GenREZAmounts[],MATCH(1, (Table186[[#This Row],[REZ Name]]=GenREZAmounts[REZ Name]) * (Table186[[#This Row],[Technology]]=GenREZAmounts[Technology]), 0),18)</f>
        <v>0</v>
      </c>
      <c r="U74" s="10" cm="1">
        <f t="array" ref="U74">INDEX(ISP_Installed_MW[], MATCH(1, (Table186[[#This Row],[REZ Name]]=ISP_Installed_MW[REZ Name]) * (Table186[[#This Row],[Technology]]=ISP_Installed_MW[Technology]), 0),20)-INDEX(GenREZAmounts[],MATCH(1, (Table186[[#This Row],[REZ Name]]=GenREZAmounts[REZ Name]) * (Table186[[#This Row],[Technology]]=GenREZAmounts[Technology]), 0),19)</f>
        <v>0</v>
      </c>
      <c r="V74" s="10" cm="1">
        <f t="array" ref="V74">INDEX(ISP_Installed_MW[], MATCH(1, (Table186[[#This Row],[REZ Name]]=ISP_Installed_MW[REZ Name]) * (Table186[[#This Row],[Technology]]=ISP_Installed_MW[Technology]), 0),21)-INDEX(GenREZAmounts[],MATCH(1, (Table186[[#This Row],[REZ Name]]=GenREZAmounts[REZ Name]) * (Table186[[#This Row],[Technology]]=GenREZAmounts[Technology]), 0),20)</f>
        <v>0</v>
      </c>
      <c r="W74" s="10" cm="1">
        <f t="array" ref="W74">INDEX(ISP_Installed_MW[], MATCH(1, (Table186[[#This Row],[REZ Name]]=ISP_Installed_MW[REZ Name]) * (Table186[[#This Row],[Technology]]=ISP_Installed_MW[Technology]), 0),22)-INDEX(GenREZAmounts[],MATCH(1, (Table186[[#This Row],[REZ Name]]=GenREZAmounts[REZ Name]) * (Table186[[#This Row],[Technology]]=GenREZAmounts[Technology]), 0),21)</f>
        <v>0</v>
      </c>
      <c r="X74" s="10" cm="1">
        <f t="array" ref="X74">INDEX(ISP_Installed_MW[], MATCH(1, (Table186[[#This Row],[REZ Name]]=ISP_Installed_MW[REZ Name]) * (Table186[[#This Row],[Technology]]=ISP_Installed_MW[Technology]), 0),23)-INDEX(GenREZAmounts[],MATCH(1, (Table186[[#This Row],[REZ Name]]=GenREZAmounts[REZ Name]) * (Table186[[#This Row],[Technology]]=GenREZAmounts[Technology]), 0),22)</f>
        <v>0</v>
      </c>
      <c r="Y74" s="10" cm="1">
        <f t="array" ref="Y74">INDEX(ISP_Installed_MW[], MATCH(1, (Table186[[#This Row],[REZ Name]]=ISP_Installed_MW[REZ Name]) * (Table186[[#This Row],[Technology]]=ISP_Installed_MW[Technology]), 0),24)-INDEX(GenREZAmounts[],MATCH(1, (Table186[[#This Row],[REZ Name]]=GenREZAmounts[REZ Name]) * (Table186[[#This Row],[Technology]]=GenREZAmounts[Technology]), 0),23)</f>
        <v>0</v>
      </c>
      <c r="Z74" s="10" cm="1">
        <f t="array" ref="Z74">INDEX(ISP_Installed_MW[], MATCH(1, (Table186[[#This Row],[REZ Name]]=ISP_Installed_MW[REZ Name]) * (Table186[[#This Row],[Technology]]=ISP_Installed_MW[Technology]), 0),25)-INDEX(GenREZAmounts[],MATCH(1, (Table186[[#This Row],[REZ Name]]=GenREZAmounts[REZ Name]) * (Table186[[#This Row],[Technology]]=GenREZAmounts[Technology]), 0),24)</f>
        <v>0</v>
      </c>
      <c r="AA74" s="10" cm="1">
        <f t="array" ref="AA74">INDEX(ISP_Installed_MW[], MATCH(1, (Table186[[#This Row],[REZ Name]]=ISP_Installed_MW[REZ Name]) * (Table186[[#This Row],[Technology]]=ISP_Installed_MW[Technology]), 0),26)-INDEX(GenREZAmounts[],MATCH(1, (Table186[[#This Row],[REZ Name]]=GenREZAmounts[REZ Name]) * (Table186[[#This Row],[Technology]]=GenREZAmounts[Technology]), 0),25)</f>
        <v>0</v>
      </c>
      <c r="AB74" s="10" cm="1">
        <f t="array" ref="AB74">INDEX(ISP_Installed_MW[], MATCH(1, (Table186[[#This Row],[REZ Name]]=ISP_Installed_MW[REZ Name]) * (Table186[[#This Row],[Technology]]=ISP_Installed_MW[Technology]), 0),27)-INDEX(GenREZAmounts[],MATCH(1, (Table186[[#This Row],[REZ Name]]=GenREZAmounts[REZ Name]) * (Table186[[#This Row],[Technology]]=GenREZAmounts[Technology]), 0),26)</f>
        <v>0</v>
      </c>
      <c r="AC74" s="10" cm="1">
        <f t="array" ref="AC74">INDEX(ISP_Installed_MW[], MATCH(1, (Table186[[#This Row],[REZ Name]]=ISP_Installed_MW[REZ Name]) * (Table186[[#This Row],[Technology]]=ISP_Installed_MW[Technology]), 0),28)-INDEX(GenREZAmounts[],MATCH(1, (Table186[[#This Row],[REZ Name]]=GenREZAmounts[REZ Name]) * (Table186[[#This Row],[Technology]]=GenREZAmounts[Technology]), 0),27)</f>
        <v>0</v>
      </c>
      <c r="AD74" s="10" cm="1">
        <f t="array" ref="AD74">INDEX(ISP_Installed_MW[], MATCH(1, (Table186[[#This Row],[REZ Name]]=ISP_Installed_MW[REZ Name]) * (Table186[[#This Row],[Technology]]=ISP_Installed_MW[Technology]), 0),29)-INDEX(GenREZAmounts[],MATCH(1, (Table186[[#This Row],[REZ Name]]=GenREZAmounts[REZ Name]) * (Table186[[#This Row],[Technology]]=GenREZAmounts[Technology]), 0),28)</f>
        <v>0</v>
      </c>
      <c r="AE74" s="10" cm="1">
        <f t="array" ref="AE74">INDEX(ISP_Installed_MW[], MATCH(1, (Table186[[#This Row],[REZ Name]]=ISP_Installed_MW[REZ Name]) * (Table186[[#This Row],[Technology]]=ISP_Installed_MW[Technology]), 0),30)-INDEX(GenREZAmounts[],MATCH(1, (Table186[[#This Row],[REZ Name]]=GenREZAmounts[REZ Name]) * (Table186[[#This Row],[Technology]]=GenREZAmounts[Technology]), 0),29)</f>
        <v>0</v>
      </c>
      <c r="AF74" s="10" cm="1">
        <f t="array" ref="AF74">INDEX(ISP_Installed_MW[], MATCH(1, (Table186[[#This Row],[REZ Name]]=ISP_Installed_MW[REZ Name]) * (Table186[[#This Row],[Technology]]=ISP_Installed_MW[Technology]), 0),31)-INDEX(GenREZAmounts[],MATCH(1, (Table186[[#This Row],[REZ Name]]=GenREZAmounts[REZ Name]) * (Table186[[#This Row],[Technology]]=GenREZAmounts[Technology]), 0),30)</f>
        <v>0</v>
      </c>
    </row>
    <row r="75" spans="2:32" x14ac:dyDescent="0.35">
      <c r="B75" s="16" t="s">
        <v>284</v>
      </c>
      <c r="C75" s="16" t="s">
        <v>285</v>
      </c>
      <c r="D75" s="16" t="s">
        <v>1</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row>
  </sheetData>
  <pageMargins left="0.7" right="0.7" top="0.75" bottom="0.75" header="0.3" footer="0.3"/>
  <ignoredErrors>
    <ignoredError sqref="E75:F75" calculatedColumn="1"/>
  </ignoredErrors>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A9424-2664-45E8-9BBF-E7197C89121B}">
  <dimension ref="B2:H98"/>
  <sheetViews>
    <sheetView zoomScale="93" workbookViewId="0">
      <selection activeCell="C18" sqref="C18"/>
    </sheetView>
  </sheetViews>
  <sheetFormatPr defaultColWidth="9.15234375" defaultRowHeight="14.15" x14ac:dyDescent="0.35"/>
  <cols>
    <col min="1" max="1" width="3.53515625" style="10" customWidth="1"/>
    <col min="2" max="2" width="56.84375" style="10" bestFit="1" customWidth="1"/>
    <col min="3" max="3" width="21.15234375" style="10" bestFit="1" customWidth="1"/>
    <col min="4" max="4" width="16.3828125" style="10" customWidth="1"/>
    <col min="5" max="5" width="20" style="10" customWidth="1"/>
    <col min="6" max="6" width="18.3828125" style="10" customWidth="1"/>
    <col min="7" max="7" width="16.15234375" style="10" customWidth="1"/>
    <col min="8" max="8" width="32.69140625" style="10" bestFit="1" customWidth="1"/>
    <col min="9" max="16384" width="9.15234375" style="10"/>
  </cols>
  <sheetData>
    <row r="2" spans="2:8" x14ac:dyDescent="0.35">
      <c r="B2" s="9" t="s">
        <v>291</v>
      </c>
    </row>
    <row r="4" spans="2:8" ht="14.6" thickBot="1" x14ac:dyDescent="0.4">
      <c r="B4" s="10" t="s">
        <v>297</v>
      </c>
    </row>
    <row r="5" spans="2:8" ht="14.6" thickBot="1" x14ac:dyDescent="0.4">
      <c r="B5" s="14" t="s">
        <v>213</v>
      </c>
      <c r="C5" s="14" t="s">
        <v>207</v>
      </c>
      <c r="D5" s="14" t="s">
        <v>208</v>
      </c>
      <c r="E5" s="17" t="s">
        <v>292</v>
      </c>
      <c r="F5" s="17" t="s">
        <v>293</v>
      </c>
      <c r="G5" s="17" t="s">
        <v>294</v>
      </c>
      <c r="H5" s="17" t="s">
        <v>295</v>
      </c>
    </row>
    <row r="6" spans="2:8" x14ac:dyDescent="0.35">
      <c r="B6" s="12" t="s">
        <v>85</v>
      </c>
      <c r="C6" s="12" t="s">
        <v>140</v>
      </c>
      <c r="D6" s="12" t="s">
        <v>7</v>
      </c>
      <c r="E6" s="10">
        <v>11</v>
      </c>
      <c r="F6" s="10">
        <v>10.56</v>
      </c>
      <c r="G6" s="10">
        <v>10.34</v>
      </c>
      <c r="H6" s="10">
        <f>AVERAGE(Table7[[#This Row],[Winter Rating]:[Summer]])</f>
        <v>10.780000000000001</v>
      </c>
    </row>
    <row r="7" spans="2:8" x14ac:dyDescent="0.35">
      <c r="B7" s="10" t="s">
        <v>88</v>
      </c>
      <c r="C7" s="10" t="s">
        <v>140</v>
      </c>
      <c r="D7" s="10" t="s">
        <v>7</v>
      </c>
      <c r="E7" s="10">
        <v>11.25</v>
      </c>
      <c r="F7" s="10">
        <v>10.8</v>
      </c>
      <c r="G7" s="10">
        <v>10.574999999999999</v>
      </c>
      <c r="H7" s="10">
        <f>AVERAGE(Table7[[#This Row],[Winter Rating]:[Summer]])</f>
        <v>11.025</v>
      </c>
    </row>
    <row r="8" spans="2:8" x14ac:dyDescent="0.35">
      <c r="B8" s="12" t="s">
        <v>24</v>
      </c>
      <c r="C8" s="12" t="s">
        <v>15</v>
      </c>
      <c r="D8" s="12" t="s">
        <v>7</v>
      </c>
      <c r="E8" s="10">
        <v>109.62</v>
      </c>
      <c r="F8" s="10">
        <v>109.62</v>
      </c>
      <c r="G8" s="10">
        <v>104.76</v>
      </c>
      <c r="H8" s="10">
        <f>AVERAGE(Table7[[#This Row],[Winter Rating]:[Summer]])</f>
        <v>109.62</v>
      </c>
    </row>
    <row r="9" spans="2:8" x14ac:dyDescent="0.35">
      <c r="B9" s="10" t="s">
        <v>25</v>
      </c>
      <c r="C9" s="10" t="s">
        <v>15</v>
      </c>
      <c r="D9" s="10" t="s">
        <v>7</v>
      </c>
      <c r="E9" s="10">
        <v>109.62</v>
      </c>
      <c r="F9" s="10">
        <v>109.62</v>
      </c>
      <c r="G9" s="10">
        <v>104.76</v>
      </c>
      <c r="H9" s="10">
        <f>AVERAGE(Table7[[#This Row],[Winter Rating]:[Summer]])</f>
        <v>109.62</v>
      </c>
    </row>
    <row r="10" spans="2:8" x14ac:dyDescent="0.35">
      <c r="B10" s="12" t="s">
        <v>92</v>
      </c>
      <c r="C10" s="12" t="s">
        <v>6</v>
      </c>
      <c r="D10" s="12" t="s">
        <v>2</v>
      </c>
      <c r="E10" s="10">
        <v>46</v>
      </c>
      <c r="F10" s="10">
        <v>46</v>
      </c>
      <c r="G10" s="10">
        <v>0</v>
      </c>
      <c r="H10" s="10">
        <f>AVERAGE(Table7[[#This Row],[Winter Rating]:[Summer]])</f>
        <v>46</v>
      </c>
    </row>
    <row r="11" spans="2:8" x14ac:dyDescent="0.35">
      <c r="B11" s="10" t="s">
        <v>94</v>
      </c>
      <c r="C11" s="10" t="s">
        <v>21</v>
      </c>
      <c r="D11" s="10" t="s">
        <v>2</v>
      </c>
      <c r="E11" s="10">
        <v>62</v>
      </c>
      <c r="F11" s="10">
        <v>62</v>
      </c>
      <c r="G11" s="10">
        <v>0</v>
      </c>
      <c r="H11" s="10">
        <f>AVERAGE(Table7[[#This Row],[Winter Rating]:[Summer]])</f>
        <v>62</v>
      </c>
    </row>
    <row r="12" spans="2:8" x14ac:dyDescent="0.35">
      <c r="B12" s="12" t="s">
        <v>37</v>
      </c>
      <c r="C12" s="12" t="s">
        <v>11</v>
      </c>
      <c r="D12" s="12" t="s">
        <v>2</v>
      </c>
      <c r="E12" s="10">
        <v>56.7</v>
      </c>
      <c r="F12" s="10">
        <v>56.7</v>
      </c>
      <c r="G12" s="10">
        <v>0</v>
      </c>
      <c r="H12" s="10">
        <f>AVERAGE(Table7[[#This Row],[Winter Rating]:[Summer]])</f>
        <v>56.7</v>
      </c>
    </row>
    <row r="13" spans="2:8" x14ac:dyDescent="0.35">
      <c r="B13" s="10" t="s">
        <v>36</v>
      </c>
      <c r="C13" s="10" t="s">
        <v>15</v>
      </c>
      <c r="D13" s="10" t="s">
        <v>7</v>
      </c>
      <c r="E13" s="10">
        <v>279.76</v>
      </c>
      <c r="F13" s="10">
        <v>279.76</v>
      </c>
      <c r="G13" s="10">
        <v>0</v>
      </c>
      <c r="H13" s="10">
        <f>AVERAGE(Table7[[#This Row],[Winter Rating]:[Summer]])</f>
        <v>279.76</v>
      </c>
    </row>
    <row r="14" spans="2:8" x14ac:dyDescent="0.35">
      <c r="B14" s="12" t="s">
        <v>50</v>
      </c>
      <c r="C14" s="12" t="s">
        <v>11</v>
      </c>
      <c r="D14" s="12" t="s">
        <v>2</v>
      </c>
      <c r="E14" s="10">
        <v>200.982</v>
      </c>
      <c r="F14" s="10">
        <v>200.982</v>
      </c>
      <c r="G14" s="10">
        <v>200.982</v>
      </c>
      <c r="H14" s="10">
        <f>AVERAGE(Table7[[#This Row],[Winter Rating]:[Summer]])</f>
        <v>200.982</v>
      </c>
    </row>
    <row r="15" spans="2:8" x14ac:dyDescent="0.35">
      <c r="B15" s="10" t="s">
        <v>51</v>
      </c>
      <c r="C15" s="10" t="s">
        <v>11</v>
      </c>
      <c r="D15" s="10" t="s">
        <v>2</v>
      </c>
      <c r="E15" s="10">
        <v>195.69300000000001</v>
      </c>
      <c r="F15" s="10">
        <v>195.69300000000001</v>
      </c>
      <c r="G15" s="10">
        <v>195.69300000000001</v>
      </c>
      <c r="H15" s="10">
        <f>AVERAGE(Table7[[#This Row],[Winter Rating]:[Summer]])</f>
        <v>195.69300000000001</v>
      </c>
    </row>
    <row r="16" spans="2:8" x14ac:dyDescent="0.35">
      <c r="B16" s="12" t="s">
        <v>101</v>
      </c>
      <c r="C16" s="12" t="s">
        <v>11</v>
      </c>
      <c r="D16" s="12" t="s">
        <v>2</v>
      </c>
      <c r="E16" s="10">
        <v>131.98500000000001</v>
      </c>
      <c r="F16" s="10">
        <v>131.98500000000001</v>
      </c>
      <c r="G16" s="10">
        <v>88.2</v>
      </c>
      <c r="H16" s="10">
        <f>AVERAGE(Table7[[#This Row],[Winter Rating]:[Summer]])</f>
        <v>131.98500000000001</v>
      </c>
    </row>
    <row r="17" spans="2:8" x14ac:dyDescent="0.35">
      <c r="B17" s="10" t="s">
        <v>103</v>
      </c>
      <c r="C17" s="10" t="s">
        <v>11</v>
      </c>
      <c r="D17" s="10" t="s">
        <v>2</v>
      </c>
      <c r="E17" s="10">
        <v>52.5</v>
      </c>
      <c r="F17" s="10">
        <v>52.5</v>
      </c>
      <c r="G17" s="10">
        <v>35</v>
      </c>
      <c r="H17" s="10">
        <f>AVERAGE(Table7[[#This Row],[Winter Rating]:[Summer]])</f>
        <v>52.5</v>
      </c>
    </row>
    <row r="18" spans="2:8" x14ac:dyDescent="0.35">
      <c r="B18" s="12" t="s">
        <v>105</v>
      </c>
      <c r="C18" s="12" t="s">
        <v>11</v>
      </c>
      <c r="D18" s="12" t="s">
        <v>2</v>
      </c>
      <c r="E18" s="10">
        <v>94.5</v>
      </c>
      <c r="F18" s="10">
        <v>94.5</v>
      </c>
      <c r="G18" s="10">
        <v>63</v>
      </c>
      <c r="H18" s="10">
        <f>AVERAGE(Table7[[#This Row],[Winter Rating]:[Summer]])</f>
        <v>94.5</v>
      </c>
    </row>
    <row r="19" spans="2:8" x14ac:dyDescent="0.35">
      <c r="B19" s="10" t="s">
        <v>107</v>
      </c>
      <c r="C19" s="10" t="s">
        <v>11</v>
      </c>
      <c r="D19" s="10" t="s">
        <v>2</v>
      </c>
      <c r="E19" s="10">
        <v>71.400000000000006</v>
      </c>
      <c r="F19" s="10">
        <v>71.400000000000006</v>
      </c>
      <c r="G19" s="10">
        <v>47.6</v>
      </c>
      <c r="H19" s="10">
        <f>AVERAGE(Table7[[#This Row],[Winter Rating]:[Summer]])</f>
        <v>71.400000000000006</v>
      </c>
    </row>
    <row r="20" spans="2:8" x14ac:dyDescent="0.35">
      <c r="B20" s="12" t="s">
        <v>26</v>
      </c>
      <c r="C20" s="12" t="s">
        <v>140</v>
      </c>
      <c r="D20" s="12" t="s">
        <v>7</v>
      </c>
      <c r="E20" s="10">
        <v>8.3279999999999994</v>
      </c>
      <c r="F20" s="10">
        <v>7.992</v>
      </c>
      <c r="G20" s="10">
        <v>7.827</v>
      </c>
      <c r="H20" s="10">
        <f>AVERAGE(Table7[[#This Row],[Winter Rating]:[Summer]])</f>
        <v>8.16</v>
      </c>
    </row>
    <row r="21" spans="2:8" x14ac:dyDescent="0.35">
      <c r="B21" s="10" t="s">
        <v>38</v>
      </c>
      <c r="C21" s="10" t="s">
        <v>11</v>
      </c>
      <c r="D21" s="10" t="s">
        <v>2</v>
      </c>
      <c r="E21" s="10">
        <v>100</v>
      </c>
      <c r="F21" s="10">
        <v>100</v>
      </c>
      <c r="G21" s="10">
        <v>100</v>
      </c>
      <c r="H21" s="10">
        <f>AVERAGE(Table7[[#This Row],[Winter Rating]:[Summer]])</f>
        <v>100</v>
      </c>
    </row>
    <row r="22" spans="2:8" x14ac:dyDescent="0.35">
      <c r="B22" s="12" t="s">
        <v>39</v>
      </c>
      <c r="C22" s="12" t="s">
        <v>11</v>
      </c>
      <c r="D22" s="12" t="s">
        <v>2</v>
      </c>
      <c r="E22" s="10">
        <v>100</v>
      </c>
      <c r="F22" s="10">
        <v>100</v>
      </c>
      <c r="G22" s="10">
        <v>100</v>
      </c>
      <c r="H22" s="10">
        <f>AVERAGE(Table7[[#This Row],[Winter Rating]:[Summer]])</f>
        <v>100</v>
      </c>
    </row>
    <row r="23" spans="2:8" x14ac:dyDescent="0.35">
      <c r="B23" s="10" t="s">
        <v>40</v>
      </c>
      <c r="C23" s="10" t="s">
        <v>11</v>
      </c>
      <c r="D23" s="10" t="s">
        <v>2</v>
      </c>
      <c r="E23" s="10">
        <v>108.99</v>
      </c>
      <c r="F23" s="10">
        <v>108.99</v>
      </c>
      <c r="G23" s="10">
        <v>108.99</v>
      </c>
      <c r="H23" s="10">
        <f>AVERAGE(Table7[[#This Row],[Winter Rating]:[Summer]])</f>
        <v>108.99</v>
      </c>
    </row>
    <row r="24" spans="2:8" x14ac:dyDescent="0.35">
      <c r="B24" s="12" t="s">
        <v>41</v>
      </c>
      <c r="C24" s="12" t="s">
        <v>6</v>
      </c>
      <c r="D24" s="12" t="s">
        <v>2</v>
      </c>
      <c r="E24" s="10">
        <v>80.5</v>
      </c>
      <c r="F24" s="10">
        <v>80.5</v>
      </c>
      <c r="G24" s="10">
        <v>80.5</v>
      </c>
      <c r="H24" s="10">
        <f>AVERAGE(Table7[[#This Row],[Winter Rating]:[Summer]])</f>
        <v>80.5</v>
      </c>
    </row>
    <row r="25" spans="2:8" x14ac:dyDescent="0.35">
      <c r="B25" s="10" t="s">
        <v>42</v>
      </c>
      <c r="C25" s="10" t="s">
        <v>6</v>
      </c>
      <c r="D25" s="10" t="s">
        <v>2</v>
      </c>
      <c r="E25" s="10">
        <v>159</v>
      </c>
      <c r="F25" s="10">
        <v>159</v>
      </c>
      <c r="G25" s="10">
        <v>159</v>
      </c>
      <c r="H25" s="10">
        <f>AVERAGE(Table7[[#This Row],[Winter Rating]:[Summer]])</f>
        <v>159</v>
      </c>
    </row>
    <row r="26" spans="2:8" x14ac:dyDescent="0.35">
      <c r="B26" s="12" t="s">
        <v>43</v>
      </c>
      <c r="C26" s="12" t="s">
        <v>6</v>
      </c>
      <c r="D26" s="12" t="s">
        <v>2</v>
      </c>
      <c r="E26" s="10">
        <v>39</v>
      </c>
      <c r="F26" s="10">
        <v>39</v>
      </c>
      <c r="G26" s="10">
        <v>39</v>
      </c>
      <c r="H26" s="10">
        <f>AVERAGE(Table7[[#This Row],[Winter Rating]:[Summer]])</f>
        <v>39</v>
      </c>
    </row>
    <row r="27" spans="2:8" x14ac:dyDescent="0.35">
      <c r="B27" s="10" t="s">
        <v>44</v>
      </c>
      <c r="C27" s="10" t="s">
        <v>15</v>
      </c>
      <c r="D27" s="10" t="s">
        <v>2</v>
      </c>
      <c r="E27" s="10">
        <v>122.5</v>
      </c>
      <c r="F27" s="10">
        <v>122.5</v>
      </c>
      <c r="G27" s="10">
        <v>42</v>
      </c>
      <c r="H27" s="10">
        <f>AVERAGE(Table7[[#This Row],[Winter Rating]:[Summer]])</f>
        <v>122.5</v>
      </c>
    </row>
    <row r="28" spans="2:8" x14ac:dyDescent="0.35">
      <c r="B28" s="12" t="s">
        <v>186</v>
      </c>
      <c r="C28" s="12" t="s">
        <v>15</v>
      </c>
      <c r="D28" s="12" t="s">
        <v>2</v>
      </c>
      <c r="E28" s="10">
        <v>84</v>
      </c>
      <c r="F28" s="10">
        <v>84</v>
      </c>
      <c r="G28" s="10">
        <v>38.4</v>
      </c>
      <c r="H28" s="10">
        <f>AVERAGE(Table7[[#This Row],[Winter Rating]:[Summer]])</f>
        <v>84</v>
      </c>
    </row>
    <row r="29" spans="2:8" x14ac:dyDescent="0.35">
      <c r="B29" s="10" t="s">
        <v>27</v>
      </c>
      <c r="C29" s="10" t="s">
        <v>6</v>
      </c>
      <c r="D29" s="10" t="s">
        <v>7</v>
      </c>
      <c r="E29" s="10">
        <v>16.8</v>
      </c>
      <c r="F29" s="10">
        <v>16.128</v>
      </c>
      <c r="G29" s="10">
        <v>15.792</v>
      </c>
      <c r="H29" s="10">
        <f>AVERAGE(Table7[[#This Row],[Winter Rating]:[Summer]])</f>
        <v>16.463999999999999</v>
      </c>
    </row>
    <row r="30" spans="2:8" x14ac:dyDescent="0.35">
      <c r="B30" s="12" t="s">
        <v>28</v>
      </c>
      <c r="C30" s="12" t="s">
        <v>6</v>
      </c>
      <c r="D30" s="12" t="s">
        <v>7</v>
      </c>
      <c r="E30" s="10">
        <v>12.36</v>
      </c>
      <c r="F30" s="10">
        <v>11.88</v>
      </c>
      <c r="G30" s="10">
        <v>11.64</v>
      </c>
      <c r="H30" s="10">
        <f>AVERAGE(Table7[[#This Row],[Winter Rating]:[Summer]])</f>
        <v>12.120000000000001</v>
      </c>
    </row>
    <row r="31" spans="2:8" x14ac:dyDescent="0.35">
      <c r="B31" s="10" t="s">
        <v>80</v>
      </c>
      <c r="C31" s="10" t="s">
        <v>9</v>
      </c>
      <c r="D31" s="10" t="s">
        <v>7</v>
      </c>
      <c r="E31" s="10">
        <v>29.986000000000001</v>
      </c>
      <c r="F31" s="10">
        <v>29.986000000000001</v>
      </c>
      <c r="G31" s="10">
        <v>29.986000000000001</v>
      </c>
      <c r="H31" s="10">
        <f>AVERAGE(Table7[[#This Row],[Winter Rating]:[Summer]])</f>
        <v>29.986000000000001</v>
      </c>
    </row>
    <row r="32" spans="2:8" x14ac:dyDescent="0.35">
      <c r="B32" s="12" t="s">
        <v>29</v>
      </c>
      <c r="C32" s="12" t="s">
        <v>9</v>
      </c>
      <c r="D32" s="12" t="s">
        <v>7</v>
      </c>
      <c r="E32" s="10">
        <v>6.1280000000000001</v>
      </c>
      <c r="F32" s="10">
        <v>5.8819999999999997</v>
      </c>
      <c r="G32" s="10">
        <v>5.76</v>
      </c>
      <c r="H32" s="10">
        <f>AVERAGE(Table7[[#This Row],[Winter Rating]:[Summer]])</f>
        <v>6.0049999999999999</v>
      </c>
    </row>
    <row r="33" spans="2:8" x14ac:dyDescent="0.35">
      <c r="B33" s="10" t="s">
        <v>30</v>
      </c>
      <c r="C33" s="10" t="s">
        <v>9</v>
      </c>
      <c r="D33" s="10" t="s">
        <v>7</v>
      </c>
      <c r="E33" s="10">
        <v>5.86</v>
      </c>
      <c r="F33" s="10">
        <v>5.6260000000000003</v>
      </c>
      <c r="G33" s="10">
        <v>5.508</v>
      </c>
      <c r="H33" s="10">
        <f>AVERAGE(Table7[[#This Row],[Winter Rating]:[Summer]])</f>
        <v>5.7430000000000003</v>
      </c>
    </row>
    <row r="34" spans="2:8" x14ac:dyDescent="0.35">
      <c r="B34" s="12" t="s">
        <v>31</v>
      </c>
      <c r="C34" s="12" t="s">
        <v>9</v>
      </c>
      <c r="D34" s="12" t="s">
        <v>7</v>
      </c>
      <c r="E34" s="10">
        <v>7.3710000000000004</v>
      </c>
      <c r="F34" s="10">
        <v>7.077</v>
      </c>
      <c r="G34" s="10">
        <v>6.93</v>
      </c>
      <c r="H34" s="10">
        <f>AVERAGE(Table7[[#This Row],[Winter Rating]:[Summer]])</f>
        <v>7.2240000000000002</v>
      </c>
    </row>
    <row r="35" spans="2:8" x14ac:dyDescent="0.35">
      <c r="B35" s="10" t="s">
        <v>32</v>
      </c>
      <c r="C35" s="10" t="s">
        <v>9</v>
      </c>
      <c r="D35" s="10" t="s">
        <v>7</v>
      </c>
      <c r="E35" s="10">
        <v>5.86</v>
      </c>
      <c r="F35" s="10">
        <v>5.6260000000000003</v>
      </c>
      <c r="G35" s="10">
        <v>5.508</v>
      </c>
      <c r="H35" s="10">
        <f>AVERAGE(Table7[[#This Row],[Winter Rating]:[Summer]])</f>
        <v>5.7430000000000003</v>
      </c>
    </row>
    <row r="36" spans="2:8" x14ac:dyDescent="0.35">
      <c r="B36" s="12" t="s">
        <v>189</v>
      </c>
      <c r="C36" s="12" t="s">
        <v>21</v>
      </c>
      <c r="D36" s="12" t="s">
        <v>2</v>
      </c>
      <c r="E36" s="10">
        <v>72.28</v>
      </c>
      <c r="F36" s="10">
        <v>72.28</v>
      </c>
      <c r="G36" s="10">
        <v>72.28</v>
      </c>
      <c r="H36" s="10">
        <f>AVERAGE(Table7[[#This Row],[Winter Rating]:[Summer]])</f>
        <v>72.28</v>
      </c>
    </row>
    <row r="37" spans="2:8" x14ac:dyDescent="0.35">
      <c r="B37" s="10" t="s">
        <v>33</v>
      </c>
      <c r="C37" s="10" t="s">
        <v>6</v>
      </c>
      <c r="D37" s="10" t="s">
        <v>7</v>
      </c>
      <c r="E37" s="10">
        <v>13.746</v>
      </c>
      <c r="F37" s="10">
        <v>13.194000000000001</v>
      </c>
      <c r="G37" s="10">
        <v>12.917999999999999</v>
      </c>
      <c r="H37" s="10">
        <f>AVERAGE(Table7[[#This Row],[Winter Rating]:[Summer]])</f>
        <v>13.47</v>
      </c>
    </row>
    <row r="38" spans="2:8" x14ac:dyDescent="0.35">
      <c r="B38" s="12" t="s">
        <v>34</v>
      </c>
      <c r="C38" s="12" t="s">
        <v>15</v>
      </c>
      <c r="D38" s="12" t="s">
        <v>7</v>
      </c>
      <c r="E38" s="10">
        <v>79.2</v>
      </c>
      <c r="F38" s="10">
        <v>79.2</v>
      </c>
      <c r="G38" s="10">
        <v>79.2</v>
      </c>
      <c r="H38" s="10">
        <f>AVERAGE(Table7[[#This Row],[Winter Rating]:[Summer]])</f>
        <v>79.2</v>
      </c>
    </row>
    <row r="39" spans="2:8" x14ac:dyDescent="0.35">
      <c r="B39" s="10" t="s">
        <v>45</v>
      </c>
      <c r="C39" s="10" t="s">
        <v>15</v>
      </c>
      <c r="D39" s="10" t="s">
        <v>2</v>
      </c>
      <c r="E39" s="10">
        <v>210</v>
      </c>
      <c r="F39" s="10">
        <v>210</v>
      </c>
      <c r="G39" s="10">
        <v>210</v>
      </c>
      <c r="H39" s="10">
        <f>AVERAGE(Table7[[#This Row],[Winter Rating]:[Summer]])</f>
        <v>210</v>
      </c>
    </row>
    <row r="40" spans="2:8" x14ac:dyDescent="0.35">
      <c r="B40" s="12" t="s">
        <v>223</v>
      </c>
      <c r="C40" s="12" t="s">
        <v>11</v>
      </c>
      <c r="D40" s="12" t="s">
        <v>2</v>
      </c>
      <c r="E40" s="10">
        <v>144</v>
      </c>
      <c r="F40" s="10">
        <v>144</v>
      </c>
      <c r="G40" s="10">
        <v>133.19999999999999</v>
      </c>
      <c r="H40" s="10">
        <f>AVERAGE(Table7[[#This Row],[Winter Rating]:[Summer]])</f>
        <v>144</v>
      </c>
    </row>
    <row r="41" spans="2:8" x14ac:dyDescent="0.35">
      <c r="B41" s="10" t="s">
        <v>224</v>
      </c>
      <c r="C41" s="10" t="s">
        <v>11</v>
      </c>
      <c r="D41" s="10" t="s">
        <v>2</v>
      </c>
      <c r="E41" s="10">
        <v>126</v>
      </c>
      <c r="F41" s="10">
        <v>126</v>
      </c>
      <c r="G41" s="10">
        <v>116.55</v>
      </c>
      <c r="H41" s="10">
        <f>AVERAGE(Table7[[#This Row],[Winter Rating]:[Summer]])</f>
        <v>126</v>
      </c>
    </row>
    <row r="42" spans="2:8" x14ac:dyDescent="0.35">
      <c r="B42" s="12" t="s">
        <v>47</v>
      </c>
      <c r="C42" s="12" t="s">
        <v>11</v>
      </c>
      <c r="D42" s="12" t="s">
        <v>2</v>
      </c>
      <c r="E42" s="10">
        <v>98.7</v>
      </c>
      <c r="F42" s="10">
        <v>98.7</v>
      </c>
      <c r="G42" s="10">
        <v>65.8</v>
      </c>
      <c r="H42" s="10">
        <f>AVERAGE(Table7[[#This Row],[Winter Rating]:[Summer]])</f>
        <v>98.7</v>
      </c>
    </row>
    <row r="43" spans="2:8" x14ac:dyDescent="0.35">
      <c r="B43" s="10" t="s">
        <v>141</v>
      </c>
      <c r="C43" s="10" t="s">
        <v>140</v>
      </c>
      <c r="D43" s="10" t="s">
        <v>2</v>
      </c>
      <c r="E43" s="10">
        <v>33</v>
      </c>
      <c r="F43" s="10">
        <v>33</v>
      </c>
      <c r="G43" s="10">
        <v>33</v>
      </c>
      <c r="H43" s="10">
        <f>AVERAGE(Table7[[#This Row],[Winter Rating]:[Summer]])</f>
        <v>33</v>
      </c>
    </row>
    <row r="44" spans="2:8" x14ac:dyDescent="0.35">
      <c r="B44" s="12" t="s">
        <v>132</v>
      </c>
      <c r="C44" s="12" t="s">
        <v>6</v>
      </c>
      <c r="D44" s="12" t="s">
        <v>7</v>
      </c>
      <c r="E44" s="10">
        <v>41.5</v>
      </c>
      <c r="F44" s="10">
        <v>41.5</v>
      </c>
      <c r="G44" s="10">
        <v>40.450000000000003</v>
      </c>
      <c r="H44" s="10">
        <f>AVERAGE(Table7[[#This Row],[Winter Rating]:[Summer]])</f>
        <v>41.5</v>
      </c>
    </row>
    <row r="45" spans="2:8" x14ac:dyDescent="0.35">
      <c r="B45" s="10" t="s">
        <v>134</v>
      </c>
      <c r="C45" s="10" t="s">
        <v>6</v>
      </c>
      <c r="D45" s="10" t="s">
        <v>7</v>
      </c>
      <c r="E45" s="10">
        <v>87</v>
      </c>
      <c r="F45" s="10">
        <v>87</v>
      </c>
      <c r="G45" s="10">
        <v>87</v>
      </c>
      <c r="H45" s="10">
        <f>AVERAGE(Table7[[#This Row],[Winter Rating]:[Summer]])</f>
        <v>87</v>
      </c>
    </row>
    <row r="46" spans="2:8" x14ac:dyDescent="0.35">
      <c r="B46" s="12" t="s">
        <v>205</v>
      </c>
      <c r="C46" s="12" t="s">
        <v>11</v>
      </c>
      <c r="D46" s="12" t="s">
        <v>2</v>
      </c>
      <c r="E46" s="10">
        <v>111</v>
      </c>
      <c r="F46" s="10">
        <v>111</v>
      </c>
      <c r="G46" s="10">
        <v>0</v>
      </c>
      <c r="H46" s="10">
        <f>AVERAGE(Table7[[#This Row],[Winter Rating]:[Summer]])</f>
        <v>111</v>
      </c>
    </row>
    <row r="47" spans="2:8" x14ac:dyDescent="0.35">
      <c r="B47" s="10" t="s">
        <v>204</v>
      </c>
      <c r="C47" s="10" t="s">
        <v>11</v>
      </c>
      <c r="D47" s="10" t="s">
        <v>2</v>
      </c>
      <c r="E47" s="10">
        <v>19.8</v>
      </c>
      <c r="F47" s="10">
        <v>18.899999999999999</v>
      </c>
      <c r="G47" s="10">
        <v>9</v>
      </c>
      <c r="H47" s="10">
        <f>AVERAGE(Table7[[#This Row],[Winter Rating]:[Summer]])</f>
        <v>19.350000000000001</v>
      </c>
    </row>
    <row r="48" spans="2:8" x14ac:dyDescent="0.35">
      <c r="B48" s="12" t="s">
        <v>137</v>
      </c>
      <c r="C48" s="12" t="s">
        <v>13</v>
      </c>
      <c r="D48" s="12" t="s">
        <v>2</v>
      </c>
      <c r="E48" s="10">
        <v>90.75</v>
      </c>
      <c r="F48" s="10">
        <v>90.75</v>
      </c>
      <c r="G48" s="10">
        <v>90.75</v>
      </c>
      <c r="H48" s="10">
        <f>AVERAGE(Table7[[#This Row],[Winter Rating]:[Summer]])</f>
        <v>90.75</v>
      </c>
    </row>
    <row r="49" spans="2:8" ht="14.6" thickBot="1" x14ac:dyDescent="0.4">
      <c r="B49" s="13" t="s">
        <v>49</v>
      </c>
      <c r="C49" s="13" t="s">
        <v>11</v>
      </c>
      <c r="D49" s="13" t="s">
        <v>2</v>
      </c>
      <c r="E49" s="10">
        <v>119.36</v>
      </c>
      <c r="F49" s="10">
        <v>119.36</v>
      </c>
      <c r="G49" s="10">
        <v>0</v>
      </c>
      <c r="H49" s="10">
        <f>AVERAGE(Table7[[#This Row],[Winter Rating]:[Summer]])</f>
        <v>119.36</v>
      </c>
    </row>
    <row r="53" spans="2:8" ht="14.6" thickBot="1" x14ac:dyDescent="0.4"/>
    <row r="54" spans="2:8" ht="15" thickBot="1" x14ac:dyDescent="0.45">
      <c r="B54" s="14" t="s">
        <v>213</v>
      </c>
      <c r="C54" s="14" t="s">
        <v>207</v>
      </c>
      <c r="D54" s="14" t="s">
        <v>208</v>
      </c>
      <c r="E54" s="17" t="s">
        <v>292</v>
      </c>
      <c r="F54" s="17" t="s">
        <v>293</v>
      </c>
      <c r="G54" s="17" t="s">
        <v>294</v>
      </c>
      <c r="H54" s="18" t="s">
        <v>209</v>
      </c>
    </row>
    <row r="55" spans="2:8" ht="14.6" x14ac:dyDescent="0.4">
      <c r="B55" s="12" t="s">
        <v>85</v>
      </c>
      <c r="C55" s="12" t="s">
        <v>140</v>
      </c>
      <c r="D55" s="12" t="s">
        <v>7</v>
      </c>
      <c r="E55" s="10">
        <v>11</v>
      </c>
      <c r="F55" s="10">
        <v>10.56</v>
      </c>
      <c r="G55" s="10">
        <v>10.34</v>
      </c>
      <c r="H55" s="2">
        <v>2041</v>
      </c>
    </row>
    <row r="56" spans="2:8" ht="14.6" x14ac:dyDescent="0.4">
      <c r="B56" s="10" t="s">
        <v>88</v>
      </c>
      <c r="C56" s="10" t="s">
        <v>140</v>
      </c>
      <c r="D56" s="10" t="s">
        <v>7</v>
      </c>
      <c r="E56" s="10">
        <v>11.25</v>
      </c>
      <c r="F56" s="10">
        <v>10.8</v>
      </c>
      <c r="G56" s="10">
        <v>10.574999999999999</v>
      </c>
      <c r="H56">
        <v>2045</v>
      </c>
    </row>
    <row r="57" spans="2:8" ht="14.6" x14ac:dyDescent="0.4">
      <c r="B57" s="12" t="s">
        <v>24</v>
      </c>
      <c r="C57" s="12" t="s">
        <v>15</v>
      </c>
      <c r="D57" s="12" t="s">
        <v>7</v>
      </c>
      <c r="E57" s="10">
        <v>109.62</v>
      </c>
      <c r="F57" s="10">
        <v>109.62</v>
      </c>
      <c r="G57" s="10">
        <v>104.76</v>
      </c>
      <c r="H57" s="2">
        <v>2044</v>
      </c>
    </row>
    <row r="58" spans="2:8" ht="14.6" x14ac:dyDescent="0.4">
      <c r="B58" s="10" t="s">
        <v>25</v>
      </c>
      <c r="C58" s="10" t="s">
        <v>15</v>
      </c>
      <c r="D58" s="10" t="s">
        <v>7</v>
      </c>
      <c r="E58" s="10">
        <v>109.62</v>
      </c>
      <c r="F58" s="10">
        <v>109.62</v>
      </c>
      <c r="G58" s="10">
        <v>104.76</v>
      </c>
      <c r="H58">
        <v>2044</v>
      </c>
    </row>
    <row r="59" spans="2:8" ht="14.6" x14ac:dyDescent="0.4">
      <c r="B59" s="12" t="s">
        <v>92</v>
      </c>
      <c r="C59" s="12" t="s">
        <v>6</v>
      </c>
      <c r="D59" s="12" t="s">
        <v>2</v>
      </c>
      <c r="E59" s="10">
        <v>46</v>
      </c>
      <c r="F59" s="10">
        <v>46</v>
      </c>
      <c r="G59" s="10">
        <v>0</v>
      </c>
      <c r="H59" s="2">
        <v>2035</v>
      </c>
    </row>
    <row r="60" spans="2:8" ht="14.6" x14ac:dyDescent="0.4">
      <c r="B60" s="10" t="s">
        <v>94</v>
      </c>
      <c r="C60" s="10" t="s">
        <v>21</v>
      </c>
      <c r="D60" s="10" t="s">
        <v>2</v>
      </c>
      <c r="E60" s="10">
        <v>62</v>
      </c>
      <c r="F60" s="10">
        <v>62</v>
      </c>
      <c r="G60" s="10">
        <v>0</v>
      </c>
      <c r="H60">
        <v>2030</v>
      </c>
    </row>
    <row r="61" spans="2:8" ht="14.6" x14ac:dyDescent="0.4">
      <c r="B61" s="12" t="s">
        <v>37</v>
      </c>
      <c r="C61" s="12" t="s">
        <v>11</v>
      </c>
      <c r="D61" s="12" t="s">
        <v>2</v>
      </c>
      <c r="E61" s="10">
        <v>56.7</v>
      </c>
      <c r="F61" s="10">
        <v>56.7</v>
      </c>
      <c r="G61" s="10">
        <v>0</v>
      </c>
      <c r="H61" s="2">
        <v>2039</v>
      </c>
    </row>
    <row r="62" spans="2:8" ht="14.6" x14ac:dyDescent="0.4">
      <c r="B62" s="10" t="s">
        <v>36</v>
      </c>
      <c r="C62" s="10" t="s">
        <v>15</v>
      </c>
      <c r="D62" s="10" t="s">
        <v>7</v>
      </c>
      <c r="E62" s="10">
        <v>279.76</v>
      </c>
      <c r="F62" s="10">
        <v>279.76</v>
      </c>
      <c r="G62" s="10">
        <v>0</v>
      </c>
      <c r="H62">
        <v>2055</v>
      </c>
    </row>
    <row r="63" spans="2:8" ht="14.6" x14ac:dyDescent="0.4">
      <c r="B63" s="12" t="s">
        <v>50</v>
      </c>
      <c r="C63" s="12" t="s">
        <v>11</v>
      </c>
      <c r="D63" s="12" t="s">
        <v>2</v>
      </c>
      <c r="E63" s="10">
        <v>200.982</v>
      </c>
      <c r="F63" s="10">
        <v>200.982</v>
      </c>
      <c r="G63" s="10">
        <v>200.982</v>
      </c>
      <c r="H63" s="2">
        <v>2048</v>
      </c>
    </row>
    <row r="64" spans="2:8" ht="14.6" x14ac:dyDescent="0.4">
      <c r="B64" s="10" t="s">
        <v>51</v>
      </c>
      <c r="C64" s="10" t="s">
        <v>11</v>
      </c>
      <c r="D64" s="10" t="s">
        <v>2</v>
      </c>
      <c r="E64" s="10">
        <v>195.69300000000001</v>
      </c>
      <c r="F64" s="10">
        <v>195.69300000000001</v>
      </c>
      <c r="G64" s="10">
        <v>195.69300000000001</v>
      </c>
      <c r="H64">
        <v>2049</v>
      </c>
    </row>
    <row r="65" spans="2:8" ht="14.6" x14ac:dyDescent="0.4">
      <c r="B65" s="12" t="s">
        <v>101</v>
      </c>
      <c r="C65" s="12" t="s">
        <v>11</v>
      </c>
      <c r="D65" s="12" t="s">
        <v>2</v>
      </c>
      <c r="E65" s="10">
        <v>131.98500000000001</v>
      </c>
      <c r="F65" s="10">
        <v>131.98500000000001</v>
      </c>
      <c r="G65" s="10">
        <v>88.2</v>
      </c>
      <c r="H65" s="2">
        <v>2036</v>
      </c>
    </row>
    <row r="66" spans="2:8" ht="14.6" x14ac:dyDescent="0.4">
      <c r="B66" s="10" t="s">
        <v>103</v>
      </c>
      <c r="C66" s="10" t="s">
        <v>11</v>
      </c>
      <c r="D66" s="10" t="s">
        <v>2</v>
      </c>
      <c r="E66" s="10">
        <v>52.5</v>
      </c>
      <c r="F66" s="10">
        <v>52.5</v>
      </c>
      <c r="G66" s="10">
        <v>35</v>
      </c>
      <c r="H66">
        <v>2036</v>
      </c>
    </row>
    <row r="67" spans="2:8" ht="14.6" x14ac:dyDescent="0.4">
      <c r="B67" s="12" t="s">
        <v>105</v>
      </c>
      <c r="C67" s="12" t="s">
        <v>11</v>
      </c>
      <c r="D67" s="12" t="s">
        <v>2</v>
      </c>
      <c r="E67" s="10">
        <v>94.5</v>
      </c>
      <c r="F67" s="10">
        <v>94.5</v>
      </c>
      <c r="G67" s="10">
        <v>63</v>
      </c>
      <c r="H67" s="2">
        <v>2043</v>
      </c>
    </row>
    <row r="68" spans="2:8" ht="14.6" x14ac:dyDescent="0.4">
      <c r="B68" s="10" t="s">
        <v>107</v>
      </c>
      <c r="C68" s="10" t="s">
        <v>11</v>
      </c>
      <c r="D68" s="10" t="s">
        <v>2</v>
      </c>
      <c r="E68" s="10">
        <v>71.400000000000006</v>
      </c>
      <c r="F68" s="10">
        <v>71.400000000000006</v>
      </c>
      <c r="G68" s="10">
        <v>47.6</v>
      </c>
      <c r="H68">
        <v>2035</v>
      </c>
    </row>
    <row r="69" spans="2:8" ht="14.6" x14ac:dyDescent="0.4">
      <c r="B69" s="12" t="s">
        <v>26</v>
      </c>
      <c r="C69" s="12" t="s">
        <v>140</v>
      </c>
      <c r="D69" s="12" t="s">
        <v>7</v>
      </c>
      <c r="E69" s="10">
        <v>8.3279999999999994</v>
      </c>
      <c r="F69" s="10">
        <v>7.992</v>
      </c>
      <c r="G69" s="10">
        <v>7.827</v>
      </c>
      <c r="H69" s="2">
        <v>2041</v>
      </c>
    </row>
    <row r="70" spans="2:8" ht="14.6" x14ac:dyDescent="0.4">
      <c r="B70" s="10" t="s">
        <v>38</v>
      </c>
      <c r="C70" s="10" t="s">
        <v>11</v>
      </c>
      <c r="D70" s="10" t="s">
        <v>2</v>
      </c>
      <c r="E70" s="10">
        <v>100</v>
      </c>
      <c r="F70" s="10">
        <v>100</v>
      </c>
      <c r="G70" s="10">
        <v>100</v>
      </c>
      <c r="H70">
        <v>2056</v>
      </c>
    </row>
    <row r="71" spans="2:8" ht="14.6" x14ac:dyDescent="0.4">
      <c r="B71" s="12" t="s">
        <v>39</v>
      </c>
      <c r="C71" s="12" t="s">
        <v>11</v>
      </c>
      <c r="D71" s="12" t="s">
        <v>2</v>
      </c>
      <c r="E71" s="10">
        <v>100</v>
      </c>
      <c r="F71" s="10">
        <v>100</v>
      </c>
      <c r="G71" s="10">
        <v>100</v>
      </c>
      <c r="H71" s="2">
        <v>2057</v>
      </c>
    </row>
    <row r="72" spans="2:8" ht="14.6" x14ac:dyDescent="0.4">
      <c r="B72" s="10" t="s">
        <v>40</v>
      </c>
      <c r="C72" s="10" t="s">
        <v>11</v>
      </c>
      <c r="D72" s="10" t="s">
        <v>2</v>
      </c>
      <c r="E72" s="10">
        <v>108.99</v>
      </c>
      <c r="F72" s="10">
        <v>108.99</v>
      </c>
      <c r="G72" s="10">
        <v>108.99</v>
      </c>
      <c r="H72">
        <v>2057</v>
      </c>
    </row>
    <row r="73" spans="2:8" ht="14.6" x14ac:dyDescent="0.4">
      <c r="B73" s="12" t="s">
        <v>41</v>
      </c>
      <c r="C73" s="12" t="s">
        <v>6</v>
      </c>
      <c r="D73" s="12" t="s">
        <v>2</v>
      </c>
      <c r="E73" s="10">
        <v>80.5</v>
      </c>
      <c r="F73" s="10">
        <v>80.5</v>
      </c>
      <c r="G73" s="10">
        <v>80.5</v>
      </c>
      <c r="H73" s="2">
        <v>2035</v>
      </c>
    </row>
    <row r="74" spans="2:8" ht="14.6" x14ac:dyDescent="0.4">
      <c r="B74" s="10" t="s">
        <v>42</v>
      </c>
      <c r="C74" s="10" t="s">
        <v>6</v>
      </c>
      <c r="D74" s="10" t="s">
        <v>2</v>
      </c>
      <c r="E74" s="10">
        <v>159</v>
      </c>
      <c r="F74" s="10">
        <v>159</v>
      </c>
      <c r="G74" s="10">
        <v>159</v>
      </c>
      <c r="H74">
        <v>2038</v>
      </c>
    </row>
    <row r="75" spans="2:8" ht="14.6" x14ac:dyDescent="0.4">
      <c r="B75" s="12" t="s">
        <v>43</v>
      </c>
      <c r="C75" s="12" t="s">
        <v>6</v>
      </c>
      <c r="D75" s="12" t="s">
        <v>2</v>
      </c>
      <c r="E75" s="10">
        <v>39</v>
      </c>
      <c r="F75" s="10">
        <v>39</v>
      </c>
      <c r="G75" s="10">
        <v>39</v>
      </c>
      <c r="H75" s="2">
        <v>2040</v>
      </c>
    </row>
    <row r="76" spans="2:8" ht="14.6" x14ac:dyDescent="0.4">
      <c r="B76" s="10" t="s">
        <v>44</v>
      </c>
      <c r="C76" s="10" t="s">
        <v>15</v>
      </c>
      <c r="D76" s="10" t="s">
        <v>2</v>
      </c>
      <c r="E76" s="10">
        <v>122.5</v>
      </c>
      <c r="F76" s="10">
        <v>122.5</v>
      </c>
      <c r="G76" s="10">
        <v>42</v>
      </c>
      <c r="H76">
        <v>2045</v>
      </c>
    </row>
    <row r="77" spans="2:8" ht="14.6" x14ac:dyDescent="0.4">
      <c r="B77" s="12" t="s">
        <v>186</v>
      </c>
      <c r="C77" s="12" t="s">
        <v>15</v>
      </c>
      <c r="D77" s="12" t="s">
        <v>2</v>
      </c>
      <c r="E77" s="10">
        <v>84</v>
      </c>
      <c r="F77" s="10">
        <v>84</v>
      </c>
      <c r="G77" s="10">
        <v>38.4</v>
      </c>
      <c r="H77" s="2">
        <v>2045</v>
      </c>
    </row>
    <row r="78" spans="2:8" ht="14.6" x14ac:dyDescent="0.4">
      <c r="B78" s="10" t="s">
        <v>27</v>
      </c>
      <c r="C78" s="10" t="s">
        <v>6</v>
      </c>
      <c r="D78" s="10" t="s">
        <v>7</v>
      </c>
      <c r="E78" s="10">
        <v>16.8</v>
      </c>
      <c r="F78" s="10">
        <v>16.128</v>
      </c>
      <c r="G78" s="10">
        <v>15.792</v>
      </c>
      <c r="H78">
        <v>2041</v>
      </c>
    </row>
    <row r="79" spans="2:8" ht="14.6" x14ac:dyDescent="0.4">
      <c r="B79" s="12" t="s">
        <v>28</v>
      </c>
      <c r="C79" s="12" t="s">
        <v>6</v>
      </c>
      <c r="D79" s="12" t="s">
        <v>7</v>
      </c>
      <c r="E79" s="10">
        <v>12.36</v>
      </c>
      <c r="F79" s="10">
        <v>11.88</v>
      </c>
      <c r="G79" s="10">
        <v>11.64</v>
      </c>
      <c r="H79" s="2">
        <v>2041</v>
      </c>
    </row>
    <row r="80" spans="2:8" ht="14.6" x14ac:dyDescent="0.4">
      <c r="B80" s="10" t="s">
        <v>80</v>
      </c>
      <c r="C80" s="10" t="s">
        <v>9</v>
      </c>
      <c r="D80" s="10" t="s">
        <v>7</v>
      </c>
      <c r="E80" s="10">
        <v>29.986000000000001</v>
      </c>
      <c r="F80" s="10">
        <v>29.986000000000001</v>
      </c>
      <c r="G80" s="10">
        <v>29.986000000000001</v>
      </c>
      <c r="H80">
        <v>2058</v>
      </c>
    </row>
    <row r="81" spans="2:8" ht="14.6" x14ac:dyDescent="0.4">
      <c r="B81" s="12" t="s">
        <v>29</v>
      </c>
      <c r="C81" s="12" t="s">
        <v>9</v>
      </c>
      <c r="D81" s="12" t="s">
        <v>7</v>
      </c>
      <c r="E81" s="10">
        <v>6.1280000000000001</v>
      </c>
      <c r="F81" s="10">
        <v>5.8819999999999997</v>
      </c>
      <c r="G81" s="10">
        <v>5.76</v>
      </c>
      <c r="H81" s="2">
        <v>2031</v>
      </c>
    </row>
    <row r="82" spans="2:8" ht="14.6" x14ac:dyDescent="0.4">
      <c r="B82" s="10" t="s">
        <v>30</v>
      </c>
      <c r="C82" s="10" t="s">
        <v>9</v>
      </c>
      <c r="D82" s="10" t="s">
        <v>7</v>
      </c>
      <c r="E82" s="10">
        <v>5.86</v>
      </c>
      <c r="F82" s="10">
        <v>5.6260000000000003</v>
      </c>
      <c r="G82" s="10">
        <v>5.508</v>
      </c>
      <c r="H82">
        <v>2041</v>
      </c>
    </row>
    <row r="83" spans="2:8" ht="14.6" x14ac:dyDescent="0.4">
      <c r="B83" s="12" t="s">
        <v>31</v>
      </c>
      <c r="C83" s="12" t="s">
        <v>9</v>
      </c>
      <c r="D83" s="12" t="s">
        <v>7</v>
      </c>
      <c r="E83" s="10">
        <v>7.3710000000000004</v>
      </c>
      <c r="F83" s="10">
        <v>7.077</v>
      </c>
      <c r="G83" s="10">
        <v>6.93</v>
      </c>
      <c r="H83" s="2">
        <v>2045</v>
      </c>
    </row>
    <row r="84" spans="2:8" ht="14.6" x14ac:dyDescent="0.4">
      <c r="B84" s="10" t="s">
        <v>32</v>
      </c>
      <c r="C84" s="10" t="s">
        <v>9</v>
      </c>
      <c r="D84" s="10" t="s">
        <v>7</v>
      </c>
      <c r="E84" s="10">
        <v>5.86</v>
      </c>
      <c r="F84" s="10">
        <v>5.6260000000000003</v>
      </c>
      <c r="G84" s="10">
        <v>5.508</v>
      </c>
      <c r="H84">
        <v>2041</v>
      </c>
    </row>
    <row r="85" spans="2:8" ht="14.6" x14ac:dyDescent="0.4">
      <c r="B85" s="12" t="s">
        <v>189</v>
      </c>
      <c r="C85" s="12" t="s">
        <v>21</v>
      </c>
      <c r="D85" s="12" t="s">
        <v>2</v>
      </c>
      <c r="E85" s="10">
        <v>72.28</v>
      </c>
      <c r="F85" s="10">
        <v>72.28</v>
      </c>
      <c r="G85" s="10">
        <v>72.28</v>
      </c>
      <c r="H85" s="2">
        <v>2035</v>
      </c>
    </row>
    <row r="86" spans="2:8" ht="14.6" x14ac:dyDescent="0.4">
      <c r="B86" s="10" t="s">
        <v>33</v>
      </c>
      <c r="C86" s="10" t="s">
        <v>6</v>
      </c>
      <c r="D86" s="10" t="s">
        <v>7</v>
      </c>
      <c r="E86" s="10">
        <v>13.746</v>
      </c>
      <c r="F86" s="10">
        <v>13.194000000000001</v>
      </c>
      <c r="G86" s="10">
        <v>12.917999999999999</v>
      </c>
      <c r="H86">
        <v>2041</v>
      </c>
    </row>
    <row r="87" spans="2:8" ht="14.6" x14ac:dyDescent="0.4">
      <c r="B87" s="12" t="s">
        <v>34</v>
      </c>
      <c r="C87" s="12" t="s">
        <v>15</v>
      </c>
      <c r="D87" s="12" t="s">
        <v>7</v>
      </c>
      <c r="E87" s="10">
        <v>79.2</v>
      </c>
      <c r="F87" s="10">
        <v>79.2</v>
      </c>
      <c r="G87" s="10">
        <v>79.2</v>
      </c>
      <c r="H87" s="2">
        <v>2047</v>
      </c>
    </row>
    <row r="88" spans="2:8" ht="14.6" x14ac:dyDescent="0.4">
      <c r="B88" s="10" t="s">
        <v>45</v>
      </c>
      <c r="C88" s="10" t="s">
        <v>15</v>
      </c>
      <c r="D88" s="10" t="s">
        <v>2</v>
      </c>
      <c r="E88" s="10">
        <v>210</v>
      </c>
      <c r="F88" s="10">
        <v>210</v>
      </c>
      <c r="G88" s="10">
        <v>210</v>
      </c>
      <c r="H88">
        <v>2052</v>
      </c>
    </row>
    <row r="89" spans="2:8" ht="14.6" x14ac:dyDescent="0.4">
      <c r="B89" s="12" t="s">
        <v>223</v>
      </c>
      <c r="C89" s="12" t="s">
        <v>11</v>
      </c>
      <c r="D89" s="12" t="s">
        <v>2</v>
      </c>
      <c r="E89" s="10">
        <v>144</v>
      </c>
      <c r="F89" s="10">
        <v>144</v>
      </c>
      <c r="G89" s="10">
        <v>133.19999999999999</v>
      </c>
      <c r="H89" s="2">
        <v>2039</v>
      </c>
    </row>
    <row r="90" spans="2:8" ht="14.6" x14ac:dyDescent="0.4">
      <c r="B90" s="10" t="s">
        <v>224</v>
      </c>
      <c r="C90" s="10" t="s">
        <v>11</v>
      </c>
      <c r="D90" s="10" t="s">
        <v>2</v>
      </c>
      <c r="E90" s="10">
        <v>126</v>
      </c>
      <c r="F90" s="10">
        <v>126</v>
      </c>
      <c r="G90" s="10">
        <v>116.55</v>
      </c>
      <c r="H90">
        <v>2039</v>
      </c>
    </row>
    <row r="91" spans="2:8" ht="14.6" x14ac:dyDescent="0.4">
      <c r="B91" s="12" t="s">
        <v>47</v>
      </c>
      <c r="C91" s="12" t="s">
        <v>11</v>
      </c>
      <c r="D91" s="12" t="s">
        <v>2</v>
      </c>
      <c r="E91" s="10">
        <v>98.7</v>
      </c>
      <c r="F91" s="10">
        <v>98.7</v>
      </c>
      <c r="G91" s="10">
        <v>65.8</v>
      </c>
      <c r="H91" s="2">
        <v>2033</v>
      </c>
    </row>
    <row r="92" spans="2:8" ht="14.6" x14ac:dyDescent="0.4">
      <c r="B92" s="10" t="s">
        <v>141</v>
      </c>
      <c r="C92" s="10" t="s">
        <v>140</v>
      </c>
      <c r="D92" s="10" t="s">
        <v>2</v>
      </c>
      <c r="E92" s="10">
        <v>33</v>
      </c>
      <c r="F92" s="10">
        <v>33</v>
      </c>
      <c r="G92" s="10">
        <v>33</v>
      </c>
      <c r="H92">
        <v>2027</v>
      </c>
    </row>
    <row r="93" spans="2:8" ht="14.6" x14ac:dyDescent="0.4">
      <c r="B93" s="12" t="s">
        <v>132</v>
      </c>
      <c r="C93" s="12" t="s">
        <v>6</v>
      </c>
      <c r="D93" s="12" t="s">
        <v>7</v>
      </c>
      <c r="E93" s="10">
        <v>41.5</v>
      </c>
      <c r="F93" s="10">
        <v>41.5</v>
      </c>
      <c r="G93" s="10">
        <v>40.450000000000003</v>
      </c>
      <c r="H93" s="2">
        <v>2049</v>
      </c>
    </row>
    <row r="94" spans="2:8" ht="14.6" x14ac:dyDescent="0.4">
      <c r="B94" s="10" t="s">
        <v>134</v>
      </c>
      <c r="C94" s="10" t="s">
        <v>6</v>
      </c>
      <c r="D94" s="10" t="s">
        <v>7</v>
      </c>
      <c r="E94" s="10">
        <v>87</v>
      </c>
      <c r="F94" s="10">
        <v>87</v>
      </c>
      <c r="G94" s="10">
        <v>87</v>
      </c>
      <c r="H94">
        <v>2053</v>
      </c>
    </row>
    <row r="95" spans="2:8" ht="14.6" x14ac:dyDescent="0.4">
      <c r="B95" s="12" t="s">
        <v>205</v>
      </c>
      <c r="C95" s="12" t="s">
        <v>11</v>
      </c>
      <c r="D95" s="12" t="s">
        <v>2</v>
      </c>
      <c r="E95" s="10">
        <v>111</v>
      </c>
      <c r="F95" s="10">
        <v>111</v>
      </c>
      <c r="G95" s="10">
        <v>0</v>
      </c>
      <c r="H95" s="2">
        <v>2051</v>
      </c>
    </row>
    <row r="96" spans="2:8" ht="14.6" x14ac:dyDescent="0.4">
      <c r="B96" s="10" t="s">
        <v>204</v>
      </c>
      <c r="C96" s="10" t="s">
        <v>11</v>
      </c>
      <c r="D96" s="10" t="s">
        <v>2</v>
      </c>
      <c r="E96" s="10">
        <v>19.8</v>
      </c>
      <c r="F96" s="10">
        <v>18.899999999999999</v>
      </c>
      <c r="G96" s="10">
        <v>9</v>
      </c>
      <c r="H96">
        <v>2045</v>
      </c>
    </row>
    <row r="97" spans="2:8" ht="14.6" x14ac:dyDescent="0.4">
      <c r="B97" s="12" t="s">
        <v>137</v>
      </c>
      <c r="C97" s="12" t="s">
        <v>13</v>
      </c>
      <c r="D97" s="12" t="s">
        <v>2</v>
      </c>
      <c r="E97" s="10">
        <v>90.75</v>
      </c>
      <c r="F97" s="10">
        <v>90.75</v>
      </c>
      <c r="G97" s="10">
        <v>90.75</v>
      </c>
      <c r="H97" s="2">
        <v>2029</v>
      </c>
    </row>
    <row r="98" spans="2:8" ht="15" thickBot="1" x14ac:dyDescent="0.45">
      <c r="B98" s="13" t="s">
        <v>49</v>
      </c>
      <c r="C98" s="13" t="s">
        <v>11</v>
      </c>
      <c r="D98" s="13" t="s">
        <v>2</v>
      </c>
      <c r="E98" s="10">
        <v>119.36</v>
      </c>
      <c r="F98" s="10">
        <v>119.36</v>
      </c>
      <c r="G98" s="10">
        <v>0</v>
      </c>
      <c r="H98" s="3">
        <v>2043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BF392-4F8D-46EF-ABAF-16E90591D22C}">
  <dimension ref="B2:AK59"/>
  <sheetViews>
    <sheetView zoomScale="80" workbookViewId="0">
      <selection activeCell="B6" sqref="B6"/>
    </sheetView>
  </sheetViews>
  <sheetFormatPr defaultRowHeight="14.6" x14ac:dyDescent="0.4"/>
  <cols>
    <col min="1" max="1" width="3.53515625" customWidth="1"/>
    <col min="2" max="2" width="63.69140625" customWidth="1"/>
    <col min="3" max="3" width="24.3046875" customWidth="1"/>
    <col min="4" max="4" width="14.3828125" customWidth="1"/>
    <col min="5" max="5" width="32" bestFit="1" customWidth="1"/>
    <col min="6" max="6" width="26.15234375" bestFit="1" customWidth="1"/>
    <col min="7" max="7" width="27.3828125" bestFit="1" customWidth="1"/>
    <col min="8" max="8" width="30.3828125" bestFit="1" customWidth="1"/>
    <col min="9" max="9" width="25.3828125" bestFit="1" customWidth="1"/>
    <col min="10" max="37" width="10" bestFit="1" customWidth="1"/>
  </cols>
  <sheetData>
    <row r="2" spans="2:37" x14ac:dyDescent="0.4">
      <c r="B2" s="1" t="s">
        <v>296</v>
      </c>
    </row>
    <row r="4" spans="2:37" x14ac:dyDescent="0.4">
      <c r="B4" t="s">
        <v>214</v>
      </c>
    </row>
    <row r="5" spans="2:37" x14ac:dyDescent="0.4">
      <c r="B5" t="s">
        <v>218</v>
      </c>
    </row>
    <row r="6" spans="2:37" x14ac:dyDescent="0.4">
      <c r="B6" t="s">
        <v>290</v>
      </c>
    </row>
    <row r="8" spans="2:37" x14ac:dyDescent="0.4">
      <c r="B8" t="s">
        <v>213</v>
      </c>
      <c r="C8" t="s">
        <v>207</v>
      </c>
      <c r="D8" t="s">
        <v>208</v>
      </c>
      <c r="E8" t="s">
        <v>219</v>
      </c>
      <c r="F8" t="s">
        <v>210</v>
      </c>
      <c r="G8" t="s">
        <v>220</v>
      </c>
      <c r="H8" t="s">
        <v>212</v>
      </c>
      <c r="I8" t="s">
        <v>209</v>
      </c>
      <c r="J8" t="s">
        <v>225</v>
      </c>
      <c r="K8" t="s">
        <v>226</v>
      </c>
      <c r="L8" t="s">
        <v>227</v>
      </c>
      <c r="M8" t="s">
        <v>228</v>
      </c>
      <c r="N8" t="s">
        <v>229</v>
      </c>
      <c r="O8" t="s">
        <v>230</v>
      </c>
      <c r="P8" t="s">
        <v>231</v>
      </c>
      <c r="Q8" t="s">
        <v>232</v>
      </c>
      <c r="R8" t="s">
        <v>233</v>
      </c>
      <c r="S8" t="s">
        <v>234</v>
      </c>
      <c r="T8" t="s">
        <v>235</v>
      </c>
      <c r="U8" t="s">
        <v>236</v>
      </c>
      <c r="V8" t="s">
        <v>237</v>
      </c>
      <c r="W8" t="s">
        <v>238</v>
      </c>
      <c r="X8" t="s">
        <v>239</v>
      </c>
      <c r="Y8" t="s">
        <v>240</v>
      </c>
      <c r="Z8" t="s">
        <v>241</v>
      </c>
      <c r="AA8" t="s">
        <v>242</v>
      </c>
      <c r="AB8" t="s">
        <v>243</v>
      </c>
      <c r="AC8" t="s">
        <v>244</v>
      </c>
      <c r="AD8" t="s">
        <v>245</v>
      </c>
      <c r="AE8" t="s">
        <v>246</v>
      </c>
      <c r="AF8" t="s">
        <v>247</v>
      </c>
      <c r="AG8" t="s">
        <v>248</v>
      </c>
      <c r="AH8" t="s">
        <v>249</v>
      </c>
      <c r="AI8" t="s">
        <v>250</v>
      </c>
      <c r="AJ8" t="s">
        <v>251</v>
      </c>
      <c r="AK8" t="s">
        <v>252</v>
      </c>
    </row>
    <row r="9" spans="2:37" x14ac:dyDescent="0.4">
      <c r="B9" t="s">
        <v>85</v>
      </c>
      <c r="C9" t="s">
        <v>140</v>
      </c>
      <c r="D9" t="s">
        <v>7</v>
      </c>
      <c r="F9">
        <v>11</v>
      </c>
      <c r="H9" t="s">
        <v>211</v>
      </c>
      <c r="I9">
        <v>2041</v>
      </c>
      <c r="J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11</v>
      </c>
      <c r="K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11</v>
      </c>
      <c r="L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11</v>
      </c>
      <c r="M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11</v>
      </c>
      <c r="N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11</v>
      </c>
      <c r="O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11</v>
      </c>
      <c r="P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11</v>
      </c>
      <c r="Q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11</v>
      </c>
      <c r="R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11</v>
      </c>
      <c r="S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11</v>
      </c>
      <c r="T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11</v>
      </c>
      <c r="U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11</v>
      </c>
      <c r="V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11</v>
      </c>
      <c r="W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11</v>
      </c>
      <c r="X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11</v>
      </c>
      <c r="Y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11</v>
      </c>
      <c r="Z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11</v>
      </c>
      <c r="AA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0" spans="2:37" x14ac:dyDescent="0.4">
      <c r="B10" t="s">
        <v>88</v>
      </c>
      <c r="C10" t="s">
        <v>140</v>
      </c>
      <c r="D10" t="s">
        <v>7</v>
      </c>
      <c r="F10">
        <v>11.25</v>
      </c>
      <c r="H10" t="s">
        <v>211</v>
      </c>
      <c r="I10">
        <v>2045</v>
      </c>
      <c r="J1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11.25</v>
      </c>
      <c r="K1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11.25</v>
      </c>
      <c r="L1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11.25</v>
      </c>
      <c r="M1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11.25</v>
      </c>
      <c r="N1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11.25</v>
      </c>
      <c r="O1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11.25</v>
      </c>
      <c r="P1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11.25</v>
      </c>
      <c r="Q1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11.25</v>
      </c>
      <c r="R1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11.25</v>
      </c>
      <c r="S1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11.25</v>
      </c>
      <c r="T1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11.25</v>
      </c>
      <c r="U1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11.25</v>
      </c>
      <c r="V1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11.25</v>
      </c>
      <c r="W1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11.25</v>
      </c>
      <c r="X1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11.25</v>
      </c>
      <c r="Y1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11.25</v>
      </c>
      <c r="Z1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11.25</v>
      </c>
      <c r="AA1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11.25</v>
      </c>
      <c r="AB1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11.25</v>
      </c>
      <c r="AC1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11.25</v>
      </c>
      <c r="AD1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11.25</v>
      </c>
      <c r="AE1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1" spans="2:37" x14ac:dyDescent="0.4">
      <c r="B11" t="s">
        <v>24</v>
      </c>
      <c r="C11" t="s">
        <v>15</v>
      </c>
      <c r="D11" t="s">
        <v>7</v>
      </c>
      <c r="F11">
        <v>109.61999999999999</v>
      </c>
      <c r="H11" t="s">
        <v>211</v>
      </c>
      <c r="I11">
        <v>2044</v>
      </c>
      <c r="J1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109.61999999999999</v>
      </c>
      <c r="K1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109.61999999999999</v>
      </c>
      <c r="L1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109.61999999999999</v>
      </c>
      <c r="M1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109.61999999999999</v>
      </c>
      <c r="N1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109.61999999999999</v>
      </c>
      <c r="O1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109.61999999999999</v>
      </c>
      <c r="P1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109.61999999999999</v>
      </c>
      <c r="Q1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109.61999999999999</v>
      </c>
      <c r="R1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109.61999999999999</v>
      </c>
      <c r="S1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109.61999999999999</v>
      </c>
      <c r="T1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109.61999999999999</v>
      </c>
      <c r="U1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109.61999999999999</v>
      </c>
      <c r="V1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109.61999999999999</v>
      </c>
      <c r="W1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109.61999999999999</v>
      </c>
      <c r="X1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109.61999999999999</v>
      </c>
      <c r="Y1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109.61999999999999</v>
      </c>
      <c r="Z1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109.61999999999999</v>
      </c>
      <c r="AA1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109.61999999999999</v>
      </c>
      <c r="AB1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109.61999999999999</v>
      </c>
      <c r="AC1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109.61999999999999</v>
      </c>
      <c r="AD1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1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2" spans="2:37" x14ac:dyDescent="0.4">
      <c r="B12" t="s">
        <v>25</v>
      </c>
      <c r="C12" t="s">
        <v>15</v>
      </c>
      <c r="D12" t="s">
        <v>7</v>
      </c>
      <c r="F12">
        <v>109.61999999999999</v>
      </c>
      <c r="H12" t="s">
        <v>211</v>
      </c>
      <c r="I12">
        <v>2044</v>
      </c>
      <c r="J1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109.61999999999999</v>
      </c>
      <c r="K1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109.61999999999999</v>
      </c>
      <c r="L1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109.61999999999999</v>
      </c>
      <c r="M1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109.61999999999999</v>
      </c>
      <c r="N1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109.61999999999999</v>
      </c>
      <c r="O1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109.61999999999999</v>
      </c>
      <c r="P1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109.61999999999999</v>
      </c>
      <c r="Q1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109.61999999999999</v>
      </c>
      <c r="R1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109.61999999999999</v>
      </c>
      <c r="S1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109.61999999999999</v>
      </c>
      <c r="T1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109.61999999999999</v>
      </c>
      <c r="U1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109.61999999999999</v>
      </c>
      <c r="V1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109.61999999999999</v>
      </c>
      <c r="W1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109.61999999999999</v>
      </c>
      <c r="X1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109.61999999999999</v>
      </c>
      <c r="Y1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109.61999999999999</v>
      </c>
      <c r="Z1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109.61999999999999</v>
      </c>
      <c r="AA1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109.61999999999999</v>
      </c>
      <c r="AB1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109.61999999999999</v>
      </c>
      <c r="AC1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109.61999999999999</v>
      </c>
      <c r="AD1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1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3" spans="2:37" x14ac:dyDescent="0.4">
      <c r="B13" t="s">
        <v>92</v>
      </c>
      <c r="C13" t="s">
        <v>6</v>
      </c>
      <c r="D13" t="s">
        <v>2</v>
      </c>
      <c r="F13">
        <v>46</v>
      </c>
      <c r="H13" t="s">
        <v>211</v>
      </c>
      <c r="I13">
        <v>2035</v>
      </c>
      <c r="J1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46</v>
      </c>
      <c r="K1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46</v>
      </c>
      <c r="L1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46</v>
      </c>
      <c r="M1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46</v>
      </c>
      <c r="N1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46</v>
      </c>
      <c r="O1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46</v>
      </c>
      <c r="P1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46</v>
      </c>
      <c r="Q1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46</v>
      </c>
      <c r="R1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46</v>
      </c>
      <c r="S1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46</v>
      </c>
      <c r="T1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46</v>
      </c>
      <c r="U1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0</v>
      </c>
      <c r="V1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0</v>
      </c>
      <c r="W1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1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1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1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1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1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1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1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1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4" spans="2:37" x14ac:dyDescent="0.4">
      <c r="B14" t="s">
        <v>94</v>
      </c>
      <c r="C14" t="s">
        <v>21</v>
      </c>
      <c r="D14" t="s">
        <v>2</v>
      </c>
      <c r="F14">
        <v>62</v>
      </c>
      <c r="H14" t="s">
        <v>211</v>
      </c>
      <c r="I14">
        <v>2030</v>
      </c>
      <c r="J1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62</v>
      </c>
      <c r="K1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62</v>
      </c>
      <c r="L1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62</v>
      </c>
      <c r="M1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62</v>
      </c>
      <c r="N1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62</v>
      </c>
      <c r="O1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62</v>
      </c>
      <c r="P1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0</v>
      </c>
      <c r="Q1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0</v>
      </c>
      <c r="R1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0</v>
      </c>
      <c r="S1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0</v>
      </c>
      <c r="T1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0</v>
      </c>
      <c r="U1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0</v>
      </c>
      <c r="V1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0</v>
      </c>
      <c r="W1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1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1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1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1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1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1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1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1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5" spans="2:37" x14ac:dyDescent="0.4">
      <c r="B15" t="s">
        <v>37</v>
      </c>
      <c r="C15" t="s">
        <v>11</v>
      </c>
      <c r="D15" t="s">
        <v>2</v>
      </c>
      <c r="F15">
        <v>56.7</v>
      </c>
      <c r="H15" t="s">
        <v>211</v>
      </c>
      <c r="I15">
        <v>2039</v>
      </c>
      <c r="J1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56.7</v>
      </c>
      <c r="K1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56.7</v>
      </c>
      <c r="L1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56.7</v>
      </c>
      <c r="M1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56.7</v>
      </c>
      <c r="N1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56.7</v>
      </c>
      <c r="O1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56.7</v>
      </c>
      <c r="P1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56.7</v>
      </c>
      <c r="Q1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56.7</v>
      </c>
      <c r="R1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56.7</v>
      </c>
      <c r="S1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56.7</v>
      </c>
      <c r="T1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56.7</v>
      </c>
      <c r="U1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56.7</v>
      </c>
      <c r="V1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56.7</v>
      </c>
      <c r="W1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56.7</v>
      </c>
      <c r="X1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56.7</v>
      </c>
      <c r="Y1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1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1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1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1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1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1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6" spans="2:37" x14ac:dyDescent="0.4">
      <c r="B16" t="s">
        <v>36</v>
      </c>
      <c r="C16" t="s">
        <v>15</v>
      </c>
      <c r="D16" t="s">
        <v>7</v>
      </c>
      <c r="F16">
        <v>279.76</v>
      </c>
      <c r="H16">
        <v>2026</v>
      </c>
      <c r="I16">
        <v>2055</v>
      </c>
      <c r="J1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0</v>
      </c>
      <c r="K1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0</v>
      </c>
      <c r="L1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279.76</v>
      </c>
      <c r="M1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279.76</v>
      </c>
      <c r="N1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279.76</v>
      </c>
      <c r="O1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279.76</v>
      </c>
      <c r="P1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279.76</v>
      </c>
      <c r="Q1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279.76</v>
      </c>
      <c r="R1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279.76</v>
      </c>
      <c r="S1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279.76</v>
      </c>
      <c r="T1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279.76</v>
      </c>
      <c r="U1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279.76</v>
      </c>
      <c r="V1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279.76</v>
      </c>
      <c r="W1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279.76</v>
      </c>
      <c r="X1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279.76</v>
      </c>
      <c r="Y1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279.76</v>
      </c>
      <c r="Z1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279.76</v>
      </c>
      <c r="AA1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279.76</v>
      </c>
      <c r="AB1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279.76</v>
      </c>
      <c r="AC1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279.76</v>
      </c>
      <c r="AD1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279.76</v>
      </c>
      <c r="AE1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279.76</v>
      </c>
      <c r="AF1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279.76</v>
      </c>
      <c r="AG1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279.76</v>
      </c>
      <c r="AH1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279.76</v>
      </c>
      <c r="AI1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279.76</v>
      </c>
      <c r="AJ1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279.76</v>
      </c>
      <c r="AK1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279.76</v>
      </c>
    </row>
    <row r="17" spans="2:37" x14ac:dyDescent="0.4">
      <c r="B17" t="s">
        <v>50</v>
      </c>
      <c r="C17" t="s">
        <v>11</v>
      </c>
      <c r="D17" t="s">
        <v>2</v>
      </c>
      <c r="F17">
        <v>200.982</v>
      </c>
      <c r="H17">
        <v>2024</v>
      </c>
      <c r="I17">
        <v>2048</v>
      </c>
      <c r="J1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200.982</v>
      </c>
      <c r="K1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200.982</v>
      </c>
      <c r="L1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200.982</v>
      </c>
      <c r="M1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200.982</v>
      </c>
      <c r="N1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200.982</v>
      </c>
      <c r="O1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200.982</v>
      </c>
      <c r="P1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200.982</v>
      </c>
      <c r="Q1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200.982</v>
      </c>
      <c r="R1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200.982</v>
      </c>
      <c r="S1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200.982</v>
      </c>
      <c r="T1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200.982</v>
      </c>
      <c r="U1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200.982</v>
      </c>
      <c r="V1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200.982</v>
      </c>
      <c r="W1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200.982</v>
      </c>
      <c r="X1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200.982</v>
      </c>
      <c r="Y1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200.982</v>
      </c>
      <c r="Z1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200.982</v>
      </c>
      <c r="AA1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200.982</v>
      </c>
      <c r="AB1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200.982</v>
      </c>
      <c r="AC1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200.982</v>
      </c>
      <c r="AD1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200.982</v>
      </c>
      <c r="AE1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200.982</v>
      </c>
      <c r="AF1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200.982</v>
      </c>
      <c r="AG1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200.982</v>
      </c>
      <c r="AH1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8" spans="2:37" x14ac:dyDescent="0.4">
      <c r="B18" t="s">
        <v>51</v>
      </c>
      <c r="C18" t="s">
        <v>11</v>
      </c>
      <c r="D18" t="s">
        <v>2</v>
      </c>
      <c r="E18">
        <v>55.5</v>
      </c>
      <c r="F18">
        <v>195.69299999999998</v>
      </c>
      <c r="G18">
        <v>2024</v>
      </c>
      <c r="H18">
        <v>2025</v>
      </c>
      <c r="I18">
        <v>2049</v>
      </c>
      <c r="J1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55.5</v>
      </c>
      <c r="K1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195.69299999999998</v>
      </c>
      <c r="L1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195.69299999999998</v>
      </c>
      <c r="M1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195.69299999999998</v>
      </c>
      <c r="N1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195.69299999999998</v>
      </c>
      <c r="O1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195.69299999999998</v>
      </c>
      <c r="P1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195.69299999999998</v>
      </c>
      <c r="Q1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195.69299999999998</v>
      </c>
      <c r="R1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195.69299999999998</v>
      </c>
      <c r="S1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195.69299999999998</v>
      </c>
      <c r="T1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195.69299999999998</v>
      </c>
      <c r="U1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195.69299999999998</v>
      </c>
      <c r="V1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195.69299999999998</v>
      </c>
      <c r="W1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195.69299999999998</v>
      </c>
      <c r="X1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195.69299999999998</v>
      </c>
      <c r="Y1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195.69299999999998</v>
      </c>
      <c r="Z1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195.69299999999998</v>
      </c>
      <c r="AA1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195.69299999999998</v>
      </c>
      <c r="AB1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195.69299999999998</v>
      </c>
      <c r="AC1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195.69299999999998</v>
      </c>
      <c r="AD1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195.69299999999998</v>
      </c>
      <c r="AE1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195.69299999999998</v>
      </c>
      <c r="AF1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195.69299999999998</v>
      </c>
      <c r="AG1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195.69299999999998</v>
      </c>
      <c r="AH1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195.69299999999998</v>
      </c>
      <c r="AI1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9" spans="2:37" x14ac:dyDescent="0.4">
      <c r="B19" t="s">
        <v>101</v>
      </c>
      <c r="C19" t="s">
        <v>11</v>
      </c>
      <c r="D19" t="s">
        <v>2</v>
      </c>
      <c r="F19">
        <v>131.98500000000001</v>
      </c>
      <c r="H19" t="s">
        <v>211</v>
      </c>
      <c r="I19">
        <v>2036</v>
      </c>
      <c r="J1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131.98500000000001</v>
      </c>
      <c r="K1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131.98500000000001</v>
      </c>
      <c r="L1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131.98500000000001</v>
      </c>
      <c r="M1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131.98500000000001</v>
      </c>
      <c r="N1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131.98500000000001</v>
      </c>
      <c r="O1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131.98500000000001</v>
      </c>
      <c r="P1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131.98500000000001</v>
      </c>
      <c r="Q1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131.98500000000001</v>
      </c>
      <c r="R1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131.98500000000001</v>
      </c>
      <c r="S1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131.98500000000001</v>
      </c>
      <c r="T1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131.98500000000001</v>
      </c>
      <c r="U1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131.98500000000001</v>
      </c>
      <c r="V1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0</v>
      </c>
      <c r="W1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1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1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1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1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1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1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1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1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0" spans="2:37" x14ac:dyDescent="0.4">
      <c r="B20" t="s">
        <v>103</v>
      </c>
      <c r="C20" t="s">
        <v>11</v>
      </c>
      <c r="D20" t="s">
        <v>2</v>
      </c>
      <c r="F20">
        <v>52.5</v>
      </c>
      <c r="H20" t="s">
        <v>211</v>
      </c>
      <c r="I20">
        <v>2036</v>
      </c>
      <c r="J2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52.5</v>
      </c>
      <c r="K2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52.5</v>
      </c>
      <c r="L2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52.5</v>
      </c>
      <c r="M2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52.5</v>
      </c>
      <c r="N2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52.5</v>
      </c>
      <c r="O2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52.5</v>
      </c>
      <c r="P2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52.5</v>
      </c>
      <c r="Q2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52.5</v>
      </c>
      <c r="R2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52.5</v>
      </c>
      <c r="S2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52.5</v>
      </c>
      <c r="T2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52.5</v>
      </c>
      <c r="U2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52.5</v>
      </c>
      <c r="V2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0</v>
      </c>
      <c r="W2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2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2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2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2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2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2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2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2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2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2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2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2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1" spans="2:37" x14ac:dyDescent="0.4">
      <c r="B21" t="s">
        <v>105</v>
      </c>
      <c r="C21" t="s">
        <v>11</v>
      </c>
      <c r="D21" t="s">
        <v>2</v>
      </c>
      <c r="F21">
        <v>94.5</v>
      </c>
      <c r="H21" t="s">
        <v>211</v>
      </c>
      <c r="I21">
        <v>2043</v>
      </c>
      <c r="J2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94.5</v>
      </c>
      <c r="K2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94.5</v>
      </c>
      <c r="L2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94.5</v>
      </c>
      <c r="M2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94.5</v>
      </c>
      <c r="N2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94.5</v>
      </c>
      <c r="O2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94.5</v>
      </c>
      <c r="P2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94.5</v>
      </c>
      <c r="Q2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94.5</v>
      </c>
      <c r="R2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94.5</v>
      </c>
      <c r="S2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94.5</v>
      </c>
      <c r="T2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94.5</v>
      </c>
      <c r="U2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94.5</v>
      </c>
      <c r="V2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94.5</v>
      </c>
      <c r="W2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94.5</v>
      </c>
      <c r="X2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94.5</v>
      </c>
      <c r="Y2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94.5</v>
      </c>
      <c r="Z2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94.5</v>
      </c>
      <c r="AA2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94.5</v>
      </c>
      <c r="AB2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94.5</v>
      </c>
      <c r="AC2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2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2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2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2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2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2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2" spans="2:37" x14ac:dyDescent="0.4">
      <c r="B22" t="s">
        <v>107</v>
      </c>
      <c r="C22" t="s">
        <v>11</v>
      </c>
      <c r="D22" t="s">
        <v>2</v>
      </c>
      <c r="F22">
        <v>71.400000000000006</v>
      </c>
      <c r="H22" t="s">
        <v>211</v>
      </c>
      <c r="I22">
        <v>2035</v>
      </c>
      <c r="J2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71.400000000000006</v>
      </c>
      <c r="K2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71.400000000000006</v>
      </c>
      <c r="L2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71.400000000000006</v>
      </c>
      <c r="M2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71.400000000000006</v>
      </c>
      <c r="N2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71.400000000000006</v>
      </c>
      <c r="O2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71.400000000000006</v>
      </c>
      <c r="P2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71.400000000000006</v>
      </c>
      <c r="Q2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71.400000000000006</v>
      </c>
      <c r="R2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71.400000000000006</v>
      </c>
      <c r="S2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71.400000000000006</v>
      </c>
      <c r="T2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71.400000000000006</v>
      </c>
      <c r="U2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0</v>
      </c>
      <c r="V2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0</v>
      </c>
      <c r="W2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2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2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2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2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2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2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2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2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2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2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2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2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3" spans="2:37" x14ac:dyDescent="0.4">
      <c r="B23" t="s">
        <v>26</v>
      </c>
      <c r="C23" t="s">
        <v>140</v>
      </c>
      <c r="D23" t="s">
        <v>7</v>
      </c>
      <c r="F23">
        <v>8.3279999999999994</v>
      </c>
      <c r="H23" t="s">
        <v>211</v>
      </c>
      <c r="I23">
        <v>2041</v>
      </c>
      <c r="J2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8.3279999999999994</v>
      </c>
      <c r="K2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8.3279999999999994</v>
      </c>
      <c r="L2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8.3279999999999994</v>
      </c>
      <c r="M2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8.3279999999999994</v>
      </c>
      <c r="N2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8.3279999999999994</v>
      </c>
      <c r="O2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8.3279999999999994</v>
      </c>
      <c r="P2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8.3279999999999994</v>
      </c>
      <c r="Q2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8.3279999999999994</v>
      </c>
      <c r="R2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8.3279999999999994</v>
      </c>
      <c r="S2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8.3279999999999994</v>
      </c>
      <c r="T2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8.3279999999999994</v>
      </c>
      <c r="U2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8.3279999999999994</v>
      </c>
      <c r="V2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8.3279999999999994</v>
      </c>
      <c r="W2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8.3279999999999994</v>
      </c>
      <c r="X2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8.3279999999999994</v>
      </c>
      <c r="Y2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8.3279999999999994</v>
      </c>
      <c r="Z2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8.3279999999999994</v>
      </c>
      <c r="AA2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2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2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2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2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2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2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2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2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4" spans="2:37" x14ac:dyDescent="0.4">
      <c r="B24" t="s">
        <v>38</v>
      </c>
      <c r="C24" t="s">
        <v>11</v>
      </c>
      <c r="D24" t="s">
        <v>2</v>
      </c>
      <c r="F24">
        <v>100</v>
      </c>
      <c r="H24" t="s">
        <v>211</v>
      </c>
      <c r="I24">
        <v>2056</v>
      </c>
      <c r="J2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100</v>
      </c>
      <c r="K2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100</v>
      </c>
      <c r="L2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100</v>
      </c>
      <c r="M2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100</v>
      </c>
      <c r="N2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100</v>
      </c>
      <c r="O2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100</v>
      </c>
      <c r="P2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100</v>
      </c>
      <c r="Q2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100</v>
      </c>
      <c r="R2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100</v>
      </c>
      <c r="S2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100</v>
      </c>
      <c r="T2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100</v>
      </c>
      <c r="U2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100</v>
      </c>
      <c r="V2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100</v>
      </c>
      <c r="W2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100</v>
      </c>
      <c r="X2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100</v>
      </c>
      <c r="Y2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100</v>
      </c>
      <c r="Z2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100</v>
      </c>
      <c r="AA2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100</v>
      </c>
      <c r="AB2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100</v>
      </c>
      <c r="AC2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100</v>
      </c>
      <c r="AD2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100</v>
      </c>
      <c r="AE2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100</v>
      </c>
      <c r="AF2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100</v>
      </c>
      <c r="AG2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100</v>
      </c>
      <c r="AH2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100</v>
      </c>
      <c r="AI2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100</v>
      </c>
      <c r="AJ2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100</v>
      </c>
      <c r="AK2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100</v>
      </c>
    </row>
    <row r="25" spans="2:37" x14ac:dyDescent="0.4">
      <c r="B25" t="s">
        <v>39</v>
      </c>
      <c r="C25" t="s">
        <v>11</v>
      </c>
      <c r="D25" t="s">
        <v>2</v>
      </c>
      <c r="F25">
        <v>100</v>
      </c>
      <c r="H25" t="s">
        <v>211</v>
      </c>
      <c r="I25">
        <v>2057</v>
      </c>
      <c r="J2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100</v>
      </c>
      <c r="K2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100</v>
      </c>
      <c r="L2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100</v>
      </c>
      <c r="M2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100</v>
      </c>
      <c r="N2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100</v>
      </c>
      <c r="O2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100</v>
      </c>
      <c r="P2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100</v>
      </c>
      <c r="Q2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100</v>
      </c>
      <c r="R2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100</v>
      </c>
      <c r="S2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100</v>
      </c>
      <c r="T2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100</v>
      </c>
      <c r="U2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100</v>
      </c>
      <c r="V2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100</v>
      </c>
      <c r="W2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100</v>
      </c>
      <c r="X2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100</v>
      </c>
      <c r="Y2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100</v>
      </c>
      <c r="Z2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100</v>
      </c>
      <c r="AA2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100</v>
      </c>
      <c r="AB2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100</v>
      </c>
      <c r="AC2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100</v>
      </c>
      <c r="AD2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100</v>
      </c>
      <c r="AE2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100</v>
      </c>
      <c r="AF2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100</v>
      </c>
      <c r="AG2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100</v>
      </c>
      <c r="AH2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100</v>
      </c>
      <c r="AI2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100</v>
      </c>
      <c r="AJ2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100</v>
      </c>
      <c r="AK2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100</v>
      </c>
    </row>
    <row r="26" spans="2:37" x14ac:dyDescent="0.4">
      <c r="B26" t="s">
        <v>40</v>
      </c>
      <c r="C26" t="s">
        <v>11</v>
      </c>
      <c r="D26" t="s">
        <v>2</v>
      </c>
      <c r="F26">
        <v>108.99</v>
      </c>
      <c r="H26" t="s">
        <v>211</v>
      </c>
      <c r="I26">
        <v>2057</v>
      </c>
      <c r="J2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108.99</v>
      </c>
      <c r="K2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108.99</v>
      </c>
      <c r="L2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108.99</v>
      </c>
      <c r="M2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108.99</v>
      </c>
      <c r="N2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108.99</v>
      </c>
      <c r="O2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108.99</v>
      </c>
      <c r="P2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108.99</v>
      </c>
      <c r="Q2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108.99</v>
      </c>
      <c r="R2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108.99</v>
      </c>
      <c r="S2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108.99</v>
      </c>
      <c r="T2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108.99</v>
      </c>
      <c r="U2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108.99</v>
      </c>
      <c r="V2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108.99</v>
      </c>
      <c r="W2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108.99</v>
      </c>
      <c r="X2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108.99</v>
      </c>
      <c r="Y2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108.99</v>
      </c>
      <c r="Z2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108.99</v>
      </c>
      <c r="AA2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108.99</v>
      </c>
      <c r="AB2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108.99</v>
      </c>
      <c r="AC2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108.99</v>
      </c>
      <c r="AD2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108.99</v>
      </c>
      <c r="AE2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108.99</v>
      </c>
      <c r="AF2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108.99</v>
      </c>
      <c r="AG2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108.99</v>
      </c>
      <c r="AH2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108.99</v>
      </c>
      <c r="AI2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108.99</v>
      </c>
      <c r="AJ2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108.99</v>
      </c>
      <c r="AK2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108.99</v>
      </c>
    </row>
    <row r="27" spans="2:37" x14ac:dyDescent="0.4">
      <c r="B27" t="s">
        <v>41</v>
      </c>
      <c r="C27" t="s">
        <v>6</v>
      </c>
      <c r="D27" t="s">
        <v>2</v>
      </c>
      <c r="F27">
        <v>80.5</v>
      </c>
      <c r="H27" t="s">
        <v>211</v>
      </c>
      <c r="I27">
        <v>2035</v>
      </c>
      <c r="J2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80.5</v>
      </c>
      <c r="K2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80.5</v>
      </c>
      <c r="L2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80.5</v>
      </c>
      <c r="M2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80.5</v>
      </c>
      <c r="N2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80.5</v>
      </c>
      <c r="O2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80.5</v>
      </c>
      <c r="P2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80.5</v>
      </c>
      <c r="Q2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80.5</v>
      </c>
      <c r="R2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80.5</v>
      </c>
      <c r="S2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80.5</v>
      </c>
      <c r="T2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80.5</v>
      </c>
      <c r="U2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0</v>
      </c>
      <c r="V2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0</v>
      </c>
      <c r="W2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2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2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2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2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2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2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2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2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2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2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2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2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8" spans="2:37" x14ac:dyDescent="0.4">
      <c r="B28" t="s">
        <v>42</v>
      </c>
      <c r="C28" t="s">
        <v>6</v>
      </c>
      <c r="D28" t="s">
        <v>2</v>
      </c>
      <c r="F28">
        <v>159</v>
      </c>
      <c r="H28" t="s">
        <v>211</v>
      </c>
      <c r="I28">
        <v>2038</v>
      </c>
      <c r="J2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159</v>
      </c>
      <c r="K2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159</v>
      </c>
      <c r="L2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159</v>
      </c>
      <c r="M2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159</v>
      </c>
      <c r="N2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159</v>
      </c>
      <c r="O2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159</v>
      </c>
      <c r="P2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159</v>
      </c>
      <c r="Q2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159</v>
      </c>
      <c r="R2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159</v>
      </c>
      <c r="S2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159</v>
      </c>
      <c r="T2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159</v>
      </c>
      <c r="U2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159</v>
      </c>
      <c r="V2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159</v>
      </c>
      <c r="W2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159</v>
      </c>
      <c r="X2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2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2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2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2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2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2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2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2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2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2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2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9" spans="2:37" x14ac:dyDescent="0.4">
      <c r="B29" t="s">
        <v>43</v>
      </c>
      <c r="C29" t="s">
        <v>6</v>
      </c>
      <c r="D29" t="s">
        <v>2</v>
      </c>
      <c r="F29">
        <v>39</v>
      </c>
      <c r="H29" t="s">
        <v>211</v>
      </c>
      <c r="I29">
        <v>2040</v>
      </c>
      <c r="J2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39</v>
      </c>
      <c r="K2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39</v>
      </c>
      <c r="L2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39</v>
      </c>
      <c r="M2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39</v>
      </c>
      <c r="N2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39</v>
      </c>
      <c r="O2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39</v>
      </c>
      <c r="P2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39</v>
      </c>
      <c r="Q2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39</v>
      </c>
      <c r="R2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39</v>
      </c>
      <c r="S2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39</v>
      </c>
      <c r="T2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39</v>
      </c>
      <c r="U2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39</v>
      </c>
      <c r="V2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39</v>
      </c>
      <c r="W2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39</v>
      </c>
      <c r="X2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39</v>
      </c>
      <c r="Y2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39</v>
      </c>
      <c r="Z2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2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2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2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2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2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2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2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2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2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0" spans="2:37" x14ac:dyDescent="0.4">
      <c r="B30" t="s">
        <v>44</v>
      </c>
      <c r="C30" t="s">
        <v>15</v>
      </c>
      <c r="D30" t="s">
        <v>2</v>
      </c>
      <c r="F30">
        <v>122.5</v>
      </c>
      <c r="H30" t="s">
        <v>211</v>
      </c>
      <c r="I30">
        <v>2045</v>
      </c>
      <c r="J3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122.5</v>
      </c>
      <c r="K3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122.5</v>
      </c>
      <c r="L3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122.5</v>
      </c>
      <c r="M3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122.5</v>
      </c>
      <c r="N3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122.5</v>
      </c>
      <c r="O3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122.5</v>
      </c>
      <c r="P3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122.5</v>
      </c>
      <c r="Q3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122.5</v>
      </c>
      <c r="R3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122.5</v>
      </c>
      <c r="S3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122.5</v>
      </c>
      <c r="T3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122.5</v>
      </c>
      <c r="U3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122.5</v>
      </c>
      <c r="V3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122.5</v>
      </c>
      <c r="W3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122.5</v>
      </c>
      <c r="X3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122.5</v>
      </c>
      <c r="Y3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122.5</v>
      </c>
      <c r="Z3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122.5</v>
      </c>
      <c r="AA3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122.5</v>
      </c>
      <c r="AB3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122.5</v>
      </c>
      <c r="AC3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122.5</v>
      </c>
      <c r="AD3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122.5</v>
      </c>
      <c r="AE3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1" spans="2:37" x14ac:dyDescent="0.4">
      <c r="B31" t="s">
        <v>186</v>
      </c>
      <c r="C31" t="s">
        <v>15</v>
      </c>
      <c r="D31" t="s">
        <v>2</v>
      </c>
      <c r="F31">
        <v>84</v>
      </c>
      <c r="H31" t="s">
        <v>211</v>
      </c>
      <c r="I31">
        <v>2045</v>
      </c>
      <c r="J3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84</v>
      </c>
      <c r="K3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84</v>
      </c>
      <c r="L3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84</v>
      </c>
      <c r="M3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84</v>
      </c>
      <c r="N3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84</v>
      </c>
      <c r="O3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84</v>
      </c>
      <c r="P3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84</v>
      </c>
      <c r="Q3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84</v>
      </c>
      <c r="R3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84</v>
      </c>
      <c r="S3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84</v>
      </c>
      <c r="T3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84</v>
      </c>
      <c r="U3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84</v>
      </c>
      <c r="V3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84</v>
      </c>
      <c r="W3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84</v>
      </c>
      <c r="X3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84</v>
      </c>
      <c r="Y3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84</v>
      </c>
      <c r="Z3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84</v>
      </c>
      <c r="AA3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84</v>
      </c>
      <c r="AB3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84</v>
      </c>
      <c r="AC3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84</v>
      </c>
      <c r="AD3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84</v>
      </c>
      <c r="AE3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2" spans="2:37" x14ac:dyDescent="0.4">
      <c r="B32" t="s">
        <v>27</v>
      </c>
      <c r="C32" t="s">
        <v>6</v>
      </c>
      <c r="D32" t="s">
        <v>7</v>
      </c>
      <c r="F32">
        <v>16.799999999999997</v>
      </c>
      <c r="H32" t="s">
        <v>211</v>
      </c>
      <c r="I32">
        <v>2041</v>
      </c>
      <c r="J3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16.799999999999997</v>
      </c>
      <c r="K3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16.799999999999997</v>
      </c>
      <c r="L3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16.799999999999997</v>
      </c>
      <c r="M3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16.799999999999997</v>
      </c>
      <c r="N3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16.799999999999997</v>
      </c>
      <c r="O3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16.799999999999997</v>
      </c>
      <c r="P3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16.799999999999997</v>
      </c>
      <c r="Q3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16.799999999999997</v>
      </c>
      <c r="R3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16.799999999999997</v>
      </c>
      <c r="S3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16.799999999999997</v>
      </c>
      <c r="T3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16.799999999999997</v>
      </c>
      <c r="U3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16.799999999999997</v>
      </c>
      <c r="V3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16.799999999999997</v>
      </c>
      <c r="W3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16.799999999999997</v>
      </c>
      <c r="X3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16.799999999999997</v>
      </c>
      <c r="Y3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16.799999999999997</v>
      </c>
      <c r="Z3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16.799999999999997</v>
      </c>
      <c r="AA3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3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3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3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3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3" spans="2:37" x14ac:dyDescent="0.4">
      <c r="B33" t="s">
        <v>28</v>
      </c>
      <c r="C33" t="s">
        <v>6</v>
      </c>
      <c r="D33" t="s">
        <v>7</v>
      </c>
      <c r="F33">
        <v>12.36</v>
      </c>
      <c r="H33" t="s">
        <v>211</v>
      </c>
      <c r="I33">
        <v>2041</v>
      </c>
      <c r="J3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12.36</v>
      </c>
      <c r="K3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12.36</v>
      </c>
      <c r="L3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12.36</v>
      </c>
      <c r="M3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12.36</v>
      </c>
      <c r="N3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12.36</v>
      </c>
      <c r="O3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12.36</v>
      </c>
      <c r="P3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12.36</v>
      </c>
      <c r="Q3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12.36</v>
      </c>
      <c r="R3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12.36</v>
      </c>
      <c r="S3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12.36</v>
      </c>
      <c r="T3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12.36</v>
      </c>
      <c r="U3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12.36</v>
      </c>
      <c r="V3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12.36</v>
      </c>
      <c r="W3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12.36</v>
      </c>
      <c r="X3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12.36</v>
      </c>
      <c r="Y3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12.36</v>
      </c>
      <c r="Z3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12.36</v>
      </c>
      <c r="AA3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3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3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3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3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4" spans="2:37" x14ac:dyDescent="0.4">
      <c r="B34" t="s">
        <v>80</v>
      </c>
      <c r="C34" t="s">
        <v>9</v>
      </c>
      <c r="D34" t="s">
        <v>7</v>
      </c>
      <c r="F34">
        <v>29.986000000000001</v>
      </c>
      <c r="H34" t="s">
        <v>211</v>
      </c>
      <c r="I34">
        <v>2058</v>
      </c>
      <c r="J3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29.986000000000001</v>
      </c>
      <c r="K3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29.986000000000001</v>
      </c>
      <c r="L3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29.986000000000001</v>
      </c>
      <c r="M3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29.986000000000001</v>
      </c>
      <c r="N3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29.986000000000001</v>
      </c>
      <c r="O3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29.986000000000001</v>
      </c>
      <c r="P3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29.986000000000001</v>
      </c>
      <c r="Q3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29.986000000000001</v>
      </c>
      <c r="R3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29.986000000000001</v>
      </c>
      <c r="S3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29.986000000000001</v>
      </c>
      <c r="T3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29.986000000000001</v>
      </c>
      <c r="U3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29.986000000000001</v>
      </c>
      <c r="V3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29.986000000000001</v>
      </c>
      <c r="W3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29.986000000000001</v>
      </c>
      <c r="X3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29.986000000000001</v>
      </c>
      <c r="Y3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29.986000000000001</v>
      </c>
      <c r="Z3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29.986000000000001</v>
      </c>
      <c r="AA3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29.986000000000001</v>
      </c>
      <c r="AB3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29.986000000000001</v>
      </c>
      <c r="AC3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29.986000000000001</v>
      </c>
      <c r="AD3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29.986000000000001</v>
      </c>
      <c r="AE3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29.986000000000001</v>
      </c>
      <c r="AF3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29.986000000000001</v>
      </c>
      <c r="AG3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29.986000000000001</v>
      </c>
      <c r="AH3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29.986000000000001</v>
      </c>
      <c r="AI3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29.986000000000001</v>
      </c>
      <c r="AJ3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29.986000000000001</v>
      </c>
      <c r="AK3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29.986000000000001</v>
      </c>
    </row>
    <row r="35" spans="2:37" x14ac:dyDescent="0.4">
      <c r="B35" t="s">
        <v>29</v>
      </c>
      <c r="C35" t="s">
        <v>9</v>
      </c>
      <c r="D35" t="s">
        <v>7</v>
      </c>
      <c r="F35">
        <v>6.1280000000000001</v>
      </c>
      <c r="H35" t="s">
        <v>211</v>
      </c>
      <c r="I35">
        <v>2031</v>
      </c>
      <c r="J3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6.1280000000000001</v>
      </c>
      <c r="K3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6.1280000000000001</v>
      </c>
      <c r="L3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6.1280000000000001</v>
      </c>
      <c r="M3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6.1280000000000001</v>
      </c>
      <c r="N3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6.1280000000000001</v>
      </c>
      <c r="O3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6.1280000000000001</v>
      </c>
      <c r="P3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6.1280000000000001</v>
      </c>
      <c r="Q3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0</v>
      </c>
      <c r="R3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0</v>
      </c>
      <c r="S3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0</v>
      </c>
      <c r="T3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0</v>
      </c>
      <c r="U3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0</v>
      </c>
      <c r="V3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0</v>
      </c>
      <c r="W3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3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3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3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3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3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3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3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3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6" spans="2:37" x14ac:dyDescent="0.4">
      <c r="B36" t="s">
        <v>30</v>
      </c>
      <c r="C36" t="s">
        <v>9</v>
      </c>
      <c r="D36" t="s">
        <v>7</v>
      </c>
      <c r="F36">
        <v>5.86</v>
      </c>
      <c r="H36" t="s">
        <v>211</v>
      </c>
      <c r="I36">
        <v>2041</v>
      </c>
      <c r="J3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5.86</v>
      </c>
      <c r="K3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5.86</v>
      </c>
      <c r="L3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5.86</v>
      </c>
      <c r="M3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5.86</v>
      </c>
      <c r="N3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5.86</v>
      </c>
      <c r="O3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5.86</v>
      </c>
      <c r="P3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5.86</v>
      </c>
      <c r="Q3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5.86</v>
      </c>
      <c r="R3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5.86</v>
      </c>
      <c r="S3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5.86</v>
      </c>
      <c r="T3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5.86</v>
      </c>
      <c r="U3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5.86</v>
      </c>
      <c r="V3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5.86</v>
      </c>
      <c r="W3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5.86</v>
      </c>
      <c r="X3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5.86</v>
      </c>
      <c r="Y3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5.86</v>
      </c>
      <c r="Z3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5.86</v>
      </c>
      <c r="AA3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3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3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3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3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7" spans="2:37" x14ac:dyDescent="0.4">
      <c r="B37" t="s">
        <v>31</v>
      </c>
      <c r="C37" t="s">
        <v>9</v>
      </c>
      <c r="D37" t="s">
        <v>7</v>
      </c>
      <c r="F37">
        <v>7.3709999999999996</v>
      </c>
      <c r="H37" t="s">
        <v>211</v>
      </c>
      <c r="I37">
        <v>2045</v>
      </c>
      <c r="J3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7.3709999999999996</v>
      </c>
      <c r="K3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7.3709999999999996</v>
      </c>
      <c r="L3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7.3709999999999996</v>
      </c>
      <c r="M3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7.3709999999999996</v>
      </c>
      <c r="N3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7.3709999999999996</v>
      </c>
      <c r="O3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7.3709999999999996</v>
      </c>
      <c r="P3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7.3709999999999996</v>
      </c>
      <c r="Q3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7.3709999999999996</v>
      </c>
      <c r="R3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7.3709999999999996</v>
      </c>
      <c r="S3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7.3709999999999996</v>
      </c>
      <c r="T3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7.3709999999999996</v>
      </c>
      <c r="U3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7.3709999999999996</v>
      </c>
      <c r="V3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7.3709999999999996</v>
      </c>
      <c r="W3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7.3709999999999996</v>
      </c>
      <c r="X3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7.3709999999999996</v>
      </c>
      <c r="Y3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7.3709999999999996</v>
      </c>
      <c r="Z3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7.3709999999999996</v>
      </c>
      <c r="AA3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7.3709999999999996</v>
      </c>
      <c r="AB3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7.3709999999999996</v>
      </c>
      <c r="AC3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7.3709999999999996</v>
      </c>
      <c r="AD3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7.3709999999999996</v>
      </c>
      <c r="AE3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8" spans="2:37" x14ac:dyDescent="0.4">
      <c r="B38" t="s">
        <v>32</v>
      </c>
      <c r="C38" t="s">
        <v>9</v>
      </c>
      <c r="D38" t="s">
        <v>7</v>
      </c>
      <c r="F38">
        <v>5.86</v>
      </c>
      <c r="H38" t="s">
        <v>211</v>
      </c>
      <c r="I38">
        <v>2041</v>
      </c>
      <c r="J3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5.86</v>
      </c>
      <c r="K3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5.86</v>
      </c>
      <c r="L3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5.86</v>
      </c>
      <c r="M3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5.86</v>
      </c>
      <c r="N3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5.86</v>
      </c>
      <c r="O3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5.86</v>
      </c>
      <c r="P3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5.86</v>
      </c>
      <c r="Q3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5.86</v>
      </c>
      <c r="R3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5.86</v>
      </c>
      <c r="S3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5.86</v>
      </c>
      <c r="T3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5.86</v>
      </c>
      <c r="U3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5.86</v>
      </c>
      <c r="V3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5.86</v>
      </c>
      <c r="W3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5.86</v>
      </c>
      <c r="X3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5.86</v>
      </c>
      <c r="Y3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5.86</v>
      </c>
      <c r="Z3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5.86</v>
      </c>
      <c r="AA3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3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3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3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3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9" spans="2:37" x14ac:dyDescent="0.4">
      <c r="B39" t="s">
        <v>189</v>
      </c>
      <c r="C39" t="s">
        <v>21</v>
      </c>
      <c r="D39" t="s">
        <v>2</v>
      </c>
      <c r="F39">
        <v>72.28</v>
      </c>
      <c r="H39" t="s">
        <v>211</v>
      </c>
      <c r="I39">
        <v>2035</v>
      </c>
      <c r="J3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72.28</v>
      </c>
      <c r="K3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72.28</v>
      </c>
      <c r="L3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72.28</v>
      </c>
      <c r="M3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72.28</v>
      </c>
      <c r="N3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72.28</v>
      </c>
      <c r="O3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72.28</v>
      </c>
      <c r="P3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72.28</v>
      </c>
      <c r="Q3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72.28</v>
      </c>
      <c r="R3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72.28</v>
      </c>
      <c r="S3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72.28</v>
      </c>
      <c r="T3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72.28</v>
      </c>
      <c r="U3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0</v>
      </c>
      <c r="V3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0</v>
      </c>
      <c r="W3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3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3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3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3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3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3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3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3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0" spans="2:37" x14ac:dyDescent="0.4">
      <c r="B40" t="s">
        <v>33</v>
      </c>
      <c r="C40" t="s">
        <v>6</v>
      </c>
      <c r="D40" t="s">
        <v>7</v>
      </c>
      <c r="F40">
        <v>13.74</v>
      </c>
      <c r="H40" t="s">
        <v>211</v>
      </c>
      <c r="I40">
        <v>2041</v>
      </c>
      <c r="J4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13.74</v>
      </c>
      <c r="K4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13.74</v>
      </c>
      <c r="L4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13.74</v>
      </c>
      <c r="M4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13.74</v>
      </c>
      <c r="N4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13.74</v>
      </c>
      <c r="O4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13.74</v>
      </c>
      <c r="P4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13.74</v>
      </c>
      <c r="Q4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13.74</v>
      </c>
      <c r="R4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13.74</v>
      </c>
      <c r="S4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13.74</v>
      </c>
      <c r="T4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13.74</v>
      </c>
      <c r="U4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13.74</v>
      </c>
      <c r="V4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13.74</v>
      </c>
      <c r="W4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13.74</v>
      </c>
      <c r="X4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13.74</v>
      </c>
      <c r="Y4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13.74</v>
      </c>
      <c r="Z4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13.74</v>
      </c>
      <c r="AA4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4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4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4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4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4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4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1" spans="2:37" x14ac:dyDescent="0.4">
      <c r="B41" t="s">
        <v>34</v>
      </c>
      <c r="C41" t="s">
        <v>15</v>
      </c>
      <c r="D41" t="s">
        <v>7</v>
      </c>
      <c r="F41">
        <v>79.2</v>
      </c>
      <c r="H41" t="s">
        <v>211</v>
      </c>
      <c r="I41">
        <v>2047</v>
      </c>
      <c r="J4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79.2</v>
      </c>
      <c r="K4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79.2</v>
      </c>
      <c r="L4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79.2</v>
      </c>
      <c r="M4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79.2</v>
      </c>
      <c r="N4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79.2</v>
      </c>
      <c r="O4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79.2</v>
      </c>
      <c r="P4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79.2</v>
      </c>
      <c r="Q4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79.2</v>
      </c>
      <c r="R4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79.2</v>
      </c>
      <c r="S4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79.2</v>
      </c>
      <c r="T4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79.2</v>
      </c>
      <c r="U4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79.2</v>
      </c>
      <c r="V4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79.2</v>
      </c>
      <c r="W4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79.2</v>
      </c>
      <c r="X4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79.2</v>
      </c>
      <c r="Y4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79.2</v>
      </c>
      <c r="Z4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79.2</v>
      </c>
      <c r="AA4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79.2</v>
      </c>
      <c r="AB4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79.2</v>
      </c>
      <c r="AC4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79.2</v>
      </c>
      <c r="AD4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79.2</v>
      </c>
      <c r="AE4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79.2</v>
      </c>
      <c r="AF4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79.2</v>
      </c>
      <c r="AG4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2" spans="2:37" x14ac:dyDescent="0.4">
      <c r="B42" t="s">
        <v>45</v>
      </c>
      <c r="C42" t="s">
        <v>15</v>
      </c>
      <c r="D42" t="s">
        <v>2</v>
      </c>
      <c r="F42">
        <v>210</v>
      </c>
      <c r="H42" t="s">
        <v>211</v>
      </c>
      <c r="I42">
        <v>2052</v>
      </c>
      <c r="J4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210</v>
      </c>
      <c r="K4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210</v>
      </c>
      <c r="L4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210</v>
      </c>
      <c r="M4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210</v>
      </c>
      <c r="N4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210</v>
      </c>
      <c r="O4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210</v>
      </c>
      <c r="P4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210</v>
      </c>
      <c r="Q4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210</v>
      </c>
      <c r="R4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210</v>
      </c>
      <c r="S4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210</v>
      </c>
      <c r="T4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210</v>
      </c>
      <c r="U4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210</v>
      </c>
      <c r="V4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210</v>
      </c>
      <c r="W4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210</v>
      </c>
      <c r="X4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210</v>
      </c>
      <c r="Y4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210</v>
      </c>
      <c r="Z4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210</v>
      </c>
      <c r="AA4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210</v>
      </c>
      <c r="AB4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210</v>
      </c>
      <c r="AC4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210</v>
      </c>
      <c r="AD4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210</v>
      </c>
      <c r="AE4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210</v>
      </c>
      <c r="AF4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210</v>
      </c>
      <c r="AG4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210</v>
      </c>
      <c r="AH4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210</v>
      </c>
      <c r="AI4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210</v>
      </c>
      <c r="AJ4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210</v>
      </c>
      <c r="AK4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210</v>
      </c>
    </row>
    <row r="43" spans="2:37" x14ac:dyDescent="0.4">
      <c r="B43" t="s">
        <v>223</v>
      </c>
      <c r="C43" t="s">
        <v>11</v>
      </c>
      <c r="D43" t="s">
        <v>2</v>
      </c>
      <c r="F43">
        <v>144</v>
      </c>
      <c r="H43" t="s">
        <v>211</v>
      </c>
      <c r="I43">
        <v>2039</v>
      </c>
      <c r="J4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144</v>
      </c>
      <c r="K4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144</v>
      </c>
      <c r="L4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144</v>
      </c>
      <c r="M4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144</v>
      </c>
      <c r="N4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144</v>
      </c>
      <c r="O4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144</v>
      </c>
      <c r="P4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144</v>
      </c>
      <c r="Q4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144</v>
      </c>
      <c r="R4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144</v>
      </c>
      <c r="S4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144</v>
      </c>
      <c r="T4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144</v>
      </c>
      <c r="U4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144</v>
      </c>
      <c r="V4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144</v>
      </c>
      <c r="W4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144</v>
      </c>
      <c r="X4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144</v>
      </c>
      <c r="Y4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4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4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4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4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4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4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4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4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4" spans="2:37" x14ac:dyDescent="0.4">
      <c r="B44" t="s">
        <v>224</v>
      </c>
      <c r="C44" t="s">
        <v>11</v>
      </c>
      <c r="D44" t="s">
        <v>2</v>
      </c>
      <c r="F44">
        <v>126</v>
      </c>
      <c r="H44" t="s">
        <v>211</v>
      </c>
      <c r="I44">
        <v>2039</v>
      </c>
      <c r="J4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126</v>
      </c>
      <c r="K4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126</v>
      </c>
      <c r="L4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126</v>
      </c>
      <c r="M4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126</v>
      </c>
      <c r="N4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126</v>
      </c>
      <c r="O4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126</v>
      </c>
      <c r="P4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126</v>
      </c>
      <c r="Q4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126</v>
      </c>
      <c r="R4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126</v>
      </c>
      <c r="S4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126</v>
      </c>
      <c r="T4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126</v>
      </c>
      <c r="U4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126</v>
      </c>
      <c r="V4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126</v>
      </c>
      <c r="W4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126</v>
      </c>
      <c r="X4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126</v>
      </c>
      <c r="Y4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4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4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4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4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4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4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4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4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5" spans="2:37" x14ac:dyDescent="0.4">
      <c r="B45" t="s">
        <v>47</v>
      </c>
      <c r="C45" t="s">
        <v>11</v>
      </c>
      <c r="D45" t="s">
        <v>2</v>
      </c>
      <c r="F45">
        <v>98.7</v>
      </c>
      <c r="H45" t="s">
        <v>211</v>
      </c>
      <c r="I45">
        <v>2033</v>
      </c>
      <c r="J4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98.7</v>
      </c>
      <c r="K4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98.7</v>
      </c>
      <c r="L4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98.7</v>
      </c>
      <c r="M4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98.7</v>
      </c>
      <c r="N4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98.7</v>
      </c>
      <c r="O4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98.7</v>
      </c>
      <c r="P4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98.7</v>
      </c>
      <c r="Q4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98.7</v>
      </c>
      <c r="R4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98.7</v>
      </c>
      <c r="S4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0</v>
      </c>
      <c r="T4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0</v>
      </c>
      <c r="U4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0</v>
      </c>
      <c r="V4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0</v>
      </c>
      <c r="W4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4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4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4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4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4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4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4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4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4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4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6" spans="2:37" x14ac:dyDescent="0.4">
      <c r="B46" t="s">
        <v>141</v>
      </c>
      <c r="C46" t="s">
        <v>140</v>
      </c>
      <c r="D46" t="s">
        <v>2</v>
      </c>
      <c r="F46">
        <v>33</v>
      </c>
      <c r="H46" t="s">
        <v>211</v>
      </c>
      <c r="I46">
        <v>2027</v>
      </c>
      <c r="J4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33</v>
      </c>
      <c r="K4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33</v>
      </c>
      <c r="L4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33</v>
      </c>
      <c r="M4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0</v>
      </c>
      <c r="N4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0</v>
      </c>
      <c r="O4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0</v>
      </c>
      <c r="P4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0</v>
      </c>
      <c r="Q4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0</v>
      </c>
      <c r="R4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0</v>
      </c>
      <c r="S4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0</v>
      </c>
      <c r="T4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0</v>
      </c>
      <c r="U4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0</v>
      </c>
      <c r="V4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0</v>
      </c>
      <c r="W4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4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4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4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4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4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4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4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4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4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4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7" spans="2:37" x14ac:dyDescent="0.4">
      <c r="B47" t="s">
        <v>132</v>
      </c>
      <c r="C47" t="s">
        <v>6</v>
      </c>
      <c r="D47" t="s">
        <v>7</v>
      </c>
      <c r="F47">
        <v>95</v>
      </c>
      <c r="H47" t="s">
        <v>211</v>
      </c>
      <c r="I47">
        <v>2049</v>
      </c>
      <c r="J4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95</v>
      </c>
      <c r="K4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95</v>
      </c>
      <c r="L4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95</v>
      </c>
      <c r="M4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95</v>
      </c>
      <c r="N4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95</v>
      </c>
      <c r="O4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95</v>
      </c>
      <c r="P4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95</v>
      </c>
      <c r="Q4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95</v>
      </c>
      <c r="R4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95</v>
      </c>
      <c r="S4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95</v>
      </c>
      <c r="T4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95</v>
      </c>
      <c r="U4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95</v>
      </c>
      <c r="V4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95</v>
      </c>
      <c r="W4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95</v>
      </c>
      <c r="X4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95</v>
      </c>
      <c r="Y4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95</v>
      </c>
      <c r="Z4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95</v>
      </c>
      <c r="AA4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95</v>
      </c>
      <c r="AB4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95</v>
      </c>
      <c r="AC4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95</v>
      </c>
      <c r="AD4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95</v>
      </c>
      <c r="AE4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95</v>
      </c>
      <c r="AF4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95</v>
      </c>
      <c r="AG4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95</v>
      </c>
      <c r="AH4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95</v>
      </c>
      <c r="AI4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8" spans="2:37" x14ac:dyDescent="0.4">
      <c r="B48" t="s">
        <v>134</v>
      </c>
      <c r="C48" t="s">
        <v>6</v>
      </c>
      <c r="D48" t="s">
        <v>7</v>
      </c>
      <c r="F48">
        <v>87</v>
      </c>
      <c r="H48" t="s">
        <v>211</v>
      </c>
      <c r="I48">
        <v>2053</v>
      </c>
      <c r="J4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87</v>
      </c>
      <c r="K4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87</v>
      </c>
      <c r="L4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87</v>
      </c>
      <c r="M4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87</v>
      </c>
      <c r="N4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87</v>
      </c>
      <c r="O4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87</v>
      </c>
      <c r="P4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87</v>
      </c>
      <c r="Q4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87</v>
      </c>
      <c r="R4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87</v>
      </c>
      <c r="S4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87</v>
      </c>
      <c r="T4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87</v>
      </c>
      <c r="U4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87</v>
      </c>
      <c r="V4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87</v>
      </c>
      <c r="W4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87</v>
      </c>
      <c r="X4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87</v>
      </c>
      <c r="Y4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87</v>
      </c>
      <c r="Z4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87</v>
      </c>
      <c r="AA4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87</v>
      </c>
      <c r="AB4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87</v>
      </c>
      <c r="AC4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87</v>
      </c>
      <c r="AD4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87</v>
      </c>
      <c r="AE4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87</v>
      </c>
      <c r="AF4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87</v>
      </c>
      <c r="AG4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87</v>
      </c>
      <c r="AH4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87</v>
      </c>
      <c r="AI4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87</v>
      </c>
      <c r="AJ4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87</v>
      </c>
      <c r="AK4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87</v>
      </c>
    </row>
    <row r="49" spans="2:37" x14ac:dyDescent="0.4">
      <c r="B49" t="s">
        <v>205</v>
      </c>
      <c r="C49" t="s">
        <v>11</v>
      </c>
      <c r="D49" t="s">
        <v>2</v>
      </c>
      <c r="F49">
        <v>19.8</v>
      </c>
      <c r="H49" t="s">
        <v>211</v>
      </c>
      <c r="I49">
        <v>2051</v>
      </c>
      <c r="J4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19.8</v>
      </c>
      <c r="K4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19.8</v>
      </c>
      <c r="L4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19.8</v>
      </c>
      <c r="M4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19.8</v>
      </c>
      <c r="N4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19.8</v>
      </c>
      <c r="O4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19.8</v>
      </c>
      <c r="P4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19.8</v>
      </c>
      <c r="Q4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19.8</v>
      </c>
      <c r="R4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19.8</v>
      </c>
      <c r="S4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19.8</v>
      </c>
      <c r="T4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19.8</v>
      </c>
      <c r="U4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19.8</v>
      </c>
      <c r="V4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19.8</v>
      </c>
      <c r="W4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19.8</v>
      </c>
      <c r="X4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19.8</v>
      </c>
      <c r="Y4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19.8</v>
      </c>
      <c r="Z4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19.8</v>
      </c>
      <c r="AA4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19.8</v>
      </c>
      <c r="AB4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19.8</v>
      </c>
      <c r="AC4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19.8</v>
      </c>
      <c r="AD4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19.8</v>
      </c>
      <c r="AE4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19.8</v>
      </c>
      <c r="AF4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19.8</v>
      </c>
      <c r="AG4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19.8</v>
      </c>
      <c r="AH4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19.8</v>
      </c>
      <c r="AI4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19.8</v>
      </c>
      <c r="AJ4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19.8</v>
      </c>
      <c r="AK4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50" spans="2:37" x14ac:dyDescent="0.4">
      <c r="B50" t="s">
        <v>204</v>
      </c>
      <c r="C50" t="s">
        <v>11</v>
      </c>
      <c r="D50" t="s">
        <v>2</v>
      </c>
      <c r="F50">
        <v>111</v>
      </c>
      <c r="H50" t="s">
        <v>211</v>
      </c>
      <c r="I50">
        <v>2045</v>
      </c>
      <c r="J5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111</v>
      </c>
      <c r="K5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111</v>
      </c>
      <c r="L5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111</v>
      </c>
      <c r="M5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111</v>
      </c>
      <c r="N5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111</v>
      </c>
      <c r="O5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111</v>
      </c>
      <c r="P5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111</v>
      </c>
      <c r="Q5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111</v>
      </c>
      <c r="R5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111</v>
      </c>
      <c r="S5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111</v>
      </c>
      <c r="T5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111</v>
      </c>
      <c r="U5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111</v>
      </c>
      <c r="V5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111</v>
      </c>
      <c r="W5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111</v>
      </c>
      <c r="X5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111</v>
      </c>
      <c r="Y5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111</v>
      </c>
      <c r="Z5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111</v>
      </c>
      <c r="AA5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111</v>
      </c>
      <c r="AB5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111</v>
      </c>
      <c r="AC5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111</v>
      </c>
      <c r="AD5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111</v>
      </c>
      <c r="AE5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5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5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5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5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5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5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51" spans="2:37" x14ac:dyDescent="0.4">
      <c r="B51" t="s">
        <v>137</v>
      </c>
      <c r="C51" t="s">
        <v>13</v>
      </c>
      <c r="D51" t="s">
        <v>2</v>
      </c>
      <c r="F51">
        <v>90.75</v>
      </c>
      <c r="H51" t="s">
        <v>211</v>
      </c>
      <c r="I51">
        <v>2029</v>
      </c>
      <c r="J5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90.75</v>
      </c>
      <c r="K5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90.75</v>
      </c>
      <c r="L5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90.75</v>
      </c>
      <c r="M5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90.75</v>
      </c>
      <c r="N5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90.75</v>
      </c>
      <c r="O5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0</v>
      </c>
      <c r="P5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0</v>
      </c>
      <c r="Q5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0</v>
      </c>
      <c r="R5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0</v>
      </c>
      <c r="S5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0</v>
      </c>
      <c r="T5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0</v>
      </c>
      <c r="U5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0</v>
      </c>
      <c r="V5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0</v>
      </c>
      <c r="W5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5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5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5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5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5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5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5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5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5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5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5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5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5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5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52" spans="2:37" x14ac:dyDescent="0.4">
      <c r="B52" t="s">
        <v>49</v>
      </c>
      <c r="C52" t="s">
        <v>11</v>
      </c>
      <c r="D52" t="s">
        <v>2</v>
      </c>
      <c r="F52">
        <v>119.36</v>
      </c>
      <c r="H52" t="s">
        <v>211</v>
      </c>
      <c r="I52">
        <v>2043</v>
      </c>
      <c r="J5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119.36</v>
      </c>
      <c r="K5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119.36</v>
      </c>
      <c r="L5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119.36</v>
      </c>
      <c r="M5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119.36</v>
      </c>
      <c r="N5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119.36</v>
      </c>
      <c r="O5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119.36</v>
      </c>
      <c r="P5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119.36</v>
      </c>
      <c r="Q5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119.36</v>
      </c>
      <c r="R5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119.36</v>
      </c>
      <c r="S5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119.36</v>
      </c>
      <c r="T5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119.36</v>
      </c>
      <c r="U5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119.36</v>
      </c>
      <c r="V5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119.36</v>
      </c>
      <c r="W5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119.36</v>
      </c>
      <c r="X5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119.36</v>
      </c>
      <c r="Y5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119.36</v>
      </c>
      <c r="Z5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119.36</v>
      </c>
      <c r="AA5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119.36</v>
      </c>
      <c r="AB5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119.36</v>
      </c>
      <c r="AC5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5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5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5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5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5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5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5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5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59" spans="2:37" x14ac:dyDescent="0.4">
      <c r="C59" s="1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0ABD-68D5-4D30-BF0C-F63AB0DCBE94}">
  <dimension ref="B2:AE48"/>
  <sheetViews>
    <sheetView zoomScale="89" workbookViewId="0">
      <selection activeCell="B6" sqref="B6"/>
    </sheetView>
  </sheetViews>
  <sheetFormatPr defaultRowHeight="14.6" x14ac:dyDescent="0.4"/>
  <cols>
    <col min="1" max="1" width="3.53515625" customWidth="1"/>
    <col min="2" max="2" width="23.84375" bestFit="1" customWidth="1"/>
    <col min="3" max="30" width="14.53515625" bestFit="1" customWidth="1"/>
  </cols>
  <sheetData>
    <row r="2" spans="2:30" x14ac:dyDescent="0.4">
      <c r="B2" s="1" t="s">
        <v>217</v>
      </c>
    </row>
    <row r="4" spans="2:30" x14ac:dyDescent="0.4">
      <c r="B4" t="s">
        <v>282</v>
      </c>
    </row>
    <row r="6" spans="2:30" x14ac:dyDescent="0.4">
      <c r="B6" s="6" t="s">
        <v>215</v>
      </c>
      <c r="C6" t="s">
        <v>254</v>
      </c>
      <c r="D6" t="s">
        <v>255</v>
      </c>
      <c r="E6" t="s">
        <v>256</v>
      </c>
      <c r="F6" t="s">
        <v>257</v>
      </c>
      <c r="G6" t="s">
        <v>258</v>
      </c>
      <c r="H6" t="s">
        <v>259</v>
      </c>
      <c r="I6" t="s">
        <v>260</v>
      </c>
      <c r="J6" t="s">
        <v>261</v>
      </c>
      <c r="K6" t="s">
        <v>262</v>
      </c>
      <c r="L6" t="s">
        <v>263</v>
      </c>
      <c r="M6" t="s">
        <v>264</v>
      </c>
      <c r="N6" t="s">
        <v>265</v>
      </c>
      <c r="O6" t="s">
        <v>266</v>
      </c>
      <c r="P6" t="s">
        <v>267</v>
      </c>
      <c r="Q6" t="s">
        <v>268</v>
      </c>
      <c r="R6" t="s">
        <v>269</v>
      </c>
      <c r="S6" t="s">
        <v>270</v>
      </c>
      <c r="T6" t="s">
        <v>271</v>
      </c>
      <c r="U6" t="s">
        <v>272</v>
      </c>
      <c r="V6" t="s">
        <v>273</v>
      </c>
      <c r="W6" t="s">
        <v>274</v>
      </c>
      <c r="X6" t="s">
        <v>275</v>
      </c>
      <c r="Y6" t="s">
        <v>276</v>
      </c>
      <c r="Z6" t="s">
        <v>277</v>
      </c>
      <c r="AA6" t="s">
        <v>278</v>
      </c>
      <c r="AB6" t="s">
        <v>279</v>
      </c>
      <c r="AC6" t="s">
        <v>280</v>
      </c>
      <c r="AD6" t="s">
        <v>281</v>
      </c>
    </row>
    <row r="7" spans="2:30" x14ac:dyDescent="0.4">
      <c r="B7" s="4" t="s">
        <v>21</v>
      </c>
      <c r="C7">
        <v>134.28</v>
      </c>
      <c r="D7">
        <v>134.28</v>
      </c>
      <c r="E7">
        <v>134.28</v>
      </c>
      <c r="F7">
        <v>134.28</v>
      </c>
      <c r="G7">
        <v>134.28</v>
      </c>
      <c r="H7">
        <v>134.28</v>
      </c>
      <c r="I7">
        <v>72.28</v>
      </c>
      <c r="J7">
        <v>72.28</v>
      </c>
      <c r="K7">
        <v>72.28</v>
      </c>
      <c r="L7">
        <v>72.28</v>
      </c>
      <c r="M7">
        <v>72.28</v>
      </c>
      <c r="N7">
        <v>0</v>
      </c>
      <c r="O7">
        <v>0</v>
      </c>
      <c r="P7">
        <v>0</v>
      </c>
      <c r="Q7">
        <v>0</v>
      </c>
      <c r="R7">
        <v>0</v>
      </c>
      <c r="S7">
        <v>0</v>
      </c>
      <c r="T7">
        <v>0</v>
      </c>
      <c r="U7">
        <v>0</v>
      </c>
      <c r="V7">
        <v>0</v>
      </c>
      <c r="W7">
        <v>0</v>
      </c>
      <c r="X7">
        <v>0</v>
      </c>
      <c r="Y7">
        <v>0</v>
      </c>
      <c r="Z7">
        <v>0</v>
      </c>
      <c r="AA7">
        <v>0</v>
      </c>
      <c r="AB7">
        <v>0</v>
      </c>
      <c r="AC7">
        <v>0</v>
      </c>
      <c r="AD7">
        <v>0</v>
      </c>
    </row>
    <row r="8" spans="2:30" x14ac:dyDescent="0.4">
      <c r="B8" s="7" t="s">
        <v>2</v>
      </c>
      <c r="C8">
        <v>134.28</v>
      </c>
      <c r="D8">
        <v>134.28</v>
      </c>
      <c r="E8">
        <v>134.28</v>
      </c>
      <c r="F8">
        <v>134.28</v>
      </c>
      <c r="G8">
        <v>134.28</v>
      </c>
      <c r="H8">
        <v>134.28</v>
      </c>
      <c r="I8">
        <v>72.28</v>
      </c>
      <c r="J8">
        <v>72.28</v>
      </c>
      <c r="K8">
        <v>72.28</v>
      </c>
      <c r="L8">
        <v>72.28</v>
      </c>
      <c r="M8">
        <v>72.28</v>
      </c>
      <c r="N8">
        <v>0</v>
      </c>
      <c r="O8">
        <v>0</v>
      </c>
      <c r="P8">
        <v>0</v>
      </c>
      <c r="Q8">
        <v>0</v>
      </c>
      <c r="R8">
        <v>0</v>
      </c>
      <c r="S8">
        <v>0</v>
      </c>
      <c r="T8">
        <v>0</v>
      </c>
      <c r="U8">
        <v>0</v>
      </c>
      <c r="V8">
        <v>0</v>
      </c>
      <c r="W8">
        <v>0</v>
      </c>
      <c r="X8">
        <v>0</v>
      </c>
      <c r="Y8">
        <v>0</v>
      </c>
      <c r="Z8">
        <v>0</v>
      </c>
      <c r="AA8">
        <v>0</v>
      </c>
      <c r="AB8">
        <v>0</v>
      </c>
      <c r="AC8">
        <v>0</v>
      </c>
      <c r="AD8">
        <v>0</v>
      </c>
    </row>
    <row r="9" spans="2:30" x14ac:dyDescent="0.4">
      <c r="B9" s="4" t="s">
        <v>11</v>
      </c>
      <c r="C9">
        <v>1591.4169999999999</v>
      </c>
      <c r="D9">
        <v>1731.61</v>
      </c>
      <c r="E9">
        <v>1731.61</v>
      </c>
      <c r="F9">
        <v>1731.61</v>
      </c>
      <c r="G9">
        <v>1731.61</v>
      </c>
      <c r="H9">
        <v>1731.61</v>
      </c>
      <c r="I9">
        <v>1731.61</v>
      </c>
      <c r="J9">
        <v>1731.61</v>
      </c>
      <c r="K9">
        <v>1731.61</v>
      </c>
      <c r="L9">
        <v>1632.9099999999999</v>
      </c>
      <c r="M9">
        <v>1632.9099999999999</v>
      </c>
      <c r="N9">
        <v>1561.5099999999998</v>
      </c>
      <c r="O9">
        <v>1377.0249999999999</v>
      </c>
      <c r="P9">
        <v>1377.0249999999999</v>
      </c>
      <c r="Q9">
        <v>1377.0249999999999</v>
      </c>
      <c r="R9">
        <v>1050.3249999999998</v>
      </c>
      <c r="S9">
        <v>1050.3249999999998</v>
      </c>
      <c r="T9">
        <v>1050.3249999999998</v>
      </c>
      <c r="U9">
        <v>1050.3249999999998</v>
      </c>
      <c r="V9">
        <v>836.46499999999992</v>
      </c>
      <c r="W9">
        <v>836.46499999999992</v>
      </c>
      <c r="X9">
        <v>725.46499999999992</v>
      </c>
      <c r="Y9">
        <v>725.46499999999992</v>
      </c>
      <c r="Z9">
        <v>725.46499999999992</v>
      </c>
      <c r="AA9">
        <v>524.48299999999995</v>
      </c>
      <c r="AB9">
        <v>328.79</v>
      </c>
      <c r="AC9">
        <v>328.79</v>
      </c>
      <c r="AD9">
        <v>308.99</v>
      </c>
    </row>
    <row r="10" spans="2:30" x14ac:dyDescent="0.4">
      <c r="B10" s="7" t="s">
        <v>2</v>
      </c>
      <c r="C10">
        <v>1591.4169999999999</v>
      </c>
      <c r="D10">
        <v>1731.61</v>
      </c>
      <c r="E10">
        <v>1731.61</v>
      </c>
      <c r="F10">
        <v>1731.61</v>
      </c>
      <c r="G10">
        <v>1731.61</v>
      </c>
      <c r="H10">
        <v>1731.61</v>
      </c>
      <c r="I10">
        <v>1731.61</v>
      </c>
      <c r="J10">
        <v>1731.61</v>
      </c>
      <c r="K10">
        <v>1731.61</v>
      </c>
      <c r="L10">
        <v>1632.9099999999999</v>
      </c>
      <c r="M10">
        <v>1632.9099999999999</v>
      </c>
      <c r="N10">
        <v>1561.5099999999998</v>
      </c>
      <c r="O10">
        <v>1377.0249999999999</v>
      </c>
      <c r="P10">
        <v>1377.0249999999999</v>
      </c>
      <c r="Q10">
        <v>1377.0249999999999</v>
      </c>
      <c r="R10">
        <v>1050.3249999999998</v>
      </c>
      <c r="S10">
        <v>1050.3249999999998</v>
      </c>
      <c r="T10">
        <v>1050.3249999999998</v>
      </c>
      <c r="U10">
        <v>1050.3249999999998</v>
      </c>
      <c r="V10">
        <v>836.46499999999992</v>
      </c>
      <c r="W10">
        <v>836.46499999999992</v>
      </c>
      <c r="X10">
        <v>725.46499999999992</v>
      </c>
      <c r="Y10">
        <v>725.46499999999992</v>
      </c>
      <c r="Z10">
        <v>725.46499999999992</v>
      </c>
      <c r="AA10">
        <v>524.48299999999995</v>
      </c>
      <c r="AB10">
        <v>328.79</v>
      </c>
      <c r="AC10">
        <v>328.79</v>
      </c>
      <c r="AD10">
        <v>308.99</v>
      </c>
    </row>
    <row r="11" spans="2:30" x14ac:dyDescent="0.4">
      <c r="B11" s="4" t="s">
        <v>140</v>
      </c>
      <c r="C11">
        <v>63.578000000000003</v>
      </c>
      <c r="D11">
        <v>63.578000000000003</v>
      </c>
      <c r="E11">
        <v>63.578000000000003</v>
      </c>
      <c r="F11">
        <v>30.577999999999999</v>
      </c>
      <c r="G11">
        <v>30.577999999999999</v>
      </c>
      <c r="H11">
        <v>30.577999999999999</v>
      </c>
      <c r="I11">
        <v>30.577999999999999</v>
      </c>
      <c r="J11">
        <v>30.577999999999999</v>
      </c>
      <c r="K11">
        <v>30.577999999999999</v>
      </c>
      <c r="L11">
        <v>30.577999999999999</v>
      </c>
      <c r="M11">
        <v>30.577999999999999</v>
      </c>
      <c r="N11">
        <v>30.577999999999999</v>
      </c>
      <c r="O11">
        <v>30.577999999999999</v>
      </c>
      <c r="P11">
        <v>30.577999999999999</v>
      </c>
      <c r="Q11">
        <v>30.577999999999999</v>
      </c>
      <c r="R11">
        <v>30.577999999999999</v>
      </c>
      <c r="S11">
        <v>30.577999999999999</v>
      </c>
      <c r="T11">
        <v>11.25</v>
      </c>
      <c r="U11">
        <v>11.25</v>
      </c>
      <c r="V11">
        <v>11.25</v>
      </c>
      <c r="W11">
        <v>11.25</v>
      </c>
      <c r="X11">
        <v>0</v>
      </c>
      <c r="Y11">
        <v>0</v>
      </c>
      <c r="Z11">
        <v>0</v>
      </c>
      <c r="AA11">
        <v>0</v>
      </c>
      <c r="AB11">
        <v>0</v>
      </c>
      <c r="AC11">
        <v>0</v>
      </c>
      <c r="AD11">
        <v>0</v>
      </c>
    </row>
    <row r="12" spans="2:30" x14ac:dyDescent="0.4">
      <c r="B12" s="7" t="s">
        <v>7</v>
      </c>
      <c r="C12">
        <v>30.577999999999999</v>
      </c>
      <c r="D12">
        <v>30.577999999999999</v>
      </c>
      <c r="E12">
        <v>30.577999999999999</v>
      </c>
      <c r="F12">
        <v>30.577999999999999</v>
      </c>
      <c r="G12">
        <v>30.577999999999999</v>
      </c>
      <c r="H12">
        <v>30.577999999999999</v>
      </c>
      <c r="I12">
        <v>30.577999999999999</v>
      </c>
      <c r="J12">
        <v>30.577999999999999</v>
      </c>
      <c r="K12">
        <v>30.577999999999999</v>
      </c>
      <c r="L12">
        <v>30.577999999999999</v>
      </c>
      <c r="M12">
        <v>30.577999999999999</v>
      </c>
      <c r="N12">
        <v>30.577999999999999</v>
      </c>
      <c r="O12">
        <v>30.577999999999999</v>
      </c>
      <c r="P12">
        <v>30.577999999999999</v>
      </c>
      <c r="Q12">
        <v>30.577999999999999</v>
      </c>
      <c r="R12">
        <v>30.577999999999999</v>
      </c>
      <c r="S12">
        <v>30.577999999999999</v>
      </c>
      <c r="T12">
        <v>11.25</v>
      </c>
      <c r="U12">
        <v>11.25</v>
      </c>
      <c r="V12">
        <v>11.25</v>
      </c>
      <c r="W12">
        <v>11.25</v>
      </c>
      <c r="X12">
        <v>0</v>
      </c>
      <c r="Y12">
        <v>0</v>
      </c>
      <c r="Z12">
        <v>0</v>
      </c>
      <c r="AA12">
        <v>0</v>
      </c>
      <c r="AB12">
        <v>0</v>
      </c>
      <c r="AC12">
        <v>0</v>
      </c>
      <c r="AD12">
        <v>0</v>
      </c>
    </row>
    <row r="13" spans="2:30" x14ac:dyDescent="0.4">
      <c r="B13" s="7" t="s">
        <v>2</v>
      </c>
      <c r="C13">
        <v>33</v>
      </c>
      <c r="D13">
        <v>33</v>
      </c>
      <c r="E13">
        <v>33</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row>
    <row r="14" spans="2:30" x14ac:dyDescent="0.4">
      <c r="B14" s="4" t="s">
        <v>15</v>
      </c>
      <c r="C14">
        <v>714.94</v>
      </c>
      <c r="D14">
        <v>714.94</v>
      </c>
      <c r="E14">
        <v>994.7</v>
      </c>
      <c r="F14">
        <v>994.7</v>
      </c>
      <c r="G14">
        <v>994.7</v>
      </c>
      <c r="H14">
        <v>994.7</v>
      </c>
      <c r="I14">
        <v>994.7</v>
      </c>
      <c r="J14">
        <v>994.7</v>
      </c>
      <c r="K14">
        <v>994.7</v>
      </c>
      <c r="L14">
        <v>994.7</v>
      </c>
      <c r="M14">
        <v>994.7</v>
      </c>
      <c r="N14">
        <v>994.7</v>
      </c>
      <c r="O14">
        <v>994.7</v>
      </c>
      <c r="P14">
        <v>994.7</v>
      </c>
      <c r="Q14">
        <v>994.7</v>
      </c>
      <c r="R14">
        <v>994.7</v>
      </c>
      <c r="S14">
        <v>994.7</v>
      </c>
      <c r="T14">
        <v>994.7</v>
      </c>
      <c r="U14">
        <v>994.7</v>
      </c>
      <c r="V14">
        <v>994.7</v>
      </c>
      <c r="W14">
        <v>775.46</v>
      </c>
      <c r="X14">
        <v>568.96</v>
      </c>
      <c r="Y14">
        <v>568.96</v>
      </c>
      <c r="Z14">
        <v>489.76</v>
      </c>
      <c r="AA14">
        <v>489.76</v>
      </c>
      <c r="AB14">
        <v>489.76</v>
      </c>
      <c r="AC14">
        <v>489.76</v>
      </c>
      <c r="AD14">
        <v>489.76</v>
      </c>
    </row>
    <row r="15" spans="2:30" x14ac:dyDescent="0.4">
      <c r="B15" s="7" t="s">
        <v>7</v>
      </c>
      <c r="C15">
        <v>298.44</v>
      </c>
      <c r="D15">
        <v>298.44</v>
      </c>
      <c r="E15">
        <v>578.20000000000005</v>
      </c>
      <c r="F15">
        <v>578.20000000000005</v>
      </c>
      <c r="G15">
        <v>578.20000000000005</v>
      </c>
      <c r="H15">
        <v>578.20000000000005</v>
      </c>
      <c r="I15">
        <v>578.20000000000005</v>
      </c>
      <c r="J15">
        <v>578.20000000000005</v>
      </c>
      <c r="K15">
        <v>578.20000000000005</v>
      </c>
      <c r="L15">
        <v>578.20000000000005</v>
      </c>
      <c r="M15">
        <v>578.20000000000005</v>
      </c>
      <c r="N15">
        <v>578.20000000000005</v>
      </c>
      <c r="O15">
        <v>578.20000000000005</v>
      </c>
      <c r="P15">
        <v>578.20000000000005</v>
      </c>
      <c r="Q15">
        <v>578.20000000000005</v>
      </c>
      <c r="R15">
        <v>578.20000000000005</v>
      </c>
      <c r="S15">
        <v>578.20000000000005</v>
      </c>
      <c r="T15">
        <v>578.20000000000005</v>
      </c>
      <c r="U15">
        <v>578.20000000000005</v>
      </c>
      <c r="V15">
        <v>578.20000000000005</v>
      </c>
      <c r="W15">
        <v>358.96</v>
      </c>
      <c r="X15">
        <v>358.96</v>
      </c>
      <c r="Y15">
        <v>358.96</v>
      </c>
      <c r="Z15">
        <v>279.76</v>
      </c>
      <c r="AA15">
        <v>279.76</v>
      </c>
      <c r="AB15">
        <v>279.76</v>
      </c>
      <c r="AC15">
        <v>279.76</v>
      </c>
      <c r="AD15">
        <v>279.76</v>
      </c>
    </row>
    <row r="16" spans="2:30" x14ac:dyDescent="0.4">
      <c r="B16" s="7" t="s">
        <v>2</v>
      </c>
      <c r="C16">
        <v>416.5</v>
      </c>
      <c r="D16">
        <v>416.5</v>
      </c>
      <c r="E16">
        <v>416.5</v>
      </c>
      <c r="F16">
        <v>416.5</v>
      </c>
      <c r="G16">
        <v>416.5</v>
      </c>
      <c r="H16">
        <v>416.5</v>
      </c>
      <c r="I16">
        <v>416.5</v>
      </c>
      <c r="J16">
        <v>416.5</v>
      </c>
      <c r="K16">
        <v>416.5</v>
      </c>
      <c r="L16">
        <v>416.5</v>
      </c>
      <c r="M16">
        <v>416.5</v>
      </c>
      <c r="N16">
        <v>416.5</v>
      </c>
      <c r="O16">
        <v>416.5</v>
      </c>
      <c r="P16">
        <v>416.5</v>
      </c>
      <c r="Q16">
        <v>416.5</v>
      </c>
      <c r="R16">
        <v>416.5</v>
      </c>
      <c r="S16">
        <v>416.5</v>
      </c>
      <c r="T16">
        <v>416.5</v>
      </c>
      <c r="U16">
        <v>416.5</v>
      </c>
      <c r="V16">
        <v>416.5</v>
      </c>
      <c r="W16">
        <v>416.5</v>
      </c>
      <c r="X16">
        <v>210</v>
      </c>
      <c r="Y16">
        <v>210</v>
      </c>
      <c r="Z16">
        <v>210</v>
      </c>
      <c r="AA16">
        <v>210</v>
      </c>
      <c r="AB16">
        <v>210</v>
      </c>
      <c r="AC16">
        <v>210</v>
      </c>
      <c r="AD16">
        <v>210</v>
      </c>
    </row>
    <row r="17" spans="2:31" x14ac:dyDescent="0.4">
      <c r="B17" s="4" t="s">
        <v>9</v>
      </c>
      <c r="C17">
        <v>55.205000000000005</v>
      </c>
      <c r="D17">
        <v>55.205000000000005</v>
      </c>
      <c r="E17">
        <v>55.205000000000005</v>
      </c>
      <c r="F17">
        <v>55.205000000000005</v>
      </c>
      <c r="G17">
        <v>55.205000000000005</v>
      </c>
      <c r="H17">
        <v>55.205000000000005</v>
      </c>
      <c r="I17">
        <v>55.205000000000005</v>
      </c>
      <c r="J17">
        <v>49.077000000000005</v>
      </c>
      <c r="K17">
        <v>49.077000000000005</v>
      </c>
      <c r="L17">
        <v>49.077000000000005</v>
      </c>
      <c r="M17">
        <v>49.077000000000005</v>
      </c>
      <c r="N17">
        <v>49.077000000000005</v>
      </c>
      <c r="O17">
        <v>49.077000000000005</v>
      </c>
      <c r="P17">
        <v>49.077000000000005</v>
      </c>
      <c r="Q17">
        <v>49.077000000000005</v>
      </c>
      <c r="R17">
        <v>49.077000000000005</v>
      </c>
      <c r="S17">
        <v>49.077000000000005</v>
      </c>
      <c r="T17">
        <v>37.356999999999999</v>
      </c>
      <c r="U17">
        <v>37.356999999999999</v>
      </c>
      <c r="V17">
        <v>37.356999999999999</v>
      </c>
      <c r="W17">
        <v>37.356999999999999</v>
      </c>
      <c r="X17">
        <v>29.986000000000001</v>
      </c>
      <c r="Y17">
        <v>29.986000000000001</v>
      </c>
      <c r="Z17">
        <v>29.986000000000001</v>
      </c>
      <c r="AA17">
        <v>29.986000000000001</v>
      </c>
      <c r="AB17">
        <v>29.986000000000001</v>
      </c>
      <c r="AC17">
        <v>29.986000000000001</v>
      </c>
      <c r="AD17">
        <v>29.986000000000001</v>
      </c>
    </row>
    <row r="18" spans="2:31" x14ac:dyDescent="0.4">
      <c r="B18" s="7" t="s">
        <v>7</v>
      </c>
      <c r="C18">
        <v>55.205000000000005</v>
      </c>
      <c r="D18">
        <v>55.205000000000005</v>
      </c>
      <c r="E18">
        <v>55.205000000000005</v>
      </c>
      <c r="F18">
        <v>55.205000000000005</v>
      </c>
      <c r="G18">
        <v>55.205000000000005</v>
      </c>
      <c r="H18">
        <v>55.205000000000005</v>
      </c>
      <c r="I18">
        <v>55.205000000000005</v>
      </c>
      <c r="J18">
        <v>49.077000000000005</v>
      </c>
      <c r="K18">
        <v>49.077000000000005</v>
      </c>
      <c r="L18">
        <v>49.077000000000005</v>
      </c>
      <c r="M18">
        <v>49.077000000000005</v>
      </c>
      <c r="N18">
        <v>49.077000000000005</v>
      </c>
      <c r="O18">
        <v>49.077000000000005</v>
      </c>
      <c r="P18">
        <v>49.077000000000005</v>
      </c>
      <c r="Q18">
        <v>49.077000000000005</v>
      </c>
      <c r="R18">
        <v>49.077000000000005</v>
      </c>
      <c r="S18">
        <v>49.077000000000005</v>
      </c>
      <c r="T18">
        <v>37.356999999999999</v>
      </c>
      <c r="U18">
        <v>37.356999999999999</v>
      </c>
      <c r="V18">
        <v>37.356999999999999</v>
      </c>
      <c r="W18">
        <v>37.356999999999999</v>
      </c>
      <c r="X18">
        <v>29.986000000000001</v>
      </c>
      <c r="Y18">
        <v>29.986000000000001</v>
      </c>
      <c r="Z18">
        <v>29.986000000000001</v>
      </c>
      <c r="AA18">
        <v>29.986000000000001</v>
      </c>
      <c r="AB18">
        <v>29.986000000000001</v>
      </c>
      <c r="AC18">
        <v>29.986000000000001</v>
      </c>
      <c r="AD18">
        <v>29.986000000000001</v>
      </c>
    </row>
    <row r="19" spans="2:31" x14ac:dyDescent="0.4">
      <c r="B19" s="4" t="s">
        <v>6</v>
      </c>
      <c r="C19">
        <v>549.4</v>
      </c>
      <c r="D19">
        <v>549.4</v>
      </c>
      <c r="E19">
        <v>549.4</v>
      </c>
      <c r="F19">
        <v>549.4</v>
      </c>
      <c r="G19">
        <v>549.4</v>
      </c>
      <c r="H19">
        <v>549.4</v>
      </c>
      <c r="I19">
        <v>549.4</v>
      </c>
      <c r="J19">
        <v>549.4</v>
      </c>
      <c r="K19">
        <v>549.4</v>
      </c>
      <c r="L19">
        <v>549.4</v>
      </c>
      <c r="M19">
        <v>549.4</v>
      </c>
      <c r="N19">
        <v>422.9</v>
      </c>
      <c r="O19">
        <v>422.9</v>
      </c>
      <c r="P19">
        <v>422.9</v>
      </c>
      <c r="Q19">
        <v>263.89999999999998</v>
      </c>
      <c r="R19">
        <v>263.89999999999998</v>
      </c>
      <c r="S19">
        <v>224.9</v>
      </c>
      <c r="T19">
        <v>182</v>
      </c>
      <c r="U19">
        <v>182</v>
      </c>
      <c r="V19">
        <v>182</v>
      </c>
      <c r="W19">
        <v>182</v>
      </c>
      <c r="X19">
        <v>182</v>
      </c>
      <c r="Y19">
        <v>182</v>
      </c>
      <c r="Z19">
        <v>182</v>
      </c>
      <c r="AA19">
        <v>182</v>
      </c>
      <c r="AB19">
        <v>87</v>
      </c>
      <c r="AC19">
        <v>87</v>
      </c>
      <c r="AD19">
        <v>87</v>
      </c>
    </row>
    <row r="20" spans="2:31" x14ac:dyDescent="0.4">
      <c r="B20" s="7" t="s">
        <v>7</v>
      </c>
      <c r="C20">
        <v>224.9</v>
      </c>
      <c r="D20">
        <v>224.9</v>
      </c>
      <c r="E20">
        <v>224.9</v>
      </c>
      <c r="F20">
        <v>224.9</v>
      </c>
      <c r="G20">
        <v>224.9</v>
      </c>
      <c r="H20">
        <v>224.9</v>
      </c>
      <c r="I20">
        <v>224.9</v>
      </c>
      <c r="J20">
        <v>224.9</v>
      </c>
      <c r="K20">
        <v>224.9</v>
      </c>
      <c r="L20">
        <v>224.9</v>
      </c>
      <c r="M20">
        <v>224.9</v>
      </c>
      <c r="N20">
        <v>224.9</v>
      </c>
      <c r="O20">
        <v>224.9</v>
      </c>
      <c r="P20">
        <v>224.9</v>
      </c>
      <c r="Q20">
        <v>224.9</v>
      </c>
      <c r="R20">
        <v>224.9</v>
      </c>
      <c r="S20">
        <v>224.9</v>
      </c>
      <c r="T20">
        <v>182</v>
      </c>
      <c r="U20">
        <v>182</v>
      </c>
      <c r="V20">
        <v>182</v>
      </c>
      <c r="W20">
        <v>182</v>
      </c>
      <c r="X20">
        <v>182</v>
      </c>
      <c r="Y20">
        <v>182</v>
      </c>
      <c r="Z20">
        <v>182</v>
      </c>
      <c r="AA20">
        <v>182</v>
      </c>
      <c r="AB20">
        <v>87</v>
      </c>
      <c r="AC20">
        <v>87</v>
      </c>
      <c r="AD20">
        <v>87</v>
      </c>
    </row>
    <row r="21" spans="2:31" x14ac:dyDescent="0.4">
      <c r="B21" s="7" t="s">
        <v>2</v>
      </c>
      <c r="C21">
        <v>324.5</v>
      </c>
      <c r="D21">
        <v>324.5</v>
      </c>
      <c r="E21">
        <v>324.5</v>
      </c>
      <c r="F21">
        <v>324.5</v>
      </c>
      <c r="G21">
        <v>324.5</v>
      </c>
      <c r="H21">
        <v>324.5</v>
      </c>
      <c r="I21">
        <v>324.5</v>
      </c>
      <c r="J21">
        <v>324.5</v>
      </c>
      <c r="K21">
        <v>324.5</v>
      </c>
      <c r="L21">
        <v>324.5</v>
      </c>
      <c r="M21">
        <v>324.5</v>
      </c>
      <c r="N21">
        <v>198</v>
      </c>
      <c r="O21">
        <v>198</v>
      </c>
      <c r="P21">
        <v>198</v>
      </c>
      <c r="Q21">
        <v>39</v>
      </c>
      <c r="R21">
        <v>39</v>
      </c>
      <c r="S21">
        <v>0</v>
      </c>
      <c r="T21">
        <v>0</v>
      </c>
      <c r="U21">
        <v>0</v>
      </c>
      <c r="V21">
        <v>0</v>
      </c>
      <c r="W21">
        <v>0</v>
      </c>
      <c r="X21">
        <v>0</v>
      </c>
      <c r="Y21">
        <v>0</v>
      </c>
      <c r="Z21">
        <v>0</v>
      </c>
      <c r="AA21">
        <v>0</v>
      </c>
      <c r="AB21">
        <v>0</v>
      </c>
      <c r="AC21">
        <v>0</v>
      </c>
      <c r="AD21">
        <v>0</v>
      </c>
    </row>
    <row r="22" spans="2:31" x14ac:dyDescent="0.4">
      <c r="B22" s="4" t="s">
        <v>13</v>
      </c>
      <c r="C22">
        <v>90.75</v>
      </c>
      <c r="D22">
        <v>90.75</v>
      </c>
      <c r="E22">
        <v>90.75</v>
      </c>
      <c r="F22">
        <v>90.75</v>
      </c>
      <c r="G22">
        <v>90.75</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row>
    <row r="23" spans="2:31" x14ac:dyDescent="0.4">
      <c r="B23" s="7" t="s">
        <v>2</v>
      </c>
      <c r="C23">
        <v>90.75</v>
      </c>
      <c r="D23">
        <v>90.75</v>
      </c>
      <c r="E23">
        <v>90.75</v>
      </c>
      <c r="F23">
        <v>90.75</v>
      </c>
      <c r="G23">
        <v>90.75</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row>
    <row r="24" spans="2:31" x14ac:dyDescent="0.4">
      <c r="B24" s="4" t="s">
        <v>216</v>
      </c>
      <c r="C24">
        <v>3199.5699999999997</v>
      </c>
      <c r="D24">
        <v>3339.7629999999999</v>
      </c>
      <c r="E24">
        <v>3619.5229999999997</v>
      </c>
      <c r="F24">
        <v>3586.5229999999997</v>
      </c>
      <c r="G24">
        <v>3586.5229999999997</v>
      </c>
      <c r="H24">
        <v>3495.7729999999997</v>
      </c>
      <c r="I24">
        <v>3433.7729999999997</v>
      </c>
      <c r="J24">
        <v>3427.645</v>
      </c>
      <c r="K24">
        <v>3427.645</v>
      </c>
      <c r="L24">
        <v>3328.9450000000002</v>
      </c>
      <c r="M24">
        <v>3328.9450000000002</v>
      </c>
      <c r="N24">
        <v>3058.7649999999999</v>
      </c>
      <c r="O24">
        <v>2874.28</v>
      </c>
      <c r="P24">
        <v>2874.28</v>
      </c>
      <c r="Q24">
        <v>2715.28</v>
      </c>
      <c r="R24">
        <v>2388.5800000000004</v>
      </c>
      <c r="S24">
        <v>2349.5800000000004</v>
      </c>
      <c r="T24">
        <v>2275.6319999999996</v>
      </c>
      <c r="U24">
        <v>2275.6319999999996</v>
      </c>
      <c r="V24">
        <v>2061.7719999999999</v>
      </c>
      <c r="W24">
        <v>1842.5319999999999</v>
      </c>
      <c r="X24">
        <v>1506.4110000000001</v>
      </c>
      <c r="Y24">
        <v>1506.4110000000001</v>
      </c>
      <c r="Z24">
        <v>1427.211</v>
      </c>
      <c r="AA24">
        <v>1226.229</v>
      </c>
      <c r="AB24">
        <v>935.53599999999994</v>
      </c>
      <c r="AC24">
        <v>935.53599999999994</v>
      </c>
      <c r="AD24">
        <v>915.73599999999999</v>
      </c>
    </row>
    <row r="29" spans="2:31" x14ac:dyDescent="0.4">
      <c r="B29" t="s">
        <v>283</v>
      </c>
    </row>
    <row r="30" spans="2:31" ht="15" thickBot="1" x14ac:dyDescent="0.45">
      <c r="B30" s="8" t="s">
        <v>4</v>
      </c>
      <c r="C30" s="8" t="s">
        <v>0</v>
      </c>
      <c r="D30" s="8" t="s">
        <v>52</v>
      </c>
      <c r="E30" s="8" t="s">
        <v>53</v>
      </c>
      <c r="F30" s="8" t="s">
        <v>54</v>
      </c>
      <c r="G30" s="8" t="s">
        <v>55</v>
      </c>
      <c r="H30" s="8" t="s">
        <v>56</v>
      </c>
      <c r="I30" s="8" t="s">
        <v>57</v>
      </c>
      <c r="J30" s="8" t="s">
        <v>58</v>
      </c>
      <c r="K30" s="8" t="s">
        <v>59</v>
      </c>
      <c r="L30" s="8" t="s">
        <v>60</v>
      </c>
      <c r="M30" s="8" t="s">
        <v>61</v>
      </c>
      <c r="N30" s="8" t="s">
        <v>62</v>
      </c>
      <c r="O30" s="8" t="s">
        <v>63</v>
      </c>
      <c r="P30" s="8" t="s">
        <v>64</v>
      </c>
      <c r="Q30" s="8" t="s">
        <v>65</v>
      </c>
      <c r="R30" s="8" t="s">
        <v>66</v>
      </c>
      <c r="S30" s="8" t="s">
        <v>67</v>
      </c>
      <c r="T30" s="8" t="s">
        <v>68</v>
      </c>
      <c r="U30" s="8" t="s">
        <v>69</v>
      </c>
      <c r="V30" s="8" t="s">
        <v>70</v>
      </c>
      <c r="W30" s="8" t="s">
        <v>71</v>
      </c>
      <c r="X30" s="8" t="s">
        <v>72</v>
      </c>
      <c r="Y30" s="8" t="s">
        <v>73</v>
      </c>
      <c r="Z30" s="8" t="s">
        <v>74</v>
      </c>
      <c r="AA30" s="8" t="s">
        <v>75</v>
      </c>
      <c r="AB30" s="8" t="s">
        <v>76</v>
      </c>
      <c r="AC30" s="8" t="s">
        <v>77</v>
      </c>
      <c r="AD30" s="8" t="s">
        <v>78</v>
      </c>
      <c r="AE30" s="8" t="s">
        <v>79</v>
      </c>
    </row>
    <row r="31" spans="2:31" x14ac:dyDescent="0.4">
      <c r="B31" s="2" t="s">
        <v>6</v>
      </c>
      <c r="C31" s="2" t="s">
        <v>7</v>
      </c>
      <c r="D31">
        <v>224.9</v>
      </c>
      <c r="E31">
        <v>224.9</v>
      </c>
      <c r="F31">
        <v>224.9</v>
      </c>
      <c r="G31">
        <v>224.9</v>
      </c>
      <c r="H31">
        <v>224.9</v>
      </c>
      <c r="I31">
        <v>224.9</v>
      </c>
      <c r="J31">
        <v>224.9</v>
      </c>
      <c r="K31">
        <v>224.9</v>
      </c>
      <c r="L31">
        <v>224.9</v>
      </c>
      <c r="M31">
        <v>224.9</v>
      </c>
      <c r="N31">
        <v>224.9</v>
      </c>
      <c r="O31">
        <v>224.9</v>
      </c>
      <c r="P31">
        <v>224.9</v>
      </c>
      <c r="Q31">
        <v>224.9</v>
      </c>
      <c r="R31">
        <v>224.9</v>
      </c>
      <c r="S31">
        <v>224.9</v>
      </c>
      <c r="T31">
        <v>224.9</v>
      </c>
      <c r="U31">
        <v>182</v>
      </c>
      <c r="V31">
        <v>182</v>
      </c>
      <c r="W31">
        <v>182</v>
      </c>
      <c r="X31">
        <v>182</v>
      </c>
      <c r="Y31">
        <v>182</v>
      </c>
      <c r="Z31">
        <v>182</v>
      </c>
      <c r="AA31">
        <v>182</v>
      </c>
      <c r="AB31">
        <v>182</v>
      </c>
      <c r="AC31">
        <v>87</v>
      </c>
      <c r="AD31">
        <v>87</v>
      </c>
      <c r="AE31">
        <v>87</v>
      </c>
    </row>
    <row r="32" spans="2:31" x14ac:dyDescent="0.4">
      <c r="B32" t="s">
        <v>9</v>
      </c>
      <c r="C32" t="s">
        <v>7</v>
      </c>
      <c r="D32">
        <v>55.205000000000005</v>
      </c>
      <c r="E32">
        <v>55.205000000000005</v>
      </c>
      <c r="F32">
        <v>55.205000000000005</v>
      </c>
      <c r="G32">
        <v>55.205000000000005</v>
      </c>
      <c r="H32">
        <v>55.205000000000005</v>
      </c>
      <c r="I32">
        <v>55.205000000000005</v>
      </c>
      <c r="J32">
        <v>55.205000000000005</v>
      </c>
      <c r="K32">
        <v>49.077000000000005</v>
      </c>
      <c r="L32">
        <v>49.076999999999998</v>
      </c>
      <c r="M32">
        <v>49.077000000000005</v>
      </c>
      <c r="N32">
        <v>49.077000000000005</v>
      </c>
      <c r="O32">
        <v>49.077000000000005</v>
      </c>
      <c r="P32">
        <v>49.077000000000005</v>
      </c>
      <c r="Q32">
        <v>49.077000000000005</v>
      </c>
      <c r="R32">
        <v>49.077000000000005</v>
      </c>
      <c r="S32">
        <v>49.077000000000005</v>
      </c>
      <c r="T32">
        <v>49.077000000000005</v>
      </c>
      <c r="U32">
        <v>37.356999999999999</v>
      </c>
      <c r="V32">
        <v>37.356999999999999</v>
      </c>
      <c r="W32">
        <v>37.356999999999999</v>
      </c>
      <c r="X32">
        <v>37.356999999999999</v>
      </c>
      <c r="Y32">
        <v>29.986000000000001</v>
      </c>
      <c r="Z32">
        <v>29.986000000000001</v>
      </c>
      <c r="AA32">
        <v>29.986000000000001</v>
      </c>
      <c r="AB32">
        <v>29.986000000000001</v>
      </c>
      <c r="AC32">
        <v>29.986000000000001</v>
      </c>
      <c r="AD32">
        <v>29.986000000000001</v>
      </c>
      <c r="AE32">
        <v>29.986000000000001</v>
      </c>
    </row>
    <row r="33" spans="2:31" x14ac:dyDescent="0.4">
      <c r="B33" s="2" t="s">
        <v>11</v>
      </c>
      <c r="C33" s="2" t="s">
        <v>7</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row>
    <row r="34" spans="2:31" x14ac:dyDescent="0.4">
      <c r="B34" t="s">
        <v>13</v>
      </c>
      <c r="C34" t="s">
        <v>7</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row>
    <row r="35" spans="2:31" x14ac:dyDescent="0.4">
      <c r="B35" s="2" t="s">
        <v>15</v>
      </c>
      <c r="C35" s="2" t="s">
        <v>7</v>
      </c>
      <c r="D35">
        <v>298.44</v>
      </c>
      <c r="E35">
        <v>298.44</v>
      </c>
      <c r="F35">
        <v>578.20000000000005</v>
      </c>
      <c r="G35">
        <v>578.20000000000005</v>
      </c>
      <c r="H35">
        <v>578.20000000000005</v>
      </c>
      <c r="I35">
        <v>578.20000000000005</v>
      </c>
      <c r="J35">
        <v>578.20000000000005</v>
      </c>
      <c r="K35">
        <v>578.20000000000005</v>
      </c>
      <c r="L35">
        <v>578.20000000000005</v>
      </c>
      <c r="M35">
        <v>578.20000000000005</v>
      </c>
      <c r="N35">
        <v>578.20000000000005</v>
      </c>
      <c r="O35">
        <v>578.20000000000005</v>
      </c>
      <c r="P35">
        <v>578.20000000000005</v>
      </c>
      <c r="Q35">
        <v>578.20000000000005</v>
      </c>
      <c r="R35">
        <v>578.20000000000005</v>
      </c>
      <c r="S35">
        <v>578.20000000000005</v>
      </c>
      <c r="T35">
        <v>578.20000000000005</v>
      </c>
      <c r="U35">
        <v>578.20000000000005</v>
      </c>
      <c r="V35">
        <v>578.20000000000005</v>
      </c>
      <c r="W35">
        <v>578.20000000000005</v>
      </c>
      <c r="X35">
        <v>358.96</v>
      </c>
      <c r="Y35">
        <v>358.96</v>
      </c>
      <c r="Z35">
        <v>358.96</v>
      </c>
      <c r="AA35">
        <v>279.76</v>
      </c>
      <c r="AB35">
        <v>279.76</v>
      </c>
      <c r="AC35">
        <v>279.76</v>
      </c>
      <c r="AD35">
        <v>279.76</v>
      </c>
      <c r="AE35">
        <v>279.76</v>
      </c>
    </row>
    <row r="36" spans="2:31" x14ac:dyDescent="0.4">
      <c r="B36" t="s">
        <v>17</v>
      </c>
      <c r="C36" t="s">
        <v>7</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row>
    <row r="37" spans="2:31" x14ac:dyDescent="0.4">
      <c r="B37" s="2" t="s">
        <v>19</v>
      </c>
      <c r="C37" s="2" t="s">
        <v>7</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row>
    <row r="38" spans="2:31" x14ac:dyDescent="0.4">
      <c r="B38" t="s">
        <v>21</v>
      </c>
      <c r="C38" t="s">
        <v>7</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row>
    <row r="39" spans="2:31" x14ac:dyDescent="0.4">
      <c r="B39" s="2" t="s">
        <v>23</v>
      </c>
      <c r="C39" s="2" t="s">
        <v>7</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row>
    <row r="40" spans="2:31" x14ac:dyDescent="0.4">
      <c r="B40" t="s">
        <v>6</v>
      </c>
      <c r="C40" t="s">
        <v>2</v>
      </c>
      <c r="D40">
        <v>324.5</v>
      </c>
      <c r="E40">
        <v>324.5</v>
      </c>
      <c r="F40">
        <v>324.5</v>
      </c>
      <c r="G40">
        <v>324.5</v>
      </c>
      <c r="H40">
        <v>324.5</v>
      </c>
      <c r="I40">
        <v>324.5</v>
      </c>
      <c r="J40">
        <v>324.5</v>
      </c>
      <c r="K40">
        <v>324.5</v>
      </c>
      <c r="L40">
        <v>324.5</v>
      </c>
      <c r="M40">
        <v>324.5</v>
      </c>
      <c r="N40">
        <v>324.5</v>
      </c>
      <c r="O40">
        <v>198</v>
      </c>
      <c r="P40">
        <v>198</v>
      </c>
      <c r="Q40">
        <v>198</v>
      </c>
      <c r="R40">
        <v>39</v>
      </c>
      <c r="S40">
        <v>39</v>
      </c>
      <c r="T40">
        <v>0</v>
      </c>
      <c r="U40">
        <v>0</v>
      </c>
      <c r="V40">
        <v>0</v>
      </c>
      <c r="W40">
        <v>0</v>
      </c>
      <c r="X40">
        <v>0</v>
      </c>
      <c r="Y40">
        <v>0</v>
      </c>
      <c r="Z40">
        <v>0</v>
      </c>
      <c r="AA40">
        <v>0</v>
      </c>
      <c r="AB40">
        <v>0</v>
      </c>
      <c r="AC40">
        <v>0</v>
      </c>
      <c r="AD40">
        <v>0</v>
      </c>
      <c r="AE40">
        <v>0</v>
      </c>
    </row>
    <row r="41" spans="2:31" x14ac:dyDescent="0.4">
      <c r="B41" s="2" t="s">
        <v>9</v>
      </c>
      <c r="C41" s="2" t="s">
        <v>2</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row>
    <row r="42" spans="2:31" x14ac:dyDescent="0.4">
      <c r="B42" t="s">
        <v>11</v>
      </c>
      <c r="C42" t="s">
        <v>2</v>
      </c>
      <c r="D42">
        <v>1591.4169999999999</v>
      </c>
      <c r="E42">
        <v>1731.61</v>
      </c>
      <c r="F42">
        <v>1731.61</v>
      </c>
      <c r="G42">
        <v>1731.61</v>
      </c>
      <c r="H42">
        <v>1731.61</v>
      </c>
      <c r="I42">
        <v>1731.61</v>
      </c>
      <c r="J42">
        <v>1731.61</v>
      </c>
      <c r="K42">
        <v>1731.61</v>
      </c>
      <c r="L42">
        <v>1731.61</v>
      </c>
      <c r="M42">
        <v>1632.9099999999999</v>
      </c>
      <c r="N42">
        <v>1632.9099999999999</v>
      </c>
      <c r="O42">
        <v>1561.5099999999998</v>
      </c>
      <c r="P42">
        <v>1377.0249999999999</v>
      </c>
      <c r="Q42">
        <v>1377.0249999999999</v>
      </c>
      <c r="R42">
        <v>1377.0249999999999</v>
      </c>
      <c r="S42">
        <v>1050.3249999999998</v>
      </c>
      <c r="T42">
        <v>1050.3249999999998</v>
      </c>
      <c r="U42">
        <v>1050.3249999999998</v>
      </c>
      <c r="V42">
        <v>1050.3249999999998</v>
      </c>
      <c r="W42">
        <v>836.46499999999992</v>
      </c>
      <c r="X42">
        <v>836.46499999999992</v>
      </c>
      <c r="Y42">
        <v>725.46499999999992</v>
      </c>
      <c r="Z42">
        <v>725.46499999999992</v>
      </c>
      <c r="AA42">
        <v>725.46499999999992</v>
      </c>
      <c r="AB42">
        <v>524.48299999999995</v>
      </c>
      <c r="AC42">
        <v>328.79</v>
      </c>
      <c r="AD42">
        <v>328.79</v>
      </c>
      <c r="AE42">
        <v>308.99</v>
      </c>
    </row>
    <row r="43" spans="2:31" x14ac:dyDescent="0.4">
      <c r="B43" s="2" t="s">
        <v>13</v>
      </c>
      <c r="C43" s="2" t="s">
        <v>2</v>
      </c>
      <c r="D43">
        <v>90.75</v>
      </c>
      <c r="E43">
        <v>90.75</v>
      </c>
      <c r="F43">
        <v>90.75</v>
      </c>
      <c r="G43">
        <v>90.75</v>
      </c>
      <c r="H43">
        <v>90.75</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row>
    <row r="44" spans="2:31" x14ac:dyDescent="0.4">
      <c r="B44" t="s">
        <v>15</v>
      </c>
      <c r="C44" t="s">
        <v>2</v>
      </c>
      <c r="D44">
        <v>416.5</v>
      </c>
      <c r="E44">
        <v>416.5</v>
      </c>
      <c r="F44">
        <v>416.5</v>
      </c>
      <c r="G44">
        <v>416.5</v>
      </c>
      <c r="H44">
        <v>416.5</v>
      </c>
      <c r="I44">
        <v>416.5</v>
      </c>
      <c r="J44">
        <v>416.5</v>
      </c>
      <c r="K44">
        <v>416.5</v>
      </c>
      <c r="L44">
        <v>416.5</v>
      </c>
      <c r="M44">
        <v>416.5</v>
      </c>
      <c r="N44">
        <v>416.5</v>
      </c>
      <c r="O44">
        <v>416.5</v>
      </c>
      <c r="P44">
        <v>416.5</v>
      </c>
      <c r="Q44">
        <v>416.5</v>
      </c>
      <c r="R44">
        <v>416.5</v>
      </c>
      <c r="S44">
        <v>416.5</v>
      </c>
      <c r="T44">
        <v>416.5</v>
      </c>
      <c r="U44">
        <v>416.5</v>
      </c>
      <c r="V44">
        <v>416.5</v>
      </c>
      <c r="W44">
        <v>416.5</v>
      </c>
      <c r="X44">
        <v>416.5</v>
      </c>
      <c r="Y44">
        <v>210</v>
      </c>
      <c r="Z44">
        <v>210</v>
      </c>
      <c r="AA44">
        <v>210</v>
      </c>
      <c r="AB44">
        <v>210</v>
      </c>
      <c r="AC44">
        <v>210</v>
      </c>
      <c r="AD44">
        <v>210</v>
      </c>
      <c r="AE44">
        <v>210</v>
      </c>
    </row>
    <row r="45" spans="2:31" x14ac:dyDescent="0.4">
      <c r="B45" s="2" t="s">
        <v>17</v>
      </c>
      <c r="C45" s="2" t="s">
        <v>2</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row>
    <row r="46" spans="2:31" x14ac:dyDescent="0.4">
      <c r="B46" t="s">
        <v>19</v>
      </c>
      <c r="C46" t="s">
        <v>2</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row>
    <row r="47" spans="2:31" x14ac:dyDescent="0.4">
      <c r="B47" s="2" t="s">
        <v>21</v>
      </c>
      <c r="C47" s="2" t="s">
        <v>2</v>
      </c>
      <c r="D47">
        <v>134.28</v>
      </c>
      <c r="E47">
        <v>134.28</v>
      </c>
      <c r="F47">
        <v>134.28</v>
      </c>
      <c r="G47">
        <v>134.28</v>
      </c>
      <c r="H47">
        <v>134.28</v>
      </c>
      <c r="I47">
        <v>134.28</v>
      </c>
      <c r="J47">
        <v>72.28</v>
      </c>
      <c r="K47">
        <v>72.28</v>
      </c>
      <c r="L47">
        <v>72.28</v>
      </c>
      <c r="M47">
        <v>72.28</v>
      </c>
      <c r="N47">
        <v>72.28</v>
      </c>
      <c r="O47">
        <v>0</v>
      </c>
      <c r="P47">
        <v>0</v>
      </c>
      <c r="Q47">
        <v>0</v>
      </c>
      <c r="R47">
        <v>0</v>
      </c>
      <c r="S47">
        <v>0</v>
      </c>
      <c r="T47">
        <v>0</v>
      </c>
      <c r="U47">
        <v>0</v>
      </c>
      <c r="V47">
        <v>0</v>
      </c>
      <c r="W47">
        <v>0</v>
      </c>
      <c r="X47">
        <v>0</v>
      </c>
      <c r="Y47">
        <v>0</v>
      </c>
      <c r="Z47">
        <v>0</v>
      </c>
      <c r="AA47">
        <v>0</v>
      </c>
      <c r="AB47">
        <v>0</v>
      </c>
      <c r="AC47">
        <v>0</v>
      </c>
      <c r="AD47">
        <v>0</v>
      </c>
      <c r="AE47">
        <v>0</v>
      </c>
    </row>
    <row r="48" spans="2:31" ht="15" thickBot="1" x14ac:dyDescent="0.45">
      <c r="B48" s="3" t="s">
        <v>23</v>
      </c>
      <c r="C48" s="3" t="s">
        <v>2</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CAF6C-33C3-4EAD-809A-972AB701EF6B}">
  <dimension ref="B2:R120"/>
  <sheetViews>
    <sheetView zoomScale="78" workbookViewId="0">
      <selection activeCell="B9" sqref="B9"/>
    </sheetView>
  </sheetViews>
  <sheetFormatPr defaultRowHeight="14.6" x14ac:dyDescent="0.4"/>
  <cols>
    <col min="1" max="1" width="3.53515625" customWidth="1"/>
    <col min="2" max="2" width="16.15234375" customWidth="1"/>
    <col min="3" max="3" width="57" bestFit="1" customWidth="1"/>
    <col min="4" max="4" width="37.69140625" customWidth="1"/>
    <col min="5" max="5" width="30" customWidth="1"/>
    <col min="6" max="6" width="14.3046875" customWidth="1"/>
    <col min="7" max="7" width="24.3828125" bestFit="1" customWidth="1"/>
    <col min="8" max="8" width="26.15234375" bestFit="1" customWidth="1"/>
    <col min="9" max="9" width="32" customWidth="1"/>
    <col min="10" max="10" width="20.53515625" customWidth="1"/>
    <col min="11" max="11" width="25.15234375" customWidth="1"/>
    <col min="12" max="12" width="42.15234375" customWidth="1"/>
    <col min="13" max="13" width="26.3046875" customWidth="1"/>
    <col min="14" max="14" width="17.53515625" bestFit="1" customWidth="1"/>
    <col min="15" max="15" width="15.3828125" customWidth="1"/>
    <col min="16" max="16" width="26" customWidth="1"/>
    <col min="17" max="17" width="22.69140625" customWidth="1"/>
    <col min="18" max="18" width="15.15234375" bestFit="1" customWidth="1"/>
    <col min="19" max="19" width="23.84375" customWidth="1"/>
    <col min="20" max="20" width="22" customWidth="1"/>
    <col min="21" max="21" width="10.53515625" customWidth="1"/>
    <col min="22" max="22" width="14.15234375" customWidth="1"/>
  </cols>
  <sheetData>
    <row r="2" spans="2:12" x14ac:dyDescent="0.4">
      <c r="B2" s="1" t="s">
        <v>198</v>
      </c>
    </row>
    <row r="4" spans="2:12" x14ac:dyDescent="0.4">
      <c r="B4" t="s">
        <v>199</v>
      </c>
    </row>
    <row r="6" spans="2:12" x14ac:dyDescent="0.4">
      <c r="B6" t="s">
        <v>200</v>
      </c>
    </row>
    <row r="8" spans="2:12" x14ac:dyDescent="0.4">
      <c r="B8" t="s">
        <v>160</v>
      </c>
      <c r="C8" t="s">
        <v>299</v>
      </c>
    </row>
    <row r="9" spans="2:12" x14ac:dyDescent="0.4">
      <c r="B9" t="s">
        <v>156</v>
      </c>
      <c r="C9" t="s">
        <v>298</v>
      </c>
    </row>
    <row r="11" spans="2:12" x14ac:dyDescent="0.4">
      <c r="B11" t="s">
        <v>222</v>
      </c>
    </row>
    <row r="13" spans="2:12" x14ac:dyDescent="0.4">
      <c r="B13" s="1" t="s">
        <v>203</v>
      </c>
    </row>
    <row r="14" spans="2:12" x14ac:dyDescent="0.4">
      <c r="B14" t="s">
        <v>142</v>
      </c>
      <c r="C14" t="s">
        <v>81</v>
      </c>
      <c r="D14" t="s">
        <v>206</v>
      </c>
      <c r="E14" t="s">
        <v>143</v>
      </c>
      <c r="F14" t="s">
        <v>144</v>
      </c>
      <c r="G14" t="s">
        <v>145</v>
      </c>
      <c r="H14" t="s">
        <v>82</v>
      </c>
      <c r="I14" t="s">
        <v>202</v>
      </c>
      <c r="J14" t="s">
        <v>152</v>
      </c>
      <c r="K14" t="s">
        <v>153</v>
      </c>
      <c r="L14" t="s">
        <v>83</v>
      </c>
    </row>
    <row r="15" spans="2:12" x14ac:dyDescent="0.4">
      <c r="B15" t="s">
        <v>127</v>
      </c>
      <c r="C15" t="s">
        <v>85</v>
      </c>
      <c r="D15" t="s">
        <v>140</v>
      </c>
      <c r="E15" t="s">
        <v>162</v>
      </c>
      <c r="F15" t="s">
        <v>161</v>
      </c>
      <c r="G15" t="s">
        <v>159</v>
      </c>
      <c r="H15" t="s">
        <v>86</v>
      </c>
      <c r="I15">
        <v>11</v>
      </c>
      <c r="J15" t="s">
        <v>155</v>
      </c>
      <c r="K15" t="s">
        <v>160</v>
      </c>
      <c r="L15">
        <v>2041</v>
      </c>
    </row>
    <row r="16" spans="2:12" x14ac:dyDescent="0.4">
      <c r="B16" t="s">
        <v>127</v>
      </c>
      <c r="C16" t="s">
        <v>88</v>
      </c>
      <c r="D16" t="s">
        <v>140</v>
      </c>
      <c r="E16" t="s">
        <v>162</v>
      </c>
      <c r="F16" t="s">
        <v>161</v>
      </c>
      <c r="G16" t="s">
        <v>159</v>
      </c>
      <c r="H16" t="s">
        <v>89</v>
      </c>
      <c r="I16">
        <v>11.25</v>
      </c>
      <c r="J16" t="s">
        <v>155</v>
      </c>
      <c r="K16" t="s">
        <v>160</v>
      </c>
      <c r="L16">
        <v>2045</v>
      </c>
    </row>
    <row r="17" spans="2:12" x14ac:dyDescent="0.4">
      <c r="B17" t="s">
        <v>127</v>
      </c>
      <c r="C17" t="s">
        <v>24</v>
      </c>
      <c r="D17" t="s">
        <v>15</v>
      </c>
      <c r="E17" t="s">
        <v>169</v>
      </c>
      <c r="F17" t="s">
        <v>158</v>
      </c>
      <c r="G17" t="s">
        <v>159</v>
      </c>
      <c r="H17" t="s">
        <v>90</v>
      </c>
      <c r="I17">
        <v>109.61999999999999</v>
      </c>
      <c r="J17" t="s">
        <v>155</v>
      </c>
      <c r="K17" t="s">
        <v>160</v>
      </c>
      <c r="L17">
        <v>2044</v>
      </c>
    </row>
    <row r="18" spans="2:12" x14ac:dyDescent="0.4">
      <c r="B18" t="s">
        <v>127</v>
      </c>
      <c r="C18" t="s">
        <v>25</v>
      </c>
      <c r="D18" t="s">
        <v>15</v>
      </c>
      <c r="E18" t="s">
        <v>170</v>
      </c>
      <c r="F18" t="s">
        <v>158</v>
      </c>
      <c r="G18" t="s">
        <v>159</v>
      </c>
      <c r="H18" t="s">
        <v>91</v>
      </c>
      <c r="I18">
        <v>109.61999999999999</v>
      </c>
      <c r="J18" t="s">
        <v>155</v>
      </c>
      <c r="K18" t="s">
        <v>160</v>
      </c>
      <c r="L18">
        <v>2044</v>
      </c>
    </row>
    <row r="19" spans="2:12" x14ac:dyDescent="0.4">
      <c r="B19" t="s">
        <v>127</v>
      </c>
      <c r="C19" t="s">
        <v>92</v>
      </c>
      <c r="D19" t="s">
        <v>6</v>
      </c>
      <c r="E19" t="s">
        <v>171</v>
      </c>
      <c r="F19" t="s">
        <v>163</v>
      </c>
      <c r="G19" t="s">
        <v>157</v>
      </c>
      <c r="H19" t="s">
        <v>93</v>
      </c>
      <c r="I19">
        <v>46</v>
      </c>
      <c r="J19" t="s">
        <v>155</v>
      </c>
      <c r="K19" t="s">
        <v>160</v>
      </c>
      <c r="L19">
        <v>2035</v>
      </c>
    </row>
    <row r="20" spans="2:12" x14ac:dyDescent="0.4">
      <c r="B20" t="s">
        <v>127</v>
      </c>
      <c r="C20" t="s">
        <v>94</v>
      </c>
      <c r="D20" t="s">
        <v>21</v>
      </c>
      <c r="E20" t="s">
        <v>172</v>
      </c>
      <c r="F20" t="s">
        <v>163</v>
      </c>
      <c r="G20" t="s">
        <v>157</v>
      </c>
      <c r="H20" t="s">
        <v>95</v>
      </c>
      <c r="I20">
        <v>62</v>
      </c>
      <c r="J20" t="s">
        <v>155</v>
      </c>
      <c r="K20" t="s">
        <v>160</v>
      </c>
      <c r="L20">
        <v>2030</v>
      </c>
    </row>
    <row r="21" spans="2:12" x14ac:dyDescent="0.4">
      <c r="B21" t="s">
        <v>127</v>
      </c>
      <c r="C21" t="s">
        <v>37</v>
      </c>
      <c r="D21" t="s">
        <v>11</v>
      </c>
      <c r="E21" t="s">
        <v>174</v>
      </c>
      <c r="F21" t="s">
        <v>163</v>
      </c>
      <c r="G21" t="s">
        <v>157</v>
      </c>
      <c r="H21" t="s">
        <v>98</v>
      </c>
      <c r="I21">
        <v>56.7</v>
      </c>
      <c r="J21" t="s">
        <v>155</v>
      </c>
      <c r="K21" t="s">
        <v>160</v>
      </c>
      <c r="L21">
        <v>2039</v>
      </c>
    </row>
    <row r="22" spans="2:12" x14ac:dyDescent="0.4">
      <c r="B22" t="s">
        <v>128</v>
      </c>
      <c r="C22" t="s">
        <v>36</v>
      </c>
      <c r="D22" t="s">
        <v>15</v>
      </c>
      <c r="E22" t="s">
        <v>176</v>
      </c>
      <c r="F22" t="s">
        <v>158</v>
      </c>
      <c r="G22" t="s">
        <v>159</v>
      </c>
      <c r="I22">
        <v>279.76</v>
      </c>
      <c r="J22" t="s">
        <v>164</v>
      </c>
      <c r="K22" t="s">
        <v>160</v>
      </c>
      <c r="L22">
        <v>2055</v>
      </c>
    </row>
    <row r="23" spans="2:12" x14ac:dyDescent="0.4">
      <c r="B23" t="s">
        <v>128</v>
      </c>
      <c r="C23" t="s">
        <v>50</v>
      </c>
      <c r="D23" t="s">
        <v>11</v>
      </c>
      <c r="E23" t="s">
        <v>167</v>
      </c>
      <c r="F23" t="s">
        <v>163</v>
      </c>
      <c r="G23" t="s">
        <v>157</v>
      </c>
      <c r="H23" t="s">
        <v>99</v>
      </c>
      <c r="I23">
        <v>200.982</v>
      </c>
      <c r="J23" t="s">
        <v>35</v>
      </c>
      <c r="K23" t="s">
        <v>160</v>
      </c>
      <c r="L23">
        <v>2048</v>
      </c>
    </row>
    <row r="24" spans="2:12" x14ac:dyDescent="0.4">
      <c r="B24" t="s">
        <v>128</v>
      </c>
      <c r="C24" t="s">
        <v>51</v>
      </c>
      <c r="D24" t="s">
        <v>11</v>
      </c>
      <c r="E24" t="s">
        <v>167</v>
      </c>
      <c r="F24" t="s">
        <v>163</v>
      </c>
      <c r="G24" t="s">
        <v>157</v>
      </c>
      <c r="H24" t="s">
        <v>100</v>
      </c>
      <c r="I24">
        <v>195.69299999999998</v>
      </c>
      <c r="J24" t="s">
        <v>35</v>
      </c>
      <c r="K24" t="s">
        <v>160</v>
      </c>
      <c r="L24">
        <v>2049</v>
      </c>
    </row>
    <row r="25" spans="2:12" x14ac:dyDescent="0.4">
      <c r="B25" t="s">
        <v>127</v>
      </c>
      <c r="C25" t="s">
        <v>101</v>
      </c>
      <c r="D25" t="s">
        <v>11</v>
      </c>
      <c r="E25" t="s">
        <v>177</v>
      </c>
      <c r="F25" t="s">
        <v>163</v>
      </c>
      <c r="G25" t="s">
        <v>157</v>
      </c>
      <c r="H25" t="s">
        <v>102</v>
      </c>
      <c r="I25">
        <v>131.98500000000001</v>
      </c>
      <c r="J25" t="s">
        <v>155</v>
      </c>
      <c r="K25" t="s">
        <v>160</v>
      </c>
      <c r="L25">
        <v>2036</v>
      </c>
    </row>
    <row r="26" spans="2:12" x14ac:dyDescent="0.4">
      <c r="B26" t="s">
        <v>127</v>
      </c>
      <c r="C26" t="s">
        <v>103</v>
      </c>
      <c r="D26" t="s">
        <v>11</v>
      </c>
      <c r="E26" t="s">
        <v>178</v>
      </c>
      <c r="F26" t="s">
        <v>163</v>
      </c>
      <c r="G26" t="s">
        <v>157</v>
      </c>
      <c r="H26" t="s">
        <v>104</v>
      </c>
      <c r="I26">
        <v>52.5</v>
      </c>
      <c r="J26" t="s">
        <v>155</v>
      </c>
      <c r="K26" t="s">
        <v>160</v>
      </c>
      <c r="L26">
        <v>2036</v>
      </c>
    </row>
    <row r="27" spans="2:12" x14ac:dyDescent="0.4">
      <c r="B27" t="s">
        <v>127</v>
      </c>
      <c r="C27" t="s">
        <v>105</v>
      </c>
      <c r="D27" t="s">
        <v>11</v>
      </c>
      <c r="E27" t="s">
        <v>179</v>
      </c>
      <c r="F27" t="s">
        <v>163</v>
      </c>
      <c r="G27" t="s">
        <v>157</v>
      </c>
      <c r="H27" t="s">
        <v>106</v>
      </c>
      <c r="I27">
        <v>94.5</v>
      </c>
      <c r="J27" t="s">
        <v>155</v>
      </c>
      <c r="K27" t="s">
        <v>160</v>
      </c>
      <c r="L27">
        <v>2043</v>
      </c>
    </row>
    <row r="28" spans="2:12" x14ac:dyDescent="0.4">
      <c r="B28" t="s">
        <v>127</v>
      </c>
      <c r="C28" t="s">
        <v>107</v>
      </c>
      <c r="D28" t="s">
        <v>11</v>
      </c>
      <c r="E28" t="s">
        <v>180</v>
      </c>
      <c r="F28" t="s">
        <v>163</v>
      </c>
      <c r="G28" t="s">
        <v>157</v>
      </c>
      <c r="H28" t="s">
        <v>108</v>
      </c>
      <c r="I28">
        <v>71.400000000000006</v>
      </c>
      <c r="J28" t="s">
        <v>155</v>
      </c>
      <c r="K28" t="s">
        <v>160</v>
      </c>
      <c r="L28">
        <v>2035</v>
      </c>
    </row>
    <row r="29" spans="2:12" x14ac:dyDescent="0.4">
      <c r="B29" t="s">
        <v>127</v>
      </c>
      <c r="C29" t="s">
        <v>26</v>
      </c>
      <c r="D29" t="s">
        <v>140</v>
      </c>
      <c r="E29" t="s">
        <v>162</v>
      </c>
      <c r="F29" t="s">
        <v>158</v>
      </c>
      <c r="G29" t="s">
        <v>159</v>
      </c>
      <c r="H29" t="s">
        <v>109</v>
      </c>
      <c r="I29">
        <v>8.3279999999999994</v>
      </c>
      <c r="J29" t="s">
        <v>155</v>
      </c>
      <c r="K29" t="s">
        <v>160</v>
      </c>
      <c r="L29">
        <v>2041</v>
      </c>
    </row>
    <row r="30" spans="2:12" x14ac:dyDescent="0.4">
      <c r="B30" t="s">
        <v>127</v>
      </c>
      <c r="C30" t="s">
        <v>38</v>
      </c>
      <c r="D30" t="s">
        <v>11</v>
      </c>
      <c r="E30" t="s">
        <v>181</v>
      </c>
      <c r="F30" t="s">
        <v>163</v>
      </c>
      <c r="G30" t="s">
        <v>157</v>
      </c>
      <c r="H30" t="s">
        <v>110</v>
      </c>
      <c r="I30">
        <v>100</v>
      </c>
      <c r="J30" t="s">
        <v>155</v>
      </c>
      <c r="K30" t="s">
        <v>160</v>
      </c>
      <c r="L30">
        <v>2056</v>
      </c>
    </row>
    <row r="31" spans="2:12" x14ac:dyDescent="0.4">
      <c r="B31" t="s">
        <v>127</v>
      </c>
      <c r="C31" t="s">
        <v>39</v>
      </c>
      <c r="D31" t="s">
        <v>11</v>
      </c>
      <c r="E31" t="s">
        <v>182</v>
      </c>
      <c r="F31" t="s">
        <v>163</v>
      </c>
      <c r="G31" t="s">
        <v>157</v>
      </c>
      <c r="H31" t="s">
        <v>111</v>
      </c>
      <c r="I31">
        <v>100</v>
      </c>
      <c r="J31" t="s">
        <v>155</v>
      </c>
      <c r="K31" t="s">
        <v>160</v>
      </c>
      <c r="L31">
        <v>2057</v>
      </c>
    </row>
    <row r="32" spans="2:12" x14ac:dyDescent="0.4">
      <c r="B32" t="s">
        <v>127</v>
      </c>
      <c r="C32" t="s">
        <v>40</v>
      </c>
      <c r="D32" t="s">
        <v>11</v>
      </c>
      <c r="E32" t="s">
        <v>183</v>
      </c>
      <c r="F32" t="s">
        <v>163</v>
      </c>
      <c r="G32" t="s">
        <v>157</v>
      </c>
      <c r="H32" t="s">
        <v>112</v>
      </c>
      <c r="I32">
        <v>108.99</v>
      </c>
      <c r="J32" t="s">
        <v>155</v>
      </c>
      <c r="K32" t="s">
        <v>160</v>
      </c>
      <c r="L32">
        <v>2057</v>
      </c>
    </row>
    <row r="33" spans="2:12" x14ac:dyDescent="0.4">
      <c r="B33" t="s">
        <v>127</v>
      </c>
      <c r="C33" t="s">
        <v>41</v>
      </c>
      <c r="D33" t="s">
        <v>6</v>
      </c>
      <c r="E33" t="s">
        <v>184</v>
      </c>
      <c r="F33" t="s">
        <v>163</v>
      </c>
      <c r="G33" t="s">
        <v>157</v>
      </c>
      <c r="H33" t="s">
        <v>113</v>
      </c>
      <c r="I33">
        <v>80.5</v>
      </c>
      <c r="J33" t="s">
        <v>155</v>
      </c>
      <c r="K33" t="s">
        <v>156</v>
      </c>
      <c r="L33">
        <v>2035</v>
      </c>
    </row>
    <row r="34" spans="2:12" x14ac:dyDescent="0.4">
      <c r="B34" t="s">
        <v>127</v>
      </c>
      <c r="C34" t="s">
        <v>42</v>
      </c>
      <c r="D34" t="s">
        <v>6</v>
      </c>
      <c r="E34" t="s">
        <v>184</v>
      </c>
      <c r="F34" t="s">
        <v>163</v>
      </c>
      <c r="G34" t="s">
        <v>157</v>
      </c>
      <c r="H34" t="s">
        <v>114</v>
      </c>
      <c r="I34">
        <v>159</v>
      </c>
      <c r="J34" t="s">
        <v>155</v>
      </c>
      <c r="K34" t="s">
        <v>160</v>
      </c>
      <c r="L34">
        <v>2038</v>
      </c>
    </row>
    <row r="35" spans="2:12" x14ac:dyDescent="0.4">
      <c r="B35" t="s">
        <v>127</v>
      </c>
      <c r="C35" t="s">
        <v>43</v>
      </c>
      <c r="D35" t="s">
        <v>6</v>
      </c>
      <c r="E35" t="s">
        <v>184</v>
      </c>
      <c r="F35" t="s">
        <v>163</v>
      </c>
      <c r="G35" t="s">
        <v>157</v>
      </c>
      <c r="H35" t="s">
        <v>115</v>
      </c>
      <c r="I35">
        <v>39</v>
      </c>
      <c r="J35" t="s">
        <v>155</v>
      </c>
      <c r="K35" t="s">
        <v>160</v>
      </c>
      <c r="L35">
        <v>2040</v>
      </c>
    </row>
    <row r="36" spans="2:12" x14ac:dyDescent="0.4">
      <c r="B36" t="s">
        <v>127</v>
      </c>
      <c r="C36" t="s">
        <v>44</v>
      </c>
      <c r="D36" t="s">
        <v>15</v>
      </c>
      <c r="E36" t="s">
        <v>185</v>
      </c>
      <c r="F36" t="s">
        <v>163</v>
      </c>
      <c r="G36" t="s">
        <v>157</v>
      </c>
      <c r="H36" t="s">
        <v>116</v>
      </c>
      <c r="I36">
        <v>126</v>
      </c>
      <c r="J36" t="s">
        <v>155</v>
      </c>
      <c r="K36" t="s">
        <v>160</v>
      </c>
      <c r="L36">
        <v>2045</v>
      </c>
    </row>
    <row r="37" spans="2:12" x14ac:dyDescent="0.4">
      <c r="B37" t="s">
        <v>127</v>
      </c>
      <c r="C37" t="s">
        <v>186</v>
      </c>
      <c r="D37" t="s">
        <v>15</v>
      </c>
      <c r="E37" t="s">
        <v>185</v>
      </c>
      <c r="F37" t="s">
        <v>163</v>
      </c>
      <c r="G37" t="s">
        <v>157</v>
      </c>
      <c r="H37" t="s">
        <v>187</v>
      </c>
      <c r="I37">
        <v>86.4</v>
      </c>
      <c r="J37" t="s">
        <v>155</v>
      </c>
      <c r="K37" t="s">
        <v>160</v>
      </c>
      <c r="L37">
        <v>2045</v>
      </c>
    </row>
    <row r="38" spans="2:12" x14ac:dyDescent="0.4">
      <c r="B38" t="s">
        <v>127</v>
      </c>
      <c r="C38" t="s">
        <v>27</v>
      </c>
      <c r="D38" t="s">
        <v>6</v>
      </c>
      <c r="E38" t="s">
        <v>162</v>
      </c>
      <c r="F38" t="s">
        <v>158</v>
      </c>
      <c r="G38" t="s">
        <v>159</v>
      </c>
      <c r="H38" t="s">
        <v>117</v>
      </c>
      <c r="I38">
        <v>16.799999999999997</v>
      </c>
      <c r="J38" t="s">
        <v>155</v>
      </c>
      <c r="K38" t="s">
        <v>160</v>
      </c>
      <c r="L38">
        <v>2041</v>
      </c>
    </row>
    <row r="39" spans="2:12" x14ac:dyDescent="0.4">
      <c r="B39" t="s">
        <v>127</v>
      </c>
      <c r="C39" t="s">
        <v>28</v>
      </c>
      <c r="D39" t="s">
        <v>6</v>
      </c>
      <c r="E39" t="s">
        <v>162</v>
      </c>
      <c r="F39" t="s">
        <v>158</v>
      </c>
      <c r="G39" t="s">
        <v>159</v>
      </c>
      <c r="H39" t="s">
        <v>118</v>
      </c>
      <c r="I39">
        <v>12.36</v>
      </c>
      <c r="J39" t="s">
        <v>155</v>
      </c>
      <c r="K39" t="s">
        <v>160</v>
      </c>
      <c r="L39">
        <v>2041</v>
      </c>
    </row>
    <row r="40" spans="2:12" x14ac:dyDescent="0.4">
      <c r="B40" t="s">
        <v>128</v>
      </c>
      <c r="C40" t="s">
        <v>80</v>
      </c>
      <c r="D40" t="s">
        <v>9</v>
      </c>
      <c r="E40" t="s">
        <v>188</v>
      </c>
      <c r="F40" t="s">
        <v>158</v>
      </c>
      <c r="G40" t="s">
        <v>159</v>
      </c>
      <c r="H40" t="s">
        <v>119</v>
      </c>
      <c r="I40">
        <v>29.986000000000001</v>
      </c>
      <c r="J40" t="s">
        <v>168</v>
      </c>
      <c r="K40" t="s">
        <v>160</v>
      </c>
      <c r="L40">
        <v>2058</v>
      </c>
    </row>
    <row r="41" spans="2:12" x14ac:dyDescent="0.4">
      <c r="B41" t="s">
        <v>127</v>
      </c>
      <c r="C41" t="s">
        <v>29</v>
      </c>
      <c r="D41" t="s">
        <v>9</v>
      </c>
      <c r="E41" t="s">
        <v>162</v>
      </c>
      <c r="F41" t="s">
        <v>158</v>
      </c>
      <c r="G41" t="s">
        <v>159</v>
      </c>
      <c r="H41" t="s">
        <v>120</v>
      </c>
      <c r="I41">
        <v>6.1280000000000001</v>
      </c>
      <c r="J41" t="s">
        <v>155</v>
      </c>
      <c r="K41" t="s">
        <v>160</v>
      </c>
      <c r="L41">
        <v>2031</v>
      </c>
    </row>
    <row r="42" spans="2:12" x14ac:dyDescent="0.4">
      <c r="B42" t="s">
        <v>127</v>
      </c>
      <c r="C42" t="s">
        <v>30</v>
      </c>
      <c r="D42" t="s">
        <v>9</v>
      </c>
      <c r="E42" t="s">
        <v>162</v>
      </c>
      <c r="F42" t="s">
        <v>158</v>
      </c>
      <c r="G42" t="s">
        <v>159</v>
      </c>
      <c r="H42" t="s">
        <v>121</v>
      </c>
      <c r="I42">
        <v>5.86</v>
      </c>
      <c r="J42" t="s">
        <v>155</v>
      </c>
      <c r="K42" t="s">
        <v>160</v>
      </c>
      <c r="L42">
        <v>2041</v>
      </c>
    </row>
    <row r="43" spans="2:12" x14ac:dyDescent="0.4">
      <c r="B43" t="s">
        <v>127</v>
      </c>
      <c r="C43" t="s">
        <v>31</v>
      </c>
      <c r="D43" t="s">
        <v>9</v>
      </c>
      <c r="E43" t="s">
        <v>162</v>
      </c>
      <c r="F43" t="s">
        <v>158</v>
      </c>
      <c r="G43" t="s">
        <v>159</v>
      </c>
      <c r="H43" t="s">
        <v>122</v>
      </c>
      <c r="I43">
        <v>7.3709999999999996</v>
      </c>
      <c r="J43" t="s">
        <v>155</v>
      </c>
      <c r="K43" t="s">
        <v>160</v>
      </c>
      <c r="L43">
        <v>2045</v>
      </c>
    </row>
    <row r="44" spans="2:12" x14ac:dyDescent="0.4">
      <c r="B44" t="s">
        <v>127</v>
      </c>
      <c r="C44" t="s">
        <v>32</v>
      </c>
      <c r="D44" t="s">
        <v>9</v>
      </c>
      <c r="E44" t="s">
        <v>162</v>
      </c>
      <c r="F44" t="s">
        <v>158</v>
      </c>
      <c r="G44" t="s">
        <v>159</v>
      </c>
      <c r="H44" t="s">
        <v>123</v>
      </c>
      <c r="I44">
        <v>5.86</v>
      </c>
      <c r="J44" t="s">
        <v>155</v>
      </c>
      <c r="K44" t="s">
        <v>160</v>
      </c>
      <c r="L44">
        <v>2041</v>
      </c>
    </row>
    <row r="45" spans="2:12" x14ac:dyDescent="0.4">
      <c r="B45" t="s">
        <v>127</v>
      </c>
      <c r="C45" t="s">
        <v>189</v>
      </c>
      <c r="D45" t="s">
        <v>21</v>
      </c>
      <c r="E45" t="s">
        <v>190</v>
      </c>
      <c r="F45" t="s">
        <v>163</v>
      </c>
      <c r="G45" t="s">
        <v>157</v>
      </c>
      <c r="H45" t="s">
        <v>191</v>
      </c>
      <c r="I45">
        <v>70</v>
      </c>
      <c r="J45" t="s">
        <v>155</v>
      </c>
      <c r="K45" t="s">
        <v>156</v>
      </c>
      <c r="L45">
        <v>2035</v>
      </c>
    </row>
    <row r="46" spans="2:12" x14ac:dyDescent="0.4">
      <c r="B46" t="s">
        <v>127</v>
      </c>
      <c r="C46" t="s">
        <v>33</v>
      </c>
      <c r="D46" t="s">
        <v>6</v>
      </c>
      <c r="E46" t="s">
        <v>162</v>
      </c>
      <c r="F46" t="s">
        <v>158</v>
      </c>
      <c r="G46" t="s">
        <v>159</v>
      </c>
      <c r="H46" t="s">
        <v>124</v>
      </c>
      <c r="I46">
        <v>13.745999999999999</v>
      </c>
      <c r="J46" t="s">
        <v>155</v>
      </c>
      <c r="K46" t="s">
        <v>160</v>
      </c>
      <c r="L46">
        <v>2041</v>
      </c>
    </row>
    <row r="47" spans="2:12" x14ac:dyDescent="0.4">
      <c r="B47" t="s">
        <v>127</v>
      </c>
      <c r="C47" t="s">
        <v>34</v>
      </c>
      <c r="D47" t="s">
        <v>15</v>
      </c>
      <c r="E47" t="s">
        <v>192</v>
      </c>
      <c r="F47" t="s">
        <v>161</v>
      </c>
      <c r="G47" t="s">
        <v>159</v>
      </c>
      <c r="H47" t="s">
        <v>125</v>
      </c>
      <c r="I47">
        <v>79.2</v>
      </c>
      <c r="J47" t="s">
        <v>155</v>
      </c>
      <c r="K47" t="s">
        <v>160</v>
      </c>
      <c r="L47">
        <v>2047</v>
      </c>
    </row>
    <row r="48" spans="2:12" x14ac:dyDescent="0.4">
      <c r="B48" t="s">
        <v>127</v>
      </c>
      <c r="C48" t="s">
        <v>45</v>
      </c>
      <c r="D48" t="s">
        <v>15</v>
      </c>
      <c r="E48" t="s">
        <v>192</v>
      </c>
      <c r="F48" t="s">
        <v>163</v>
      </c>
      <c r="G48" t="s">
        <v>157</v>
      </c>
      <c r="H48" t="s">
        <v>126</v>
      </c>
      <c r="I48">
        <v>210</v>
      </c>
      <c r="J48" t="s">
        <v>155</v>
      </c>
      <c r="K48" t="s">
        <v>160</v>
      </c>
      <c r="L48">
        <v>2052</v>
      </c>
    </row>
    <row r="49" spans="2:12" x14ac:dyDescent="0.4">
      <c r="B49" t="s">
        <v>127</v>
      </c>
      <c r="C49" t="s">
        <v>223</v>
      </c>
      <c r="D49" t="s">
        <v>11</v>
      </c>
      <c r="E49" t="s">
        <v>193</v>
      </c>
      <c r="F49" t="s">
        <v>163</v>
      </c>
      <c r="G49" t="s">
        <v>157</v>
      </c>
      <c r="H49" t="s">
        <v>129</v>
      </c>
      <c r="I49">
        <v>144</v>
      </c>
      <c r="J49" t="s">
        <v>155</v>
      </c>
      <c r="K49" t="s">
        <v>160</v>
      </c>
      <c r="L49">
        <v>2039</v>
      </c>
    </row>
    <row r="50" spans="2:12" x14ac:dyDescent="0.4">
      <c r="B50" t="s">
        <v>127</v>
      </c>
      <c r="C50" t="s">
        <v>224</v>
      </c>
      <c r="D50" t="s">
        <v>11</v>
      </c>
      <c r="E50" t="s">
        <v>193</v>
      </c>
      <c r="F50" t="s">
        <v>163</v>
      </c>
      <c r="G50" t="s">
        <v>157</v>
      </c>
      <c r="H50" t="s">
        <v>130</v>
      </c>
      <c r="I50">
        <v>126</v>
      </c>
      <c r="J50" t="s">
        <v>155</v>
      </c>
      <c r="K50" t="s">
        <v>160</v>
      </c>
      <c r="L50">
        <v>2039</v>
      </c>
    </row>
    <row r="51" spans="2:12" x14ac:dyDescent="0.4">
      <c r="B51" t="s">
        <v>127</v>
      </c>
      <c r="C51" t="s">
        <v>47</v>
      </c>
      <c r="D51" t="s">
        <v>11</v>
      </c>
      <c r="E51" t="s">
        <v>194</v>
      </c>
      <c r="F51" t="s">
        <v>163</v>
      </c>
      <c r="G51" t="s">
        <v>157</v>
      </c>
      <c r="H51" t="s">
        <v>131</v>
      </c>
      <c r="I51">
        <v>98.7</v>
      </c>
      <c r="J51" t="s">
        <v>155</v>
      </c>
      <c r="K51" t="s">
        <v>160</v>
      </c>
      <c r="L51">
        <v>2033</v>
      </c>
    </row>
    <row r="52" spans="2:12" x14ac:dyDescent="0.4">
      <c r="B52" t="s">
        <v>127</v>
      </c>
      <c r="C52" t="s">
        <v>141</v>
      </c>
      <c r="D52" t="s">
        <v>140</v>
      </c>
      <c r="E52" t="s">
        <v>175</v>
      </c>
      <c r="F52" t="s">
        <v>163</v>
      </c>
      <c r="G52" t="s">
        <v>157</v>
      </c>
      <c r="H52" t="s">
        <v>195</v>
      </c>
      <c r="I52">
        <v>33</v>
      </c>
      <c r="J52" t="s">
        <v>155</v>
      </c>
      <c r="K52" t="s">
        <v>156</v>
      </c>
      <c r="L52">
        <v>2027</v>
      </c>
    </row>
    <row r="53" spans="2:12" x14ac:dyDescent="0.4">
      <c r="B53" t="s">
        <v>127</v>
      </c>
      <c r="C53" t="s">
        <v>132</v>
      </c>
      <c r="D53" t="s">
        <v>6</v>
      </c>
      <c r="E53" t="s">
        <v>166</v>
      </c>
      <c r="F53" t="s">
        <v>161</v>
      </c>
      <c r="G53" t="s">
        <v>159</v>
      </c>
      <c r="H53" t="s">
        <v>133</v>
      </c>
      <c r="I53">
        <v>94.996800000000007</v>
      </c>
      <c r="J53" t="s">
        <v>155</v>
      </c>
      <c r="K53" t="s">
        <v>160</v>
      </c>
      <c r="L53">
        <v>2049</v>
      </c>
    </row>
    <row r="54" spans="2:12" x14ac:dyDescent="0.4">
      <c r="B54" t="s">
        <v>127</v>
      </c>
      <c r="C54" t="s">
        <v>134</v>
      </c>
      <c r="D54" t="s">
        <v>6</v>
      </c>
      <c r="E54" t="s">
        <v>166</v>
      </c>
      <c r="F54" t="s">
        <v>158</v>
      </c>
      <c r="G54" t="s">
        <v>159</v>
      </c>
      <c r="H54" t="s">
        <v>135</v>
      </c>
      <c r="I54">
        <v>87</v>
      </c>
      <c r="J54" t="s">
        <v>173</v>
      </c>
      <c r="K54" t="s">
        <v>160</v>
      </c>
      <c r="L54">
        <v>2053</v>
      </c>
    </row>
    <row r="55" spans="2:12" x14ac:dyDescent="0.4">
      <c r="B55" t="s">
        <v>127</v>
      </c>
      <c r="C55" t="s">
        <v>204</v>
      </c>
      <c r="D55" t="s">
        <v>11</v>
      </c>
      <c r="E55" t="s">
        <v>196</v>
      </c>
      <c r="F55" t="s">
        <v>163</v>
      </c>
      <c r="G55" t="s">
        <v>157</v>
      </c>
      <c r="H55" t="s">
        <v>136</v>
      </c>
      <c r="I55">
        <v>111</v>
      </c>
      <c r="J55" t="s">
        <v>155</v>
      </c>
      <c r="K55" t="s">
        <v>160</v>
      </c>
      <c r="L55">
        <v>2045</v>
      </c>
    </row>
    <row r="56" spans="2:12" x14ac:dyDescent="0.4">
      <c r="B56" t="s">
        <v>127</v>
      </c>
      <c r="C56" t="s">
        <v>205</v>
      </c>
      <c r="D56" t="s">
        <v>11</v>
      </c>
      <c r="E56" t="s">
        <v>196</v>
      </c>
      <c r="F56" t="s">
        <v>163</v>
      </c>
      <c r="G56" t="s">
        <v>157</v>
      </c>
      <c r="H56" t="s">
        <v>136</v>
      </c>
      <c r="I56">
        <v>19.8</v>
      </c>
      <c r="J56" t="s">
        <v>155</v>
      </c>
      <c r="K56" t="s">
        <v>160</v>
      </c>
      <c r="L56">
        <v>2051</v>
      </c>
    </row>
    <row r="57" spans="2:12" x14ac:dyDescent="0.4">
      <c r="B57" t="s">
        <v>127</v>
      </c>
      <c r="C57" t="s">
        <v>137</v>
      </c>
      <c r="D57" t="s">
        <v>13</v>
      </c>
      <c r="E57" t="s">
        <v>165</v>
      </c>
      <c r="F57" t="s">
        <v>163</v>
      </c>
      <c r="G57" t="s">
        <v>157</v>
      </c>
      <c r="H57" t="s">
        <v>138</v>
      </c>
      <c r="I57">
        <v>90.75</v>
      </c>
      <c r="J57" t="s">
        <v>155</v>
      </c>
      <c r="K57" t="s">
        <v>156</v>
      </c>
      <c r="L57">
        <v>2029</v>
      </c>
    </row>
    <row r="58" spans="2:12" x14ac:dyDescent="0.4">
      <c r="B58" t="s">
        <v>127</v>
      </c>
      <c r="C58" t="s">
        <v>49</v>
      </c>
      <c r="D58" t="s">
        <v>11</v>
      </c>
      <c r="E58" t="s">
        <v>197</v>
      </c>
      <c r="F58" t="s">
        <v>163</v>
      </c>
      <c r="G58" t="s">
        <v>157</v>
      </c>
      <c r="H58" t="s">
        <v>139</v>
      </c>
      <c r="I58">
        <v>119.36</v>
      </c>
      <c r="J58" t="s">
        <v>155</v>
      </c>
      <c r="K58" t="s">
        <v>160</v>
      </c>
      <c r="L58">
        <v>2043</v>
      </c>
    </row>
    <row r="68" spans="2:18" x14ac:dyDescent="0.4">
      <c r="B68" t="s">
        <v>201</v>
      </c>
    </row>
    <row r="69" spans="2:18" x14ac:dyDescent="0.4">
      <c r="B69" t="s">
        <v>142</v>
      </c>
      <c r="C69" t="s">
        <v>81</v>
      </c>
      <c r="D69" t="s">
        <v>143</v>
      </c>
      <c r="E69" t="s">
        <v>144</v>
      </c>
      <c r="F69" t="s">
        <v>145</v>
      </c>
      <c r="G69" t="s">
        <v>82</v>
      </c>
      <c r="H69" t="s">
        <v>146</v>
      </c>
      <c r="I69" t="s">
        <v>147</v>
      </c>
      <c r="J69" t="s">
        <v>148</v>
      </c>
      <c r="K69" t="s">
        <v>149</v>
      </c>
      <c r="L69" t="s">
        <v>150</v>
      </c>
      <c r="M69" t="s">
        <v>151</v>
      </c>
      <c r="N69" t="s">
        <v>152</v>
      </c>
      <c r="O69" t="s">
        <v>153</v>
      </c>
      <c r="P69" s="5" t="s">
        <v>154</v>
      </c>
      <c r="Q69" t="s">
        <v>83</v>
      </c>
      <c r="R69" t="s">
        <v>84</v>
      </c>
    </row>
    <row r="70" spans="2:18" x14ac:dyDescent="0.4">
      <c r="B70" t="s">
        <v>127</v>
      </c>
      <c r="C70" t="s">
        <v>85</v>
      </c>
      <c r="D70" t="s">
        <v>162</v>
      </c>
      <c r="E70" t="s">
        <v>161</v>
      </c>
      <c r="F70" t="s">
        <v>159</v>
      </c>
      <c r="G70" t="s">
        <v>86</v>
      </c>
      <c r="H70">
        <v>4</v>
      </c>
      <c r="J70">
        <v>2.75</v>
      </c>
      <c r="L70">
        <v>11</v>
      </c>
      <c r="M70">
        <v>11</v>
      </c>
      <c r="N70" t="s">
        <v>155</v>
      </c>
      <c r="O70" t="s">
        <v>160</v>
      </c>
      <c r="P70" s="5">
        <v>44682</v>
      </c>
      <c r="Q70">
        <v>2041</v>
      </c>
    </row>
    <row r="71" spans="2:18" x14ac:dyDescent="0.4">
      <c r="B71" t="s">
        <v>127</v>
      </c>
      <c r="C71" t="s">
        <v>85</v>
      </c>
      <c r="D71" t="s">
        <v>162</v>
      </c>
      <c r="E71" t="s">
        <v>161</v>
      </c>
      <c r="F71" t="s">
        <v>159</v>
      </c>
      <c r="G71" t="s">
        <v>87</v>
      </c>
      <c r="H71">
        <v>4</v>
      </c>
      <c r="J71">
        <v>3.43</v>
      </c>
      <c r="L71">
        <v>13.72</v>
      </c>
      <c r="M71">
        <v>13.72</v>
      </c>
      <c r="N71" t="s">
        <v>155</v>
      </c>
      <c r="O71" t="s">
        <v>156</v>
      </c>
      <c r="P71" s="5">
        <v>44743</v>
      </c>
      <c r="Q71">
        <v>2041</v>
      </c>
    </row>
    <row r="72" spans="2:18" x14ac:dyDescent="0.4">
      <c r="B72" t="s">
        <v>127</v>
      </c>
      <c r="C72" t="s">
        <v>88</v>
      </c>
      <c r="D72" t="s">
        <v>162</v>
      </c>
      <c r="E72" t="s">
        <v>161</v>
      </c>
      <c r="F72" t="s">
        <v>159</v>
      </c>
      <c r="G72" t="s">
        <v>89</v>
      </c>
      <c r="H72">
        <v>3</v>
      </c>
      <c r="J72">
        <v>3.75</v>
      </c>
      <c r="L72">
        <v>11.25</v>
      </c>
      <c r="M72">
        <v>11.25</v>
      </c>
      <c r="N72" t="s">
        <v>155</v>
      </c>
      <c r="O72" t="s">
        <v>160</v>
      </c>
      <c r="P72" s="5">
        <v>44835</v>
      </c>
      <c r="Q72">
        <v>2045</v>
      </c>
    </row>
    <row r="73" spans="2:18" x14ac:dyDescent="0.4">
      <c r="B73" t="s">
        <v>127</v>
      </c>
      <c r="C73" t="s">
        <v>24</v>
      </c>
      <c r="D73" t="s">
        <v>169</v>
      </c>
      <c r="E73" t="s">
        <v>158</v>
      </c>
      <c r="F73" t="s">
        <v>159</v>
      </c>
      <c r="G73" t="s">
        <v>90</v>
      </c>
      <c r="H73">
        <v>54</v>
      </c>
      <c r="I73">
        <v>2.04</v>
      </c>
      <c r="J73">
        <v>2.5</v>
      </c>
      <c r="K73">
        <v>110.16</v>
      </c>
      <c r="L73">
        <v>135</v>
      </c>
      <c r="M73">
        <v>135</v>
      </c>
      <c r="N73" t="s">
        <v>155</v>
      </c>
      <c r="O73" t="s">
        <v>160</v>
      </c>
      <c r="P73" s="5">
        <v>43435</v>
      </c>
      <c r="Q73">
        <v>2044</v>
      </c>
    </row>
    <row r="74" spans="2:18" x14ac:dyDescent="0.4">
      <c r="B74" t="s">
        <v>127</v>
      </c>
      <c r="C74" t="s">
        <v>25</v>
      </c>
      <c r="D74" t="s">
        <v>170</v>
      </c>
      <c r="E74" t="s">
        <v>158</v>
      </c>
      <c r="F74" t="s">
        <v>159</v>
      </c>
      <c r="G74" t="s">
        <v>91</v>
      </c>
      <c r="H74">
        <v>54</v>
      </c>
      <c r="I74">
        <v>2.04</v>
      </c>
      <c r="J74">
        <v>2.5</v>
      </c>
      <c r="K74">
        <v>110.16</v>
      </c>
      <c r="L74">
        <v>135</v>
      </c>
      <c r="M74">
        <v>135</v>
      </c>
      <c r="N74" t="s">
        <v>155</v>
      </c>
      <c r="O74" t="s">
        <v>160</v>
      </c>
      <c r="P74" s="5">
        <v>44440</v>
      </c>
      <c r="Q74">
        <v>2044</v>
      </c>
    </row>
    <row r="75" spans="2:18" x14ac:dyDescent="0.4">
      <c r="B75" t="s">
        <v>127</v>
      </c>
      <c r="C75" t="s">
        <v>92</v>
      </c>
      <c r="D75" t="s">
        <v>171</v>
      </c>
      <c r="E75" t="s">
        <v>163</v>
      </c>
      <c r="F75" t="s">
        <v>157</v>
      </c>
      <c r="G75" t="s">
        <v>93</v>
      </c>
      <c r="H75">
        <v>23</v>
      </c>
      <c r="I75">
        <v>2</v>
      </c>
      <c r="J75">
        <v>2</v>
      </c>
      <c r="K75">
        <v>46</v>
      </c>
      <c r="L75">
        <v>46</v>
      </c>
      <c r="M75">
        <v>46</v>
      </c>
      <c r="N75" t="s">
        <v>155</v>
      </c>
      <c r="O75" t="s">
        <v>160</v>
      </c>
      <c r="P75" s="5"/>
      <c r="Q75">
        <v>2035</v>
      </c>
    </row>
    <row r="76" spans="2:18" x14ac:dyDescent="0.4">
      <c r="B76" t="s">
        <v>127</v>
      </c>
      <c r="C76" t="s">
        <v>94</v>
      </c>
      <c r="D76" t="s">
        <v>172</v>
      </c>
      <c r="E76" t="s">
        <v>163</v>
      </c>
      <c r="F76" t="s">
        <v>157</v>
      </c>
      <c r="G76" t="s">
        <v>95</v>
      </c>
      <c r="H76">
        <v>31</v>
      </c>
      <c r="I76">
        <v>2</v>
      </c>
      <c r="J76">
        <v>2</v>
      </c>
      <c r="K76">
        <v>62</v>
      </c>
      <c r="L76">
        <v>62</v>
      </c>
      <c r="M76">
        <v>62</v>
      </c>
      <c r="N76" t="s">
        <v>155</v>
      </c>
      <c r="O76" t="s">
        <v>160</v>
      </c>
      <c r="P76" s="5"/>
      <c r="Q76">
        <v>2030</v>
      </c>
    </row>
    <row r="77" spans="2:18" x14ac:dyDescent="0.4">
      <c r="B77" t="s">
        <v>127</v>
      </c>
      <c r="C77" t="s">
        <v>96</v>
      </c>
      <c r="D77" t="s">
        <v>162</v>
      </c>
      <c r="E77" t="s">
        <v>158</v>
      </c>
      <c r="F77" t="s">
        <v>159</v>
      </c>
      <c r="G77" t="s">
        <v>97</v>
      </c>
      <c r="H77">
        <v>2</v>
      </c>
      <c r="J77">
        <v>2.4</v>
      </c>
      <c r="L77">
        <v>4.8</v>
      </c>
      <c r="M77">
        <v>4.8</v>
      </c>
      <c r="N77" t="s">
        <v>155</v>
      </c>
      <c r="O77" t="s">
        <v>156</v>
      </c>
      <c r="P77" s="5">
        <v>44835</v>
      </c>
      <c r="Q77">
        <v>2041</v>
      </c>
    </row>
    <row r="78" spans="2:18" x14ac:dyDescent="0.4">
      <c r="B78" t="s">
        <v>127</v>
      </c>
      <c r="C78" t="s">
        <v>37</v>
      </c>
      <c r="D78" t="s">
        <v>174</v>
      </c>
      <c r="E78" t="s">
        <v>163</v>
      </c>
      <c r="F78" t="s">
        <v>157</v>
      </c>
      <c r="G78" t="s">
        <v>98</v>
      </c>
      <c r="H78">
        <v>27</v>
      </c>
      <c r="J78">
        <v>2.1</v>
      </c>
      <c r="L78">
        <v>56.7</v>
      </c>
      <c r="M78">
        <v>56.7</v>
      </c>
      <c r="N78" t="s">
        <v>155</v>
      </c>
      <c r="O78" t="s">
        <v>160</v>
      </c>
      <c r="P78" s="5"/>
      <c r="Q78">
        <v>2039</v>
      </c>
    </row>
    <row r="79" spans="2:18" x14ac:dyDescent="0.4">
      <c r="B79" t="s">
        <v>128</v>
      </c>
      <c r="C79" t="s">
        <v>36</v>
      </c>
      <c r="D79" t="s">
        <v>176</v>
      </c>
      <c r="E79" t="s">
        <v>158</v>
      </c>
      <c r="F79" t="s">
        <v>159</v>
      </c>
      <c r="H79">
        <v>104</v>
      </c>
      <c r="I79">
        <v>0</v>
      </c>
      <c r="J79">
        <v>3.44</v>
      </c>
      <c r="K79">
        <v>0</v>
      </c>
      <c r="L79">
        <v>357.45</v>
      </c>
      <c r="M79">
        <v>357.45</v>
      </c>
      <c r="N79" t="s">
        <v>164</v>
      </c>
      <c r="O79" t="s">
        <v>160</v>
      </c>
      <c r="P79" s="5">
        <v>46204</v>
      </c>
      <c r="Q79">
        <v>2055</v>
      </c>
    </row>
    <row r="80" spans="2:18" x14ac:dyDescent="0.4">
      <c r="B80" t="s">
        <v>128</v>
      </c>
      <c r="C80" t="s">
        <v>50</v>
      </c>
      <c r="D80" t="s">
        <v>167</v>
      </c>
      <c r="E80" t="s">
        <v>163</v>
      </c>
      <c r="F80" t="s">
        <v>157</v>
      </c>
      <c r="G80" t="s">
        <v>99</v>
      </c>
      <c r="H80">
        <v>38</v>
      </c>
      <c r="I80">
        <v>0</v>
      </c>
      <c r="J80">
        <v>5.5</v>
      </c>
      <c r="K80">
        <v>0</v>
      </c>
      <c r="L80">
        <v>209</v>
      </c>
      <c r="M80">
        <v>209</v>
      </c>
      <c r="N80" t="s">
        <v>35</v>
      </c>
      <c r="O80" t="s">
        <v>160</v>
      </c>
      <c r="P80" s="5">
        <v>45444</v>
      </c>
      <c r="Q80">
        <v>2048</v>
      </c>
    </row>
    <row r="81" spans="2:17" x14ac:dyDescent="0.4">
      <c r="B81" t="s">
        <v>128</v>
      </c>
      <c r="C81" t="s">
        <v>51</v>
      </c>
      <c r="D81" t="s">
        <v>167</v>
      </c>
      <c r="E81" t="s">
        <v>163</v>
      </c>
      <c r="F81" t="s">
        <v>157</v>
      </c>
      <c r="G81" t="s">
        <v>100</v>
      </c>
      <c r="H81">
        <v>37</v>
      </c>
      <c r="I81">
        <v>0</v>
      </c>
      <c r="J81">
        <v>5.5</v>
      </c>
      <c r="K81">
        <v>0</v>
      </c>
      <c r="L81">
        <v>203.5</v>
      </c>
      <c r="M81">
        <v>203.5</v>
      </c>
      <c r="N81" t="s">
        <v>35</v>
      </c>
      <c r="O81" t="s">
        <v>160</v>
      </c>
      <c r="P81" s="5">
        <v>45627</v>
      </c>
      <c r="Q81">
        <v>2049</v>
      </c>
    </row>
    <row r="82" spans="2:17" x14ac:dyDescent="0.4">
      <c r="B82" t="s">
        <v>127</v>
      </c>
      <c r="C82" t="s">
        <v>101</v>
      </c>
      <c r="D82" t="s">
        <v>177</v>
      </c>
      <c r="E82" t="s">
        <v>163</v>
      </c>
      <c r="F82" t="s">
        <v>157</v>
      </c>
      <c r="G82" t="s">
        <v>102</v>
      </c>
      <c r="H82">
        <v>63</v>
      </c>
      <c r="I82">
        <v>2.1</v>
      </c>
      <c r="J82">
        <v>2.1</v>
      </c>
      <c r="K82">
        <v>132.30000000000001</v>
      </c>
      <c r="L82">
        <v>132.30000000000001</v>
      </c>
      <c r="M82">
        <v>132.30000000000001</v>
      </c>
      <c r="N82" t="s">
        <v>155</v>
      </c>
      <c r="O82" t="s">
        <v>160</v>
      </c>
      <c r="P82" s="5"/>
      <c r="Q82">
        <v>2036</v>
      </c>
    </row>
    <row r="83" spans="2:17" x14ac:dyDescent="0.4">
      <c r="B83" t="s">
        <v>127</v>
      </c>
      <c r="C83" t="s">
        <v>103</v>
      </c>
      <c r="D83" t="s">
        <v>178</v>
      </c>
      <c r="E83" t="s">
        <v>163</v>
      </c>
      <c r="F83" t="s">
        <v>157</v>
      </c>
      <c r="G83" t="s">
        <v>104</v>
      </c>
      <c r="H83">
        <v>25</v>
      </c>
      <c r="J83">
        <v>2.1</v>
      </c>
      <c r="L83">
        <v>52.5</v>
      </c>
      <c r="M83">
        <v>52.5</v>
      </c>
      <c r="N83" t="s">
        <v>155</v>
      </c>
      <c r="O83" t="s">
        <v>160</v>
      </c>
      <c r="P83" s="5"/>
      <c r="Q83">
        <v>2036</v>
      </c>
    </row>
    <row r="84" spans="2:17" x14ac:dyDescent="0.4">
      <c r="B84" t="s">
        <v>127</v>
      </c>
      <c r="C84" t="s">
        <v>105</v>
      </c>
      <c r="D84" t="s">
        <v>179</v>
      </c>
      <c r="E84" t="s">
        <v>163</v>
      </c>
      <c r="F84" t="s">
        <v>157</v>
      </c>
      <c r="G84" t="s">
        <v>106</v>
      </c>
      <c r="H84">
        <v>45</v>
      </c>
      <c r="I84">
        <v>2.1</v>
      </c>
      <c r="J84">
        <v>2.1</v>
      </c>
      <c r="K84">
        <v>94.5</v>
      </c>
      <c r="L84">
        <v>94.5</v>
      </c>
      <c r="M84">
        <v>94.5</v>
      </c>
      <c r="N84" t="s">
        <v>155</v>
      </c>
      <c r="O84" t="s">
        <v>160</v>
      </c>
      <c r="P84" s="5"/>
      <c r="Q84">
        <v>2043</v>
      </c>
    </row>
    <row r="85" spans="2:17" x14ac:dyDescent="0.4">
      <c r="B85" t="s">
        <v>127</v>
      </c>
      <c r="C85" t="s">
        <v>107</v>
      </c>
      <c r="D85" t="s">
        <v>180</v>
      </c>
      <c r="E85" t="s">
        <v>163</v>
      </c>
      <c r="F85" t="s">
        <v>157</v>
      </c>
      <c r="G85" t="s">
        <v>108</v>
      </c>
      <c r="H85">
        <v>34</v>
      </c>
      <c r="I85">
        <v>2.1</v>
      </c>
      <c r="J85">
        <v>2.1</v>
      </c>
      <c r="K85">
        <v>71.400000000000006</v>
      </c>
      <c r="L85">
        <v>71.400000000000006</v>
      </c>
      <c r="M85">
        <v>71.400000000000006</v>
      </c>
      <c r="N85" t="s">
        <v>155</v>
      </c>
      <c r="O85" t="s">
        <v>160</v>
      </c>
      <c r="P85" s="5"/>
      <c r="Q85">
        <v>2035</v>
      </c>
    </row>
    <row r="86" spans="2:17" x14ac:dyDescent="0.4">
      <c r="B86" t="s">
        <v>127</v>
      </c>
      <c r="C86" t="s">
        <v>26</v>
      </c>
      <c r="D86" t="s">
        <v>162</v>
      </c>
      <c r="E86" t="s">
        <v>158</v>
      </c>
      <c r="F86" t="s">
        <v>159</v>
      </c>
      <c r="G86" t="s">
        <v>109</v>
      </c>
      <c r="H86">
        <v>3</v>
      </c>
      <c r="J86">
        <v>2.78</v>
      </c>
      <c r="L86">
        <v>8.34</v>
      </c>
      <c r="M86">
        <v>8.34</v>
      </c>
      <c r="N86" t="s">
        <v>155</v>
      </c>
      <c r="O86" t="s">
        <v>160</v>
      </c>
      <c r="P86" s="5">
        <v>44805</v>
      </c>
      <c r="Q86">
        <v>2041</v>
      </c>
    </row>
    <row r="87" spans="2:17" x14ac:dyDescent="0.4">
      <c r="B87" t="s">
        <v>127</v>
      </c>
      <c r="C87" t="s">
        <v>38</v>
      </c>
      <c r="D87" t="s">
        <v>181</v>
      </c>
      <c r="E87" t="s">
        <v>163</v>
      </c>
      <c r="F87" t="s">
        <v>157</v>
      </c>
      <c r="G87" t="s">
        <v>110</v>
      </c>
      <c r="H87">
        <v>32</v>
      </c>
      <c r="I87">
        <v>3.2</v>
      </c>
      <c r="J87">
        <v>3.2</v>
      </c>
      <c r="K87">
        <v>102.4</v>
      </c>
      <c r="L87">
        <v>102.4</v>
      </c>
      <c r="M87">
        <v>102.4</v>
      </c>
      <c r="N87" t="s">
        <v>155</v>
      </c>
      <c r="O87" t="s">
        <v>160</v>
      </c>
      <c r="P87" s="5"/>
      <c r="Q87">
        <v>2056</v>
      </c>
    </row>
    <row r="88" spans="2:17" x14ac:dyDescent="0.4">
      <c r="B88" t="s">
        <v>127</v>
      </c>
      <c r="C88" t="s">
        <v>39</v>
      </c>
      <c r="D88" t="s">
        <v>182</v>
      </c>
      <c r="E88" t="s">
        <v>163</v>
      </c>
      <c r="F88" t="s">
        <v>157</v>
      </c>
      <c r="G88" t="s">
        <v>111</v>
      </c>
      <c r="H88">
        <v>32</v>
      </c>
      <c r="I88">
        <v>3.2</v>
      </c>
      <c r="J88">
        <v>3.2</v>
      </c>
      <c r="K88">
        <v>102.4</v>
      </c>
      <c r="L88">
        <v>102.4</v>
      </c>
      <c r="M88">
        <v>102.4</v>
      </c>
      <c r="N88" t="s">
        <v>155</v>
      </c>
      <c r="O88" t="s">
        <v>160</v>
      </c>
      <c r="P88" s="5"/>
      <c r="Q88">
        <v>2057</v>
      </c>
    </row>
    <row r="89" spans="2:17" x14ac:dyDescent="0.4">
      <c r="B89" t="s">
        <v>127</v>
      </c>
      <c r="C89" t="s">
        <v>40</v>
      </c>
      <c r="D89" t="s">
        <v>183</v>
      </c>
      <c r="E89" t="s">
        <v>163</v>
      </c>
      <c r="F89" t="s">
        <v>157</v>
      </c>
      <c r="G89" t="s">
        <v>112</v>
      </c>
      <c r="H89">
        <v>35</v>
      </c>
      <c r="I89">
        <v>3.2</v>
      </c>
      <c r="J89">
        <v>3.2</v>
      </c>
      <c r="K89">
        <v>112</v>
      </c>
      <c r="L89">
        <v>112</v>
      </c>
      <c r="M89">
        <v>112</v>
      </c>
      <c r="N89" t="s">
        <v>155</v>
      </c>
      <c r="O89" t="s">
        <v>160</v>
      </c>
      <c r="P89" s="5"/>
      <c r="Q89">
        <v>2057</v>
      </c>
    </row>
    <row r="90" spans="2:17" x14ac:dyDescent="0.4">
      <c r="B90" t="s">
        <v>127</v>
      </c>
      <c r="C90" t="s">
        <v>41</v>
      </c>
      <c r="D90" t="s">
        <v>184</v>
      </c>
      <c r="E90" t="s">
        <v>163</v>
      </c>
      <c r="F90" t="s">
        <v>157</v>
      </c>
      <c r="G90" t="s">
        <v>113</v>
      </c>
      <c r="H90">
        <v>46</v>
      </c>
      <c r="I90">
        <v>1.75</v>
      </c>
      <c r="J90">
        <v>1.75</v>
      </c>
      <c r="K90">
        <v>80.5</v>
      </c>
      <c r="L90">
        <v>80.5</v>
      </c>
      <c r="M90">
        <v>80.5</v>
      </c>
      <c r="N90" t="s">
        <v>155</v>
      </c>
      <c r="O90" t="s">
        <v>156</v>
      </c>
      <c r="P90" s="5"/>
      <c r="Q90">
        <v>2035</v>
      </c>
    </row>
    <row r="91" spans="2:17" x14ac:dyDescent="0.4">
      <c r="B91" t="s">
        <v>127</v>
      </c>
      <c r="C91" t="s">
        <v>42</v>
      </c>
      <c r="D91" t="s">
        <v>184</v>
      </c>
      <c r="E91" t="s">
        <v>163</v>
      </c>
      <c r="F91" t="s">
        <v>157</v>
      </c>
      <c r="G91" t="s">
        <v>114</v>
      </c>
      <c r="H91">
        <v>53</v>
      </c>
      <c r="I91">
        <v>3</v>
      </c>
      <c r="J91">
        <v>3</v>
      </c>
      <c r="K91">
        <v>159</v>
      </c>
      <c r="L91">
        <v>159</v>
      </c>
      <c r="M91">
        <v>159</v>
      </c>
      <c r="N91" t="s">
        <v>155</v>
      </c>
      <c r="O91" t="s">
        <v>160</v>
      </c>
      <c r="P91" s="5"/>
      <c r="Q91">
        <v>2038</v>
      </c>
    </row>
    <row r="92" spans="2:17" x14ac:dyDescent="0.4">
      <c r="B92" t="s">
        <v>127</v>
      </c>
      <c r="C92" t="s">
        <v>43</v>
      </c>
      <c r="D92" t="s">
        <v>184</v>
      </c>
      <c r="E92" t="s">
        <v>163</v>
      </c>
      <c r="F92" t="s">
        <v>157</v>
      </c>
      <c r="G92" t="s">
        <v>115</v>
      </c>
      <c r="H92">
        <v>13</v>
      </c>
      <c r="I92">
        <v>3</v>
      </c>
      <c r="J92">
        <v>3</v>
      </c>
      <c r="K92">
        <v>39</v>
      </c>
      <c r="L92">
        <v>39</v>
      </c>
      <c r="M92">
        <v>39</v>
      </c>
      <c r="N92" t="s">
        <v>155</v>
      </c>
      <c r="O92" t="s">
        <v>160</v>
      </c>
      <c r="P92" s="5"/>
      <c r="Q92">
        <v>2040</v>
      </c>
    </row>
    <row r="93" spans="2:17" x14ac:dyDescent="0.4">
      <c r="B93" t="s">
        <v>127</v>
      </c>
      <c r="C93" t="s">
        <v>44</v>
      </c>
      <c r="D93" t="s">
        <v>185</v>
      </c>
      <c r="E93" t="s">
        <v>163</v>
      </c>
      <c r="F93" t="s">
        <v>157</v>
      </c>
      <c r="G93" t="s">
        <v>116</v>
      </c>
      <c r="H93">
        <v>35</v>
      </c>
      <c r="I93">
        <v>3.6</v>
      </c>
      <c r="J93">
        <v>3.6</v>
      </c>
      <c r="K93">
        <v>126</v>
      </c>
      <c r="L93">
        <v>126</v>
      </c>
      <c r="M93">
        <v>126</v>
      </c>
      <c r="N93" t="s">
        <v>155</v>
      </c>
      <c r="O93" t="s">
        <v>160</v>
      </c>
      <c r="P93" s="5">
        <v>44044</v>
      </c>
      <c r="Q93">
        <v>2045</v>
      </c>
    </row>
    <row r="94" spans="2:17" x14ac:dyDescent="0.4">
      <c r="B94" t="s">
        <v>127</v>
      </c>
      <c r="C94" t="s">
        <v>186</v>
      </c>
      <c r="D94" t="s">
        <v>185</v>
      </c>
      <c r="E94" t="s">
        <v>163</v>
      </c>
      <c r="F94" t="s">
        <v>157</v>
      </c>
      <c r="G94" t="s">
        <v>187</v>
      </c>
      <c r="H94">
        <v>24</v>
      </c>
      <c r="I94">
        <v>3.6</v>
      </c>
      <c r="J94">
        <v>3.6</v>
      </c>
      <c r="K94">
        <v>86.4</v>
      </c>
      <c r="L94">
        <v>86.4</v>
      </c>
      <c r="M94">
        <v>86.4</v>
      </c>
      <c r="N94" t="s">
        <v>155</v>
      </c>
      <c r="O94" t="s">
        <v>160</v>
      </c>
      <c r="P94" s="5">
        <v>44593</v>
      </c>
      <c r="Q94">
        <v>2045</v>
      </c>
    </row>
    <row r="95" spans="2:17" x14ac:dyDescent="0.4">
      <c r="B95" t="s">
        <v>127</v>
      </c>
      <c r="C95" t="s">
        <v>27</v>
      </c>
      <c r="D95" t="s">
        <v>162</v>
      </c>
      <c r="E95" t="s">
        <v>158</v>
      </c>
      <c r="F95" t="s">
        <v>159</v>
      </c>
      <c r="G95" t="s">
        <v>117</v>
      </c>
      <c r="H95">
        <v>6</v>
      </c>
      <c r="J95">
        <v>2.8</v>
      </c>
      <c r="L95">
        <v>16.8</v>
      </c>
      <c r="M95">
        <v>16.8</v>
      </c>
      <c r="N95" t="s">
        <v>155</v>
      </c>
      <c r="O95" t="s">
        <v>160</v>
      </c>
      <c r="P95" s="5">
        <v>44682</v>
      </c>
      <c r="Q95">
        <v>2041</v>
      </c>
    </row>
    <row r="96" spans="2:17" x14ac:dyDescent="0.4">
      <c r="B96" t="s">
        <v>127</v>
      </c>
      <c r="C96" t="s">
        <v>28</v>
      </c>
      <c r="D96" t="s">
        <v>162</v>
      </c>
      <c r="E96" t="s">
        <v>158</v>
      </c>
      <c r="F96" t="s">
        <v>159</v>
      </c>
      <c r="G96" t="s">
        <v>118</v>
      </c>
      <c r="H96">
        <v>6</v>
      </c>
      <c r="J96">
        <v>2.06</v>
      </c>
      <c r="L96">
        <v>12.36</v>
      </c>
      <c r="M96">
        <v>12.36</v>
      </c>
      <c r="N96" t="s">
        <v>155</v>
      </c>
      <c r="O96" t="s">
        <v>160</v>
      </c>
      <c r="P96" s="5">
        <v>44927</v>
      </c>
      <c r="Q96">
        <v>2041</v>
      </c>
    </row>
    <row r="97" spans="2:17" x14ac:dyDescent="0.4">
      <c r="B97" t="s">
        <v>128</v>
      </c>
      <c r="C97" t="s">
        <v>80</v>
      </c>
      <c r="D97" t="s">
        <v>188</v>
      </c>
      <c r="E97" t="s">
        <v>158</v>
      </c>
      <c r="F97" t="s">
        <v>159</v>
      </c>
      <c r="G97" t="s">
        <v>119</v>
      </c>
      <c r="H97">
        <v>11</v>
      </c>
      <c r="J97">
        <v>2.73</v>
      </c>
      <c r="L97">
        <v>29.99</v>
      </c>
      <c r="M97">
        <v>29.99</v>
      </c>
      <c r="N97" t="s">
        <v>168</v>
      </c>
      <c r="O97" t="s">
        <v>160</v>
      </c>
      <c r="P97" s="5">
        <v>45323</v>
      </c>
      <c r="Q97">
        <v>2058</v>
      </c>
    </row>
    <row r="98" spans="2:17" x14ac:dyDescent="0.4">
      <c r="B98" t="s">
        <v>127</v>
      </c>
      <c r="C98" t="s">
        <v>29</v>
      </c>
      <c r="D98" t="s">
        <v>162</v>
      </c>
      <c r="E98" t="s">
        <v>158</v>
      </c>
      <c r="F98" t="s">
        <v>159</v>
      </c>
      <c r="G98" t="s">
        <v>120</v>
      </c>
      <c r="H98">
        <v>2</v>
      </c>
      <c r="J98">
        <v>3.06</v>
      </c>
      <c r="L98">
        <v>6.12</v>
      </c>
      <c r="M98">
        <v>6.12</v>
      </c>
      <c r="N98" t="s">
        <v>155</v>
      </c>
      <c r="O98" t="s">
        <v>160</v>
      </c>
      <c r="P98" s="5">
        <v>44774</v>
      </c>
      <c r="Q98">
        <v>2031</v>
      </c>
    </row>
    <row r="99" spans="2:17" x14ac:dyDescent="0.4">
      <c r="B99" t="s">
        <v>127</v>
      </c>
      <c r="C99" t="s">
        <v>30</v>
      </c>
      <c r="D99" t="s">
        <v>162</v>
      </c>
      <c r="E99" t="s">
        <v>158</v>
      </c>
      <c r="F99" t="s">
        <v>159</v>
      </c>
      <c r="G99" t="s">
        <v>121</v>
      </c>
      <c r="H99">
        <v>2</v>
      </c>
      <c r="J99">
        <v>2.94</v>
      </c>
      <c r="L99">
        <v>5.88</v>
      </c>
      <c r="M99">
        <v>5.88</v>
      </c>
      <c r="N99" t="s">
        <v>155</v>
      </c>
      <c r="O99" t="s">
        <v>160</v>
      </c>
      <c r="P99" s="5">
        <v>44713</v>
      </c>
      <c r="Q99">
        <v>2041</v>
      </c>
    </row>
    <row r="100" spans="2:17" x14ac:dyDescent="0.4">
      <c r="B100" t="s">
        <v>127</v>
      </c>
      <c r="C100" t="s">
        <v>31</v>
      </c>
      <c r="D100" t="s">
        <v>162</v>
      </c>
      <c r="E100" t="s">
        <v>158</v>
      </c>
      <c r="F100" t="s">
        <v>159</v>
      </c>
      <c r="G100" t="s">
        <v>122</v>
      </c>
      <c r="H100">
        <v>3</v>
      </c>
      <c r="J100">
        <v>2.46</v>
      </c>
      <c r="L100">
        <v>7.38</v>
      </c>
      <c r="M100">
        <v>7.38</v>
      </c>
      <c r="N100" t="s">
        <v>155</v>
      </c>
      <c r="O100" t="s">
        <v>160</v>
      </c>
      <c r="P100" s="5">
        <v>44713</v>
      </c>
      <c r="Q100">
        <v>2045</v>
      </c>
    </row>
    <row r="101" spans="2:17" x14ac:dyDescent="0.4">
      <c r="B101" t="s">
        <v>127</v>
      </c>
      <c r="C101" t="s">
        <v>32</v>
      </c>
      <c r="D101" t="s">
        <v>162</v>
      </c>
      <c r="E101" t="s">
        <v>158</v>
      </c>
      <c r="F101" t="s">
        <v>159</v>
      </c>
      <c r="G101" t="s">
        <v>123</v>
      </c>
      <c r="H101">
        <v>2</v>
      </c>
      <c r="J101">
        <v>2.94</v>
      </c>
      <c r="L101">
        <v>5.88</v>
      </c>
      <c r="M101">
        <v>5.88</v>
      </c>
      <c r="N101" t="s">
        <v>155</v>
      </c>
      <c r="O101" t="s">
        <v>160</v>
      </c>
      <c r="P101" s="5">
        <v>44774</v>
      </c>
      <c r="Q101">
        <v>2041</v>
      </c>
    </row>
    <row r="102" spans="2:17" x14ac:dyDescent="0.4">
      <c r="B102" t="s">
        <v>127</v>
      </c>
      <c r="C102" t="s">
        <v>189</v>
      </c>
      <c r="D102" t="s">
        <v>190</v>
      </c>
      <c r="E102" t="s">
        <v>163</v>
      </c>
      <c r="F102" t="s">
        <v>157</v>
      </c>
      <c r="G102" t="s">
        <v>191</v>
      </c>
      <c r="H102">
        <v>35</v>
      </c>
      <c r="J102">
        <v>2.0699999999999998</v>
      </c>
      <c r="L102">
        <v>72.28</v>
      </c>
      <c r="M102">
        <v>72.28</v>
      </c>
      <c r="N102" t="s">
        <v>155</v>
      </c>
      <c r="O102" t="s">
        <v>156</v>
      </c>
      <c r="P102" s="5"/>
      <c r="Q102">
        <v>2035</v>
      </c>
    </row>
    <row r="103" spans="2:17" x14ac:dyDescent="0.4">
      <c r="B103" t="s">
        <v>127</v>
      </c>
      <c r="C103" t="s">
        <v>33</v>
      </c>
      <c r="D103" t="s">
        <v>162</v>
      </c>
      <c r="E103" t="s">
        <v>158</v>
      </c>
      <c r="F103" t="s">
        <v>159</v>
      </c>
      <c r="G103" t="s">
        <v>124</v>
      </c>
      <c r="H103">
        <v>6</v>
      </c>
      <c r="J103">
        <v>2.29</v>
      </c>
      <c r="L103">
        <v>13.74</v>
      </c>
      <c r="M103">
        <v>13.74</v>
      </c>
      <c r="N103" t="s">
        <v>155</v>
      </c>
      <c r="O103" t="s">
        <v>160</v>
      </c>
      <c r="P103" s="5">
        <v>44774</v>
      </c>
      <c r="Q103">
        <v>2041</v>
      </c>
    </row>
    <row r="104" spans="2:17" x14ac:dyDescent="0.4">
      <c r="B104" t="s">
        <v>127</v>
      </c>
      <c r="C104" t="s">
        <v>34</v>
      </c>
      <c r="D104" t="s">
        <v>192</v>
      </c>
      <c r="E104" t="s">
        <v>161</v>
      </c>
      <c r="F104" t="s">
        <v>159</v>
      </c>
      <c r="G104" t="s">
        <v>125</v>
      </c>
      <c r="H104">
        <v>36</v>
      </c>
      <c r="I104">
        <v>2.2000000000000002</v>
      </c>
      <c r="J104">
        <v>2.2000000000000002</v>
      </c>
      <c r="K104">
        <v>79.2</v>
      </c>
      <c r="L104">
        <v>79.2</v>
      </c>
      <c r="M104">
        <v>79.2</v>
      </c>
      <c r="N104" t="s">
        <v>155</v>
      </c>
      <c r="O104" t="s">
        <v>160</v>
      </c>
      <c r="P104" s="5">
        <v>44927</v>
      </c>
      <c r="Q104">
        <v>2047</v>
      </c>
    </row>
    <row r="105" spans="2:17" x14ac:dyDescent="0.4">
      <c r="B105" t="s">
        <v>127</v>
      </c>
      <c r="C105" t="s">
        <v>45</v>
      </c>
      <c r="D105" t="s">
        <v>192</v>
      </c>
      <c r="E105" t="s">
        <v>163</v>
      </c>
      <c r="F105" t="s">
        <v>157</v>
      </c>
      <c r="G105" t="s">
        <v>126</v>
      </c>
      <c r="H105">
        <v>50</v>
      </c>
      <c r="I105">
        <v>4.2</v>
      </c>
      <c r="J105">
        <v>4.2</v>
      </c>
      <c r="K105">
        <v>210</v>
      </c>
      <c r="L105">
        <v>210</v>
      </c>
      <c r="M105">
        <v>210</v>
      </c>
      <c r="N105" t="s">
        <v>155</v>
      </c>
      <c r="O105" t="s">
        <v>160</v>
      </c>
      <c r="P105" s="5"/>
      <c r="Q105">
        <v>2052</v>
      </c>
    </row>
    <row r="106" spans="2:17" x14ac:dyDescent="0.4">
      <c r="B106" t="s">
        <v>127</v>
      </c>
      <c r="C106" t="s">
        <v>46</v>
      </c>
      <c r="D106" t="s">
        <v>193</v>
      </c>
      <c r="E106" t="s">
        <v>163</v>
      </c>
      <c r="F106" t="s">
        <v>157</v>
      </c>
      <c r="G106" t="s">
        <v>129</v>
      </c>
      <c r="H106">
        <v>48</v>
      </c>
      <c r="J106">
        <v>3</v>
      </c>
      <c r="L106">
        <v>144</v>
      </c>
      <c r="M106">
        <v>144</v>
      </c>
      <c r="N106" t="s">
        <v>155</v>
      </c>
      <c r="O106" t="s">
        <v>160</v>
      </c>
      <c r="P106" s="5"/>
      <c r="Q106">
        <v>2039</v>
      </c>
    </row>
    <row r="107" spans="2:17" x14ac:dyDescent="0.4">
      <c r="B107" t="s">
        <v>127</v>
      </c>
      <c r="C107" t="s">
        <v>46</v>
      </c>
      <c r="D107" t="s">
        <v>193</v>
      </c>
      <c r="E107" t="s">
        <v>163</v>
      </c>
      <c r="F107" t="s">
        <v>157</v>
      </c>
      <c r="G107" t="s">
        <v>130</v>
      </c>
      <c r="H107">
        <v>42</v>
      </c>
      <c r="J107">
        <v>3</v>
      </c>
      <c r="L107">
        <v>126</v>
      </c>
      <c r="M107">
        <v>126</v>
      </c>
      <c r="N107" t="s">
        <v>155</v>
      </c>
      <c r="O107" t="s">
        <v>160</v>
      </c>
      <c r="P107" s="5"/>
      <c r="Q107">
        <v>2039</v>
      </c>
    </row>
    <row r="108" spans="2:17" x14ac:dyDescent="0.4">
      <c r="B108" t="s">
        <v>127</v>
      </c>
      <c r="C108" t="s">
        <v>47</v>
      </c>
      <c r="D108" t="s">
        <v>194</v>
      </c>
      <c r="E108" t="s">
        <v>163</v>
      </c>
      <c r="F108" t="s">
        <v>157</v>
      </c>
      <c r="G108" t="s">
        <v>131</v>
      </c>
      <c r="H108">
        <v>47</v>
      </c>
      <c r="J108">
        <v>2.1</v>
      </c>
      <c r="L108">
        <v>98.7</v>
      </c>
      <c r="M108">
        <v>98.7</v>
      </c>
      <c r="N108" t="s">
        <v>155</v>
      </c>
      <c r="O108" t="s">
        <v>160</v>
      </c>
      <c r="P108" s="5"/>
      <c r="Q108">
        <v>2033</v>
      </c>
    </row>
    <row r="109" spans="2:17" x14ac:dyDescent="0.4">
      <c r="B109" t="s">
        <v>127</v>
      </c>
      <c r="C109" t="s">
        <v>141</v>
      </c>
      <c r="D109" t="s">
        <v>175</v>
      </c>
      <c r="E109" t="s">
        <v>163</v>
      </c>
      <c r="F109" t="s">
        <v>157</v>
      </c>
      <c r="G109" t="s">
        <v>195</v>
      </c>
      <c r="H109">
        <v>22</v>
      </c>
      <c r="J109">
        <v>1.5</v>
      </c>
      <c r="L109">
        <v>33</v>
      </c>
      <c r="M109">
        <v>33</v>
      </c>
      <c r="N109" t="s">
        <v>155</v>
      </c>
      <c r="O109" t="s">
        <v>156</v>
      </c>
      <c r="P109" s="5"/>
      <c r="Q109">
        <v>2027</v>
      </c>
    </row>
    <row r="110" spans="2:17" x14ac:dyDescent="0.4">
      <c r="B110" t="s">
        <v>127</v>
      </c>
      <c r="C110" t="s">
        <v>132</v>
      </c>
      <c r="D110" t="s">
        <v>166</v>
      </c>
      <c r="E110" t="s">
        <v>161</v>
      </c>
      <c r="F110" t="s">
        <v>159</v>
      </c>
      <c r="G110" t="s">
        <v>133</v>
      </c>
      <c r="H110">
        <v>1</v>
      </c>
      <c r="I110">
        <v>108</v>
      </c>
      <c r="J110">
        <v>108</v>
      </c>
      <c r="K110">
        <v>108</v>
      </c>
      <c r="L110">
        <v>108</v>
      </c>
      <c r="M110">
        <v>108</v>
      </c>
      <c r="N110" t="s">
        <v>155</v>
      </c>
      <c r="O110" t="s">
        <v>160</v>
      </c>
      <c r="P110" s="5">
        <v>43556</v>
      </c>
      <c r="Q110">
        <v>2049</v>
      </c>
    </row>
    <row r="111" spans="2:17" x14ac:dyDescent="0.4">
      <c r="B111" t="s">
        <v>127</v>
      </c>
      <c r="C111" t="s">
        <v>134</v>
      </c>
      <c r="D111" t="s">
        <v>166</v>
      </c>
      <c r="E111" t="s">
        <v>158</v>
      </c>
      <c r="F111" t="s">
        <v>159</v>
      </c>
      <c r="G111" t="s">
        <v>135</v>
      </c>
      <c r="H111">
        <v>1</v>
      </c>
      <c r="J111">
        <v>105</v>
      </c>
      <c r="L111">
        <v>105</v>
      </c>
      <c r="M111">
        <v>105</v>
      </c>
      <c r="N111" t="s">
        <v>173</v>
      </c>
      <c r="O111" t="s">
        <v>160</v>
      </c>
      <c r="P111" s="5">
        <v>45170</v>
      </c>
      <c r="Q111">
        <v>2053</v>
      </c>
    </row>
    <row r="112" spans="2:17" x14ac:dyDescent="0.4">
      <c r="B112" t="s">
        <v>127</v>
      </c>
      <c r="C112" t="s">
        <v>48</v>
      </c>
      <c r="D112" t="s">
        <v>196</v>
      </c>
      <c r="E112" t="s">
        <v>163</v>
      </c>
      <c r="F112" t="s">
        <v>157</v>
      </c>
      <c r="G112" t="s">
        <v>136</v>
      </c>
      <c r="H112">
        <v>6</v>
      </c>
      <c r="J112">
        <v>3.3</v>
      </c>
      <c r="L112">
        <v>19.8</v>
      </c>
      <c r="M112">
        <v>19.8</v>
      </c>
      <c r="N112" t="s">
        <v>155</v>
      </c>
      <c r="O112" t="s">
        <v>160</v>
      </c>
      <c r="P112" s="5"/>
      <c r="Q112">
        <v>2051</v>
      </c>
    </row>
    <row r="113" spans="2:17" x14ac:dyDescent="0.4">
      <c r="B113" t="s">
        <v>127</v>
      </c>
      <c r="C113" t="s">
        <v>48</v>
      </c>
      <c r="D113" t="s">
        <v>196</v>
      </c>
      <c r="E113" t="s">
        <v>163</v>
      </c>
      <c r="F113" t="s">
        <v>157</v>
      </c>
      <c r="G113" t="s">
        <v>136</v>
      </c>
      <c r="H113">
        <v>37</v>
      </c>
      <c r="J113">
        <v>3</v>
      </c>
      <c r="L113">
        <v>111</v>
      </c>
      <c r="M113">
        <v>111</v>
      </c>
      <c r="N113" t="s">
        <v>155</v>
      </c>
      <c r="O113" t="s">
        <v>160</v>
      </c>
      <c r="P113" s="5"/>
      <c r="Q113">
        <v>2045</v>
      </c>
    </row>
    <row r="114" spans="2:17" x14ac:dyDescent="0.4">
      <c r="B114" t="s">
        <v>127</v>
      </c>
      <c r="C114" t="s">
        <v>137</v>
      </c>
      <c r="D114" t="s">
        <v>165</v>
      </c>
      <c r="E114" t="s">
        <v>163</v>
      </c>
      <c r="F114" t="s">
        <v>157</v>
      </c>
      <c r="G114" t="s">
        <v>138</v>
      </c>
      <c r="H114">
        <v>55</v>
      </c>
      <c r="I114">
        <v>1.65</v>
      </c>
      <c r="J114">
        <v>1.65</v>
      </c>
      <c r="K114">
        <v>90.75</v>
      </c>
      <c r="L114">
        <v>90.75</v>
      </c>
      <c r="M114">
        <v>90.75</v>
      </c>
      <c r="N114" t="s">
        <v>155</v>
      </c>
      <c r="O114" t="s">
        <v>156</v>
      </c>
      <c r="P114" s="5"/>
      <c r="Q114">
        <v>2029</v>
      </c>
    </row>
    <row r="115" spans="2:17" x14ac:dyDescent="0.4">
      <c r="B115" t="s">
        <v>127</v>
      </c>
      <c r="C115" t="s">
        <v>49</v>
      </c>
      <c r="D115" t="s">
        <v>197</v>
      </c>
      <c r="E115" t="s">
        <v>163</v>
      </c>
      <c r="F115" t="s">
        <v>157</v>
      </c>
      <c r="G115" t="s">
        <v>139</v>
      </c>
      <c r="H115">
        <v>8</v>
      </c>
      <c r="J115">
        <v>3.43</v>
      </c>
      <c r="L115">
        <v>27.44</v>
      </c>
      <c r="M115">
        <v>27.44</v>
      </c>
      <c r="N115" t="s">
        <v>155</v>
      </c>
      <c r="O115" t="s">
        <v>160</v>
      </c>
      <c r="P115" s="5">
        <v>43739</v>
      </c>
      <c r="Q115">
        <v>2043</v>
      </c>
    </row>
    <row r="116" spans="2:17" x14ac:dyDescent="0.4">
      <c r="B116" t="s">
        <v>127</v>
      </c>
      <c r="C116" t="s">
        <v>49</v>
      </c>
      <c r="D116" t="s">
        <v>197</v>
      </c>
      <c r="E116" t="s">
        <v>163</v>
      </c>
      <c r="F116" t="s">
        <v>157</v>
      </c>
      <c r="G116" t="s">
        <v>139</v>
      </c>
      <c r="H116">
        <v>24</v>
      </c>
      <c r="J116">
        <v>3.83</v>
      </c>
      <c r="L116">
        <v>91.92</v>
      </c>
      <c r="M116">
        <v>91.92</v>
      </c>
      <c r="N116" t="s">
        <v>155</v>
      </c>
      <c r="O116" t="s">
        <v>160</v>
      </c>
      <c r="P116" s="5">
        <v>43739</v>
      </c>
      <c r="Q116">
        <v>2043</v>
      </c>
    </row>
    <row r="120" spans="2:17" x14ac:dyDescent="0.4">
      <c r="K120">
        <v>130.80000000000001</v>
      </c>
      <c r="M120">
        <f>M113+M112</f>
        <v>130.80000000000001</v>
      </c>
    </row>
  </sheetData>
  <phoneticPr fontId="5" type="noConversion"/>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REZ Forecasts Data</vt:lpstr>
      <vt:lpstr>Seasonal Ratings</vt:lpstr>
      <vt:lpstr>Generation Capacity (Winter)</vt:lpstr>
      <vt:lpstr>Capacity by Year and REZ</vt:lpstr>
      <vt:lpstr>AEMO Generation Information</vt:lpstr>
      <vt:lpstr>REZForecastISP</vt:lpstr>
      <vt:lpstr>TYest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Harrison</dc:creator>
  <cp:lastModifiedBy>Harrison Payne</cp:lastModifiedBy>
  <dcterms:created xsi:type="dcterms:W3CDTF">2024-04-10T09:32:13Z</dcterms:created>
  <dcterms:modified xsi:type="dcterms:W3CDTF">2025-08-26T09:25:32Z</dcterms:modified>
</cp:coreProperties>
</file>