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arry\Documents\Barry\DkIT HDip Data Analytics\Data Analytics Project\Football Reports in ChatGPT\Evaluation\"/>
    </mc:Choice>
  </mc:AlternateContent>
  <xr:revisionPtr revIDLastSave="0" documentId="13_ncr:1_{BD6870C0-F9FB-4B07-9F7F-B3E17097A0D9}" xr6:coauthVersionLast="47" xr6:coauthVersionMax="47" xr10:uidLastSave="{00000000-0000-0000-0000-000000000000}"/>
  <bookViews>
    <workbookView xWindow="-96" yWindow="-96" windowWidth="23232" windowHeight="12432" firstSheet="17" activeTab="21" xr2:uid="{EDC23632-5139-4F87-9574-3746DBAD118C}"/>
  </bookViews>
  <sheets>
    <sheet name="Sheet1" sheetId="1" r:id="rId1"/>
    <sheet name="101_Completeness" sheetId="2" r:id="rId2"/>
    <sheet name="204_Completeness" sheetId="3" r:id="rId3"/>
    <sheet name="102_Completeness" sheetId="5" r:id="rId4"/>
    <sheet name="202_Completeness" sheetId="6" r:id="rId5"/>
    <sheet name="106_Completeness" sheetId="8" r:id="rId6"/>
    <sheet name="210_Completeness" sheetId="9" r:id="rId7"/>
    <sheet name="105_Completeness" sheetId="11" r:id="rId8"/>
    <sheet name="209_Completeness" sheetId="12" r:id="rId9"/>
    <sheet name="103_Completeness" sheetId="15" r:id="rId10"/>
    <sheet name="205_Completeness" sheetId="16" r:id="rId11"/>
    <sheet name="104_Completeness" sheetId="17" r:id="rId12"/>
    <sheet name="201_Completeness" sheetId="18" r:id="rId13"/>
    <sheet name="107_Completeness" sheetId="19" r:id="rId14"/>
    <sheet name="203_Completeness" sheetId="20" r:id="rId15"/>
    <sheet name="108_Completeness" sheetId="21" r:id="rId16"/>
    <sheet name="208_Completeness" sheetId="22" r:id="rId17"/>
    <sheet name="109_Completeness" sheetId="23" r:id="rId18"/>
    <sheet name="207_Completeness" sheetId="24" r:id="rId19"/>
    <sheet name="110_Completeness" sheetId="25" r:id="rId20"/>
    <sheet name="206_Completeness" sheetId="26" r:id="rId21"/>
    <sheet name="Scores" sheetId="1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4" l="1"/>
  <c r="E7" i="14" s="1"/>
  <c r="C7" i="14"/>
  <c r="D9" i="14"/>
  <c r="E9" i="14" s="1"/>
  <c r="C9" i="14"/>
  <c r="D15" i="14"/>
  <c r="C15" i="14"/>
  <c r="D17" i="14"/>
  <c r="C17" i="14"/>
  <c r="D19" i="14"/>
  <c r="C19" i="14"/>
  <c r="D21" i="14"/>
  <c r="E21" i="14"/>
  <c r="C21" i="14"/>
  <c r="D3" i="14"/>
  <c r="C3" i="14"/>
  <c r="D13" i="14"/>
  <c r="C13" i="14"/>
  <c r="D5" i="14"/>
  <c r="C5" i="14"/>
  <c r="E5" i="14" s="1"/>
  <c r="D11" i="14"/>
  <c r="C11" i="14"/>
  <c r="E11" i="14" s="1"/>
  <c r="D18" i="14"/>
  <c r="C18" i="14"/>
  <c r="E18" i="14" s="1"/>
  <c r="D16" i="14"/>
  <c r="C16" i="14"/>
  <c r="D14" i="14"/>
  <c r="C14" i="14"/>
  <c r="E14" i="14" s="1"/>
  <c r="C12" i="14"/>
  <c r="D12" i="14"/>
  <c r="D6" i="14"/>
  <c r="C6" i="14"/>
  <c r="E3" i="14"/>
  <c r="E4" i="14"/>
  <c r="E8" i="14"/>
  <c r="E10" i="14"/>
  <c r="E12" i="14"/>
  <c r="E13" i="14"/>
  <c r="E16" i="14"/>
  <c r="E17" i="14"/>
  <c r="E19" i="14"/>
  <c r="E20" i="14"/>
  <c r="E2" i="14"/>
  <c r="D8" i="14"/>
  <c r="C8" i="14"/>
  <c r="D10" i="14"/>
  <c r="C10" i="14"/>
  <c r="C20" i="14"/>
  <c r="D20" i="14"/>
  <c r="D4" i="14"/>
  <c r="C4" i="14"/>
  <c r="D2" i="14"/>
  <c r="C2" i="14"/>
  <c r="B46" i="26"/>
  <c r="B48" i="26" s="1"/>
  <c r="B46" i="25"/>
  <c r="B48" i="25" s="1"/>
  <c r="B46" i="24"/>
  <c r="B48" i="24" s="1"/>
  <c r="B46" i="23"/>
  <c r="B48" i="23" s="1"/>
  <c r="B46" i="22"/>
  <c r="B48" i="22" s="1"/>
  <c r="B46" i="21"/>
  <c r="B48" i="21" s="1"/>
  <c r="B46" i="20"/>
  <c r="B48" i="20" s="1"/>
  <c r="B46" i="19"/>
  <c r="B48" i="19" s="1"/>
  <c r="B46" i="18"/>
  <c r="B48" i="18" s="1"/>
  <c r="B46" i="17"/>
  <c r="B48" i="17" s="1"/>
  <c r="B46" i="16"/>
  <c r="B48" i="16" s="1"/>
  <c r="B46" i="15"/>
  <c r="B48" i="15" s="1"/>
  <c r="B46" i="12"/>
  <c r="B48" i="12" s="1"/>
  <c r="B46" i="11"/>
  <c r="B48" i="11" s="1"/>
  <c r="B46" i="9"/>
  <c r="B48" i="9" s="1"/>
  <c r="B46" i="8"/>
  <c r="B48" i="8" s="1"/>
  <c r="B46" i="6"/>
  <c r="B48" i="6" s="1"/>
  <c r="B46" i="5"/>
  <c r="B48" i="5" s="1"/>
  <c r="B46" i="3"/>
  <c r="B48" i="3" s="1"/>
  <c r="B46" i="2"/>
  <c r="B48" i="2" s="1"/>
  <c r="E15" i="14" l="1"/>
  <c r="E6" i="14"/>
</calcChain>
</file>

<file path=xl/sharedStrings.xml><?xml version="1.0" encoding="utf-8"?>
<sst xmlns="http://schemas.openxmlformats.org/spreadsheetml/2006/main" count="1290" uniqueCount="81">
  <si>
    <t xml:space="preserve">Requirement </t>
  </si>
  <si>
    <t>Score</t>
  </si>
  <si>
    <t>Overall Structure</t>
  </si>
  <si>
    <t>Introduction, Body, Home Team, Away Team, Summary Table</t>
  </si>
  <si>
    <t>Introduction</t>
  </si>
  <si>
    <t>Length</t>
  </si>
  <si>
    <t>3 – 5 sentences long</t>
  </si>
  <si>
    <t>Content</t>
  </si>
  <si>
    <t>Match date, home team, away team, match result, full time score</t>
  </si>
  <si>
    <t>Goals</t>
  </si>
  <si>
    <t>All goals and corresponding minutes mentioned</t>
  </si>
  <si>
    <t>Body</t>
  </si>
  <si>
    <t xml:space="preserve">Own Goals </t>
  </si>
  <si>
    <t>Minute, Player, Play pattern, team</t>
  </si>
  <si>
    <t>Shots</t>
  </si>
  <si>
    <t>Shot Saved</t>
  </si>
  <si>
    <t>'Goalkeeper name', 'Bodypart','Outcome', and 'Team'</t>
  </si>
  <si>
    <t>Home Team</t>
  </si>
  <si>
    <t>Standout players mentioned</t>
  </si>
  <si>
    <t>All substitutions mentioned</t>
  </si>
  <si>
    <t>Substitution Descriptions</t>
  </si>
  <si>
    <t>'minute', 'Player In' and 'Player Out'</t>
  </si>
  <si>
    <t>All cards mentioned</t>
  </si>
  <si>
    <t>Card Descriptions</t>
  </si>
  <si>
    <t>'Minute', 'Player', 'Card', and 'Team'.</t>
  </si>
  <si>
    <t>Away Team</t>
  </si>
  <si>
    <t>Summary Table</t>
  </si>
  <si>
    <t>Full-time scores</t>
  </si>
  <si>
    <t>Half-time scores</t>
  </si>
  <si>
    <t>Statistics</t>
  </si>
  <si>
    <t xml:space="preserve">home clearances, away clearances, home shots, away shots, home shots on target, away shots on target, home possession, away possession, home corners, away corners, home fouls committed, away fouls committed, home offsides, away offsides, home passes, away passes, home tackles, away tackles, home touches, away touches, home yellow cards, away yellow cards, home red cards, away red cards. </t>
  </si>
  <si>
    <t>General</t>
  </si>
  <si>
    <t>Creative Title</t>
  </si>
  <si>
    <t>Creative sub-headings</t>
  </si>
  <si>
    <t>Chronological Narrative</t>
  </si>
  <si>
    <t>Total Completeness Score</t>
  </si>
  <si>
    <r>
      <t>Minute, Player, Play pattern, bodypart, team</t>
    </r>
    <r>
      <rPr>
        <sz val="6"/>
        <color rgb="FF000000"/>
        <rFont val="Aptos"/>
        <family val="2"/>
      </rPr>
      <t xml:space="preserve">, </t>
    </r>
    <r>
      <rPr>
        <sz val="8"/>
        <color rgb="FF000000"/>
        <rFont val="Aptos"/>
        <family val="2"/>
      </rPr>
      <t>'shot outcome', 'shot technique', 'passing player', 'pass type', 'pass height', and 'pass length'</t>
    </r>
  </si>
  <si>
    <r>
      <t>Minute, Player, Play pattern, bodypart, team,</t>
    </r>
    <r>
      <rPr>
        <sz val="10"/>
        <color rgb="FF000000"/>
        <rFont val="Aptos"/>
        <family val="2"/>
      </rPr>
      <t xml:space="preserve"> </t>
    </r>
    <r>
      <rPr>
        <i/>
        <sz val="8"/>
        <color rgb="FF000000"/>
        <rFont val="Aptos"/>
        <family val="2"/>
      </rPr>
      <t>'shot outcome', 'shot technique', 'passing player', 'pass type', 'pass height', and 'pass length'</t>
    </r>
  </si>
  <si>
    <t>Article ID: 101</t>
  </si>
  <si>
    <t>Category</t>
  </si>
  <si>
    <t>Rating</t>
  </si>
  <si>
    <t>Description</t>
  </si>
  <si>
    <t>Not included</t>
  </si>
  <si>
    <t>The text does not mention any of the elements specified in the prompt.</t>
  </si>
  <si>
    <t>Some included</t>
  </si>
  <si>
    <t>Some elements are included but the majority of important information is missing from the output.</t>
  </si>
  <si>
    <t>Balanced</t>
  </si>
  <si>
    <t>There is a balance between information included and information omitted.  The information omitted is not considered vitally important.</t>
  </si>
  <si>
    <t>Majority included</t>
  </si>
  <si>
    <t>Most of the information specified is present in the text with only minor points omitted.</t>
  </si>
  <si>
    <t>Complete</t>
  </si>
  <si>
    <t>All information specified in the prompt is present in the text.</t>
  </si>
  <si>
    <t>NA</t>
  </si>
  <si>
    <t>Minute', 'Player', 'Card'</t>
  </si>
  <si>
    <t>Maximum Possible Score</t>
  </si>
  <si>
    <t>Percentage Complete</t>
  </si>
  <si>
    <t>Article ID: 204</t>
  </si>
  <si>
    <t>Article ID: 202</t>
  </si>
  <si>
    <t>Article ID: 102</t>
  </si>
  <si>
    <t>Article ID: 106</t>
  </si>
  <si>
    <t>Article ID: 210</t>
  </si>
  <si>
    <t>Article ID: 105</t>
  </si>
  <si>
    <t>Goalkeeper name', 'Bodypart','Outcome'</t>
  </si>
  <si>
    <t>Article ID: 209</t>
  </si>
  <si>
    <t>Article</t>
  </si>
  <si>
    <t>Completeness</t>
  </si>
  <si>
    <t>Accuracy</t>
  </si>
  <si>
    <t>Type</t>
  </si>
  <si>
    <t>Article ID: 104</t>
  </si>
  <si>
    <t>Article ID: 201</t>
  </si>
  <si>
    <t>Article ID: 107</t>
  </si>
  <si>
    <t>Article ID: 108</t>
  </si>
  <si>
    <t>Article ID: 208</t>
  </si>
  <si>
    <t>Article ID: 109</t>
  </si>
  <si>
    <t>Article ID: 207</t>
  </si>
  <si>
    <t>Article ID: 110</t>
  </si>
  <si>
    <t>Article ID: 206</t>
  </si>
  <si>
    <t>Speculativeness</t>
  </si>
  <si>
    <t>Combined Accuracy</t>
  </si>
  <si>
    <t>Article ID: 103</t>
  </si>
  <si>
    <t>Article ID: 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</si>
</sst>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b/>
      <sz val="10"/>
      <color rgb="FF000000"/>
      <name val="Aptos"/>
      <family val="2"/>
    </font>
    <font>
      <sz val="10"/>
      <color rgb="FF000000"/>
      <name val="Aptos"/>
      <family val="2"/>
    </font>
    <font>
      <i/>
      <sz val="8"/>
      <color rgb="FF000000"/>
      <name val="Aptos"/>
      <family val="2"/>
    </font>
    <font>
      <sz val="6"/>
      <color rgb="FF000000"/>
      <name val="Aptos"/>
      <family val="2"/>
    </font>
    <font>
      <sz val="8"/>
      <color rgb="FF000000"/>
      <name val="Aptos"/>
      <family val="2"/>
    </font>
  </fonts>
  <fills count="4">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s>
  <borders count="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top/>
      <bottom style="medium">
        <color rgb="FF000000"/>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3" fillId="0" borderId="1" xfId="0" applyFont="1" applyBorder="1" applyAlignment="1">
      <alignment vertical="top" wrapText="1"/>
    </xf>
    <xf numFmtId="0" fontId="3" fillId="0" borderId="2" xfId="0" applyFont="1" applyBorder="1" applyAlignment="1">
      <alignment vertical="top" wrapText="1"/>
    </xf>
    <xf numFmtId="0" fontId="0" fillId="0" borderId="0" xfId="0" applyAlignment="1">
      <alignment vertical="top"/>
    </xf>
    <xf numFmtId="0" fontId="4" fillId="0" borderId="5" xfId="0" applyFont="1" applyBorder="1" applyAlignment="1">
      <alignment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3" fillId="2" borderId="3" xfId="0" applyFont="1" applyFill="1" applyBorder="1" applyAlignment="1">
      <alignment vertical="top" wrapText="1"/>
    </xf>
    <xf numFmtId="0" fontId="4" fillId="2" borderId="4" xfId="0" applyFont="1" applyFill="1" applyBorder="1" applyAlignment="1">
      <alignment vertical="top" wrapText="1"/>
    </xf>
    <xf numFmtId="0" fontId="4" fillId="0" borderId="4" xfId="0" applyFont="1" applyBorder="1" applyAlignment="1">
      <alignment vertical="top" wrapText="1"/>
    </xf>
    <xf numFmtId="0" fontId="5" fillId="0" borderId="3" xfId="0" quotePrefix="1" applyFont="1" applyBorder="1" applyAlignment="1">
      <alignment vertical="top" wrapText="1"/>
    </xf>
    <xf numFmtId="0" fontId="3" fillId="3" borderId="3" xfId="0" applyFont="1" applyFill="1" applyBorder="1" applyAlignment="1">
      <alignment vertical="top" wrapText="1"/>
    </xf>
    <xf numFmtId="0" fontId="4" fillId="3" borderId="3" xfId="0" applyFont="1" applyFill="1" applyBorder="1" applyAlignment="1">
      <alignment vertical="top" wrapText="1"/>
    </xf>
    <xf numFmtId="9" fontId="4" fillId="3" borderId="3" xfId="1" applyFont="1" applyFill="1" applyBorder="1" applyAlignment="1">
      <alignment vertical="top" wrapText="1"/>
    </xf>
    <xf numFmtId="9" fontId="0" fillId="0" borderId="0" xfId="1" applyFont="1"/>
    <xf numFmtId="0" fontId="4" fillId="0" borderId="6" xfId="0" applyFont="1" applyBorder="1" applyAlignment="1">
      <alignment vertical="top" wrapText="1"/>
    </xf>
    <xf numFmtId="0" fontId="4" fillId="0" borderId="3" xfId="0" applyFont="1" applyBorder="1" applyAlignment="1">
      <alignment vertical="top" wrapText="1"/>
    </xf>
    <xf numFmtId="0" fontId="2" fillId="0" borderId="7" xfId="0" applyFont="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72AED-0779-4619-84E5-95140ADA76FD}">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A7A4-DE36-42B5-863A-AB8E80C30F09}">
  <dimension ref="A1:G48"/>
  <sheetViews>
    <sheetView topLeftCell="A35" workbookViewId="0">
      <selection activeCell="E16" sqref="E16"/>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79</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1</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0.5</v>
      </c>
    </row>
    <row r="33" spans="1:2" ht="15" thickBot="1" x14ac:dyDescent="0.35">
      <c r="A33" s="5" t="s">
        <v>21</v>
      </c>
      <c r="B33" s="16"/>
    </row>
    <row r="34" spans="1:2" ht="15" thickBot="1" x14ac:dyDescent="0.35">
      <c r="A34" s="6" t="s">
        <v>22</v>
      </c>
      <c r="B34" s="9">
        <v>0.5</v>
      </c>
    </row>
    <row r="35" spans="1:2" x14ac:dyDescent="0.3">
      <c r="A35" s="4" t="s">
        <v>23</v>
      </c>
      <c r="B35" s="15">
        <v>0.5</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3">
        <v>1</v>
      </c>
    </row>
    <row r="45" spans="1:2" ht="15" thickBot="1" x14ac:dyDescent="0.35">
      <c r="A45" s="6" t="s">
        <v>34</v>
      </c>
      <c r="B45" s="9">
        <v>1</v>
      </c>
    </row>
    <row r="46" spans="1:2" ht="15" thickBot="1" x14ac:dyDescent="0.35">
      <c r="A46" s="11" t="s">
        <v>35</v>
      </c>
      <c r="B46" s="12">
        <f>SUM(B3:B45)</f>
        <v>21</v>
      </c>
    </row>
    <row r="47" spans="1:2" ht="15" thickBot="1" x14ac:dyDescent="0.35">
      <c r="A47" s="11" t="s">
        <v>54</v>
      </c>
      <c r="B47" s="12">
        <v>23</v>
      </c>
    </row>
    <row r="48" spans="1:2" ht="15" thickBot="1" x14ac:dyDescent="0.35">
      <c r="A48" s="11" t="s">
        <v>55</v>
      </c>
      <c r="B48" s="13">
        <f>B46/B47</f>
        <v>0.91304347826086951</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E29EB-28BD-4620-A6E7-7B1C4F59E15E}">
  <dimension ref="A1:G48"/>
  <sheetViews>
    <sheetView topLeftCell="A26" workbookViewId="0">
      <selection activeCell="E23" sqref="E23"/>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80</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21.25</v>
      </c>
    </row>
    <row r="47" spans="1:2" ht="15" thickBot="1" x14ac:dyDescent="0.35">
      <c r="A47" s="11" t="s">
        <v>54</v>
      </c>
      <c r="B47" s="12">
        <v>23</v>
      </c>
    </row>
    <row r="48" spans="1:2" ht="15" thickBot="1" x14ac:dyDescent="0.35">
      <c r="A48" s="11" t="s">
        <v>55</v>
      </c>
      <c r="B48" s="13">
        <f>B46/B47</f>
        <v>0.92391304347826086</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6635-AD2C-4B47-874B-A4CD53D8D282}">
  <dimension ref="A1:G48"/>
  <sheetViews>
    <sheetView topLeftCell="A32" workbookViewId="0">
      <selection activeCell="E47" sqref="E47"/>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68</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0.75</v>
      </c>
    </row>
    <row r="11" spans="1:7" ht="15" thickBot="1" x14ac:dyDescent="0.35">
      <c r="A11" s="5" t="s">
        <v>10</v>
      </c>
      <c r="B11" s="16"/>
    </row>
    <row r="12" spans="1:7" ht="15" thickBot="1" x14ac:dyDescent="0.35">
      <c r="A12" s="7" t="s">
        <v>11</v>
      </c>
      <c r="B12" s="8"/>
    </row>
    <row r="13" spans="1:7" x14ac:dyDescent="0.3">
      <c r="A13" s="4" t="s">
        <v>12</v>
      </c>
      <c r="B13" s="15">
        <v>0.75</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0.25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t="s">
        <v>52</v>
      </c>
    </row>
    <row r="27" spans="1:2" x14ac:dyDescent="0.3">
      <c r="A27" s="4" t="s">
        <v>23</v>
      </c>
      <c r="B27" s="15" t="s">
        <v>52</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0.75</v>
      </c>
    </row>
    <row r="33" spans="1:2" ht="15" thickBot="1" x14ac:dyDescent="0.35">
      <c r="A33" s="5" t="s">
        <v>21</v>
      </c>
      <c r="B33" s="16"/>
    </row>
    <row r="34" spans="1:2" ht="15" thickBot="1" x14ac:dyDescent="0.35">
      <c r="A34" s="6" t="s">
        <v>22</v>
      </c>
      <c r="B34" s="9" t="s">
        <v>52</v>
      </c>
    </row>
    <row r="35" spans="1:2" x14ac:dyDescent="0.3">
      <c r="A35" s="4" t="s">
        <v>23</v>
      </c>
      <c r="B35" s="15" t="s">
        <v>52</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0.75</v>
      </c>
    </row>
    <row r="46" spans="1:2" ht="15" thickBot="1" x14ac:dyDescent="0.35">
      <c r="A46" s="11" t="s">
        <v>35</v>
      </c>
      <c r="B46" s="12">
        <f>SUM(B3:B45)</f>
        <v>17</v>
      </c>
    </row>
    <row r="47" spans="1:2" ht="15" thickBot="1" x14ac:dyDescent="0.35">
      <c r="A47" s="11" t="s">
        <v>54</v>
      </c>
      <c r="B47" s="12">
        <v>20</v>
      </c>
    </row>
    <row r="48" spans="1:2" ht="15" thickBot="1" x14ac:dyDescent="0.35">
      <c r="A48" s="11" t="s">
        <v>55</v>
      </c>
      <c r="B48" s="13">
        <f>B46/B47</f>
        <v>0.85</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4303-6211-48B9-9696-FBC85B85A317}">
  <dimension ref="A1:G48"/>
  <sheetViews>
    <sheetView topLeftCell="A29" workbookViewId="0">
      <selection activeCell="D47" sqref="D47"/>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69</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10" t="s">
        <v>53</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0.5</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20</v>
      </c>
    </row>
    <row r="47" spans="1:2" ht="15" thickBot="1" x14ac:dyDescent="0.35">
      <c r="A47" s="11" t="s">
        <v>54</v>
      </c>
      <c r="B47" s="12">
        <v>23</v>
      </c>
    </row>
    <row r="48" spans="1:2" ht="15" thickBot="1" x14ac:dyDescent="0.35">
      <c r="A48" s="11" t="s">
        <v>55</v>
      </c>
      <c r="B48" s="13">
        <f>B46/B47</f>
        <v>0.86956521739130432</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9543-C204-4A25-9A38-14897DE7D966}">
  <dimension ref="A1:G48"/>
  <sheetViews>
    <sheetView topLeftCell="A32" workbookViewId="0">
      <selection activeCell="E23" sqref="E23"/>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70</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0.5</v>
      </c>
    </row>
    <row r="46" spans="1:2" ht="15" thickBot="1" x14ac:dyDescent="0.35">
      <c r="A46" s="11" t="s">
        <v>35</v>
      </c>
      <c r="B46" s="12">
        <f>SUM(B3:B45)</f>
        <v>20.75</v>
      </c>
    </row>
    <row r="47" spans="1:2" ht="15" thickBot="1" x14ac:dyDescent="0.35">
      <c r="A47" s="11" t="s">
        <v>54</v>
      </c>
      <c r="B47" s="12">
        <v>23</v>
      </c>
    </row>
    <row r="48" spans="1:2" ht="15" thickBot="1" x14ac:dyDescent="0.35">
      <c r="A48" s="11" t="s">
        <v>55</v>
      </c>
      <c r="B48" s="13">
        <f>B46/B47</f>
        <v>0.90217391304347827</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241F-A4E8-4193-B426-C9885459E79E}">
  <dimension ref="A1:G48"/>
  <sheetViews>
    <sheetView topLeftCell="A32" workbookViewId="0">
      <selection activeCell="E16" sqref="E16"/>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63</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0.75</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0.5</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20.25</v>
      </c>
    </row>
    <row r="47" spans="1:2" ht="15" thickBot="1" x14ac:dyDescent="0.35">
      <c r="A47" s="11" t="s">
        <v>54</v>
      </c>
      <c r="B47" s="12">
        <v>23</v>
      </c>
    </row>
    <row r="48" spans="1:2" ht="15" thickBot="1" x14ac:dyDescent="0.35">
      <c r="A48" s="11" t="s">
        <v>55</v>
      </c>
      <c r="B48" s="13">
        <f>B46/B47</f>
        <v>0.88043478260869568</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9EBC-7B56-49DC-9E32-D22B50E8C359}">
  <dimension ref="A1:G48"/>
  <sheetViews>
    <sheetView topLeftCell="A29" workbookViewId="0">
      <selection activeCell="E48" sqref="E48"/>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71</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t="s">
        <v>52</v>
      </c>
    </row>
    <row r="27" spans="1:2" x14ac:dyDescent="0.3">
      <c r="A27" s="4" t="s">
        <v>23</v>
      </c>
      <c r="B27" s="15" t="s">
        <v>52</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0.75</v>
      </c>
    </row>
    <row r="45" spans="1:2" ht="15" thickBot="1" x14ac:dyDescent="0.35">
      <c r="A45" s="6" t="s">
        <v>34</v>
      </c>
      <c r="B45" s="6">
        <v>1</v>
      </c>
    </row>
    <row r="46" spans="1:2" ht="15" thickBot="1" x14ac:dyDescent="0.35">
      <c r="A46" s="11" t="s">
        <v>35</v>
      </c>
      <c r="B46" s="12">
        <f>SUM(B3:B45)</f>
        <v>20</v>
      </c>
    </row>
    <row r="47" spans="1:2" ht="15" thickBot="1" x14ac:dyDescent="0.35">
      <c r="A47" s="11" t="s">
        <v>54</v>
      </c>
      <c r="B47" s="12">
        <v>21</v>
      </c>
    </row>
    <row r="48" spans="1:2" ht="15" thickBot="1" x14ac:dyDescent="0.35">
      <c r="A48" s="11" t="s">
        <v>55</v>
      </c>
      <c r="B48" s="13">
        <f>B46/B47</f>
        <v>0.95238095238095233</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D518-D50F-4447-8544-950BE250D803}">
  <dimension ref="A1:G48"/>
  <sheetViews>
    <sheetView topLeftCell="A29" workbookViewId="0">
      <selection activeCell="E21" sqref="E21:E22"/>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72</v>
      </c>
      <c r="B1" s="17"/>
    </row>
    <row r="2" spans="1:7" ht="15" thickBot="1" x14ac:dyDescent="0.35">
      <c r="A2" s="1" t="s">
        <v>0</v>
      </c>
      <c r="B2" s="2" t="s">
        <v>1</v>
      </c>
      <c r="E2" s="1" t="s">
        <v>39</v>
      </c>
      <c r="F2" s="2" t="s">
        <v>40</v>
      </c>
      <c r="G2" s="2" t="s">
        <v>41</v>
      </c>
    </row>
    <row r="3" spans="1:7" ht="15" thickBot="1" x14ac:dyDescent="0.35">
      <c r="A3" s="4" t="s">
        <v>2</v>
      </c>
      <c r="B3" s="15">
        <v>0.5</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0.75</v>
      </c>
    </row>
    <row r="33" spans="1:2" ht="15" thickBot="1" x14ac:dyDescent="0.35">
      <c r="A33" s="5" t="s">
        <v>21</v>
      </c>
      <c r="B33" s="16"/>
    </row>
    <row r="34" spans="1:2" ht="15" thickBot="1" x14ac:dyDescent="0.35">
      <c r="A34" s="6" t="s">
        <v>22</v>
      </c>
      <c r="B34" s="9">
        <v>1</v>
      </c>
    </row>
    <row r="35" spans="1:2" x14ac:dyDescent="0.3">
      <c r="A35" s="4" t="s">
        <v>23</v>
      </c>
      <c r="B35" s="15">
        <v>0.75</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v>
      </c>
    </row>
    <row r="44" spans="1:2" ht="15" thickBot="1" x14ac:dyDescent="0.35">
      <c r="A44" s="6" t="s">
        <v>33</v>
      </c>
      <c r="B44" s="9">
        <v>0</v>
      </c>
    </row>
    <row r="45" spans="1:2" ht="15" thickBot="1" x14ac:dyDescent="0.35">
      <c r="A45" s="6" t="s">
        <v>34</v>
      </c>
      <c r="B45" s="6">
        <v>1</v>
      </c>
    </row>
    <row r="46" spans="1:2" ht="15" thickBot="1" x14ac:dyDescent="0.35">
      <c r="A46" s="11" t="s">
        <v>35</v>
      </c>
      <c r="B46" s="12">
        <f>SUM(B3:B45)</f>
        <v>19</v>
      </c>
    </row>
    <row r="47" spans="1:2" ht="15" thickBot="1" x14ac:dyDescent="0.35">
      <c r="A47" s="11" t="s">
        <v>54</v>
      </c>
      <c r="B47" s="12">
        <v>23</v>
      </c>
    </row>
    <row r="48" spans="1:2" ht="15" thickBot="1" x14ac:dyDescent="0.35">
      <c r="A48" s="11" t="s">
        <v>55</v>
      </c>
      <c r="B48" s="13">
        <f>B46/B47</f>
        <v>0.82608695652173914</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2D510-B2F1-4CE7-A402-D521A872A05A}">
  <dimension ref="A1:G48"/>
  <sheetViews>
    <sheetView topLeftCell="A26" workbookViewId="0">
      <selection activeCell="E39" sqref="E39"/>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73</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1</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21.5</v>
      </c>
    </row>
    <row r="47" spans="1:2" ht="15" thickBot="1" x14ac:dyDescent="0.35">
      <c r="A47" s="11" t="s">
        <v>54</v>
      </c>
      <c r="B47" s="12">
        <v>23</v>
      </c>
    </row>
    <row r="48" spans="1:2" ht="15" thickBot="1" x14ac:dyDescent="0.35">
      <c r="A48" s="11" t="s">
        <v>55</v>
      </c>
      <c r="B48" s="13">
        <f>B46/B47</f>
        <v>0.93478260869565222</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5455-1CA9-483E-ADF0-A426D787B136}">
  <dimension ref="A1:G48"/>
  <sheetViews>
    <sheetView topLeftCell="A32" workbookViewId="0">
      <selection activeCell="E24" sqref="E24"/>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74</v>
      </c>
      <c r="B1" s="17"/>
    </row>
    <row r="2" spans="1:7" ht="15" thickBot="1" x14ac:dyDescent="0.35">
      <c r="A2" s="1" t="s">
        <v>0</v>
      </c>
      <c r="B2" s="2" t="s">
        <v>1</v>
      </c>
      <c r="E2" s="1" t="s">
        <v>39</v>
      </c>
      <c r="F2" s="2" t="s">
        <v>40</v>
      </c>
      <c r="G2" s="2" t="s">
        <v>41</v>
      </c>
    </row>
    <row r="3" spans="1:7" ht="15" thickBot="1" x14ac:dyDescent="0.35">
      <c r="A3" s="4" t="s">
        <v>2</v>
      </c>
      <c r="B3" s="15">
        <v>0.75</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0</v>
      </c>
    </row>
    <row r="35" spans="1:2" x14ac:dyDescent="0.3">
      <c r="A35" s="4" t="s">
        <v>23</v>
      </c>
      <c r="B35" s="15">
        <v>0</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0.75</v>
      </c>
    </row>
    <row r="44" spans="1:2" ht="15" thickBot="1" x14ac:dyDescent="0.35">
      <c r="A44" s="6" t="s">
        <v>33</v>
      </c>
      <c r="B44" s="9">
        <v>0</v>
      </c>
    </row>
    <row r="45" spans="1:2" ht="15" thickBot="1" x14ac:dyDescent="0.35">
      <c r="A45" s="6" t="s">
        <v>34</v>
      </c>
      <c r="B45" s="6">
        <v>1</v>
      </c>
    </row>
    <row r="46" spans="1:2" ht="15" thickBot="1" x14ac:dyDescent="0.35">
      <c r="A46" s="11" t="s">
        <v>35</v>
      </c>
      <c r="B46" s="12">
        <f>SUM(B3:B45)</f>
        <v>18.25</v>
      </c>
    </row>
    <row r="47" spans="1:2" ht="15" thickBot="1" x14ac:dyDescent="0.35">
      <c r="A47" s="11" t="s">
        <v>54</v>
      </c>
      <c r="B47" s="12">
        <v>23</v>
      </c>
    </row>
    <row r="48" spans="1:2" ht="15" thickBot="1" x14ac:dyDescent="0.35">
      <c r="A48" s="11" t="s">
        <v>55</v>
      </c>
      <c r="B48" s="13">
        <f>B46/B47</f>
        <v>0.79347826086956519</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9068B-927F-43B1-AB39-F716C1259CEA}">
  <dimension ref="A1:G48"/>
  <sheetViews>
    <sheetView topLeftCell="A33" workbookViewId="0">
      <selection activeCell="D45" sqref="D45"/>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38</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row>
    <row r="24" spans="1:2" x14ac:dyDescent="0.3">
      <c r="A24" s="4" t="s">
        <v>20</v>
      </c>
      <c r="B24" s="15">
        <v>1</v>
      </c>
    </row>
    <row r="25" spans="1:2" ht="15" thickBot="1" x14ac:dyDescent="0.35">
      <c r="A25" s="5" t="s">
        <v>21</v>
      </c>
      <c r="B25" s="16"/>
    </row>
    <row r="26" spans="1:2" ht="15" thickBot="1" x14ac:dyDescent="0.35">
      <c r="A26" s="6" t="s">
        <v>22</v>
      </c>
      <c r="B26" s="9"/>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0.75</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19</v>
      </c>
    </row>
    <row r="47" spans="1:2" ht="15" thickBot="1" x14ac:dyDescent="0.35">
      <c r="A47" s="11" t="s">
        <v>54</v>
      </c>
      <c r="B47" s="12">
        <v>23</v>
      </c>
    </row>
    <row r="48" spans="1:2" ht="15" thickBot="1" x14ac:dyDescent="0.35">
      <c r="A48" s="11" t="s">
        <v>55</v>
      </c>
      <c r="B48" s="13">
        <f>B46/B47</f>
        <v>0.82608695652173914</v>
      </c>
    </row>
  </sheetData>
  <mergeCells count="14">
    <mergeCell ref="B40:B41"/>
    <mergeCell ref="A1:B1"/>
    <mergeCell ref="B17:B18"/>
    <mergeCell ref="B19:B20"/>
    <mergeCell ref="B24:B25"/>
    <mergeCell ref="B27:B28"/>
    <mergeCell ref="B32:B33"/>
    <mergeCell ref="B35:B36"/>
    <mergeCell ref="B3:B4"/>
    <mergeCell ref="B6:B7"/>
    <mergeCell ref="B8:B9"/>
    <mergeCell ref="B10:B11"/>
    <mergeCell ref="B13:B14"/>
    <mergeCell ref="B15:B1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6189C-8E84-4D49-B889-D445DA97B5BA}">
  <dimension ref="A1:G48"/>
  <sheetViews>
    <sheetView topLeftCell="A35" workbookViewId="0">
      <selection activeCell="E19" sqref="E19"/>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75</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3">
        <v>1</v>
      </c>
    </row>
    <row r="32" spans="1:2" x14ac:dyDescent="0.3">
      <c r="A32" s="4" t="s">
        <v>20</v>
      </c>
      <c r="B32" s="15">
        <v>0.75</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21</v>
      </c>
    </row>
    <row r="47" spans="1:2" ht="15" thickBot="1" x14ac:dyDescent="0.35">
      <c r="A47" s="11" t="s">
        <v>54</v>
      </c>
      <c r="B47" s="12">
        <v>23</v>
      </c>
    </row>
    <row r="48" spans="1:2" ht="15" thickBot="1" x14ac:dyDescent="0.35">
      <c r="A48" s="11" t="s">
        <v>55</v>
      </c>
      <c r="B48" s="13">
        <f>B46/B47</f>
        <v>0.91304347826086951</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0C04-AFD4-4520-8B86-A3661470E125}">
  <dimension ref="A1:G48"/>
  <sheetViews>
    <sheetView topLeftCell="A29" workbookViewId="0">
      <selection activeCell="E48" sqref="E48"/>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76</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v>1</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t="s">
        <v>52</v>
      </c>
    </row>
    <row r="27" spans="1:2" x14ac:dyDescent="0.3">
      <c r="A27" s="4" t="s">
        <v>23</v>
      </c>
      <c r="B27" s="15" t="s">
        <v>52</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t="s">
        <v>52</v>
      </c>
    </row>
    <row r="35" spans="1:2" x14ac:dyDescent="0.3">
      <c r="A35" s="4" t="s">
        <v>23</v>
      </c>
      <c r="B35" s="15" t="s">
        <v>52</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18.25</v>
      </c>
    </row>
    <row r="47" spans="1:2" ht="15" thickBot="1" x14ac:dyDescent="0.35">
      <c r="A47" s="11" t="s">
        <v>54</v>
      </c>
      <c r="B47" s="12">
        <v>20</v>
      </c>
    </row>
    <row r="48" spans="1:2" ht="15" thickBot="1" x14ac:dyDescent="0.35">
      <c r="A48" s="11" t="s">
        <v>55</v>
      </c>
      <c r="B48" s="13">
        <f>B46/B47</f>
        <v>0.91249999999999998</v>
      </c>
    </row>
  </sheetData>
  <mergeCells count="14">
    <mergeCell ref="B13:B14"/>
    <mergeCell ref="A1:B1"/>
    <mergeCell ref="B3:B4"/>
    <mergeCell ref="B6:B7"/>
    <mergeCell ref="B8:B9"/>
    <mergeCell ref="B10:B11"/>
    <mergeCell ref="B35:B36"/>
    <mergeCell ref="B40:B41"/>
    <mergeCell ref="B15:B16"/>
    <mergeCell ref="B17:B18"/>
    <mergeCell ref="B19:B20"/>
    <mergeCell ref="B24:B25"/>
    <mergeCell ref="B27:B28"/>
    <mergeCell ref="B32:B3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915D-1024-4086-8BF2-C9E9E7438EB5}">
  <dimension ref="A1:F21"/>
  <sheetViews>
    <sheetView tabSelected="1" workbookViewId="0">
      <selection activeCell="E23" sqref="E23"/>
    </sheetView>
  </sheetViews>
  <sheetFormatPr defaultColWidth="18" defaultRowHeight="14.4" x14ac:dyDescent="0.3"/>
  <sheetData>
    <row r="1" spans="1:6" x14ac:dyDescent="0.3">
      <c r="A1" t="s">
        <v>64</v>
      </c>
      <c r="B1" t="s">
        <v>65</v>
      </c>
      <c r="C1" t="s">
        <v>66</v>
      </c>
      <c r="D1" t="s">
        <v>77</v>
      </c>
      <c r="E1" t="s">
        <v>78</v>
      </c>
      <c r="F1" t="s">
        <v>67</v>
      </c>
    </row>
    <row r="2" spans="1:6" x14ac:dyDescent="0.3">
      <c r="A2">
        <v>101</v>
      </c>
      <c r="B2">
        <v>83</v>
      </c>
      <c r="C2" s="14">
        <f>28/29</f>
        <v>0.96551724137931039</v>
      </c>
      <c r="D2" s="14">
        <f>3/5</f>
        <v>0.6</v>
      </c>
      <c r="E2" s="14">
        <f>(C2+D2)/2</f>
        <v>0.78275862068965518</v>
      </c>
      <c r="F2">
        <v>1</v>
      </c>
    </row>
    <row r="3" spans="1:6" x14ac:dyDescent="0.3">
      <c r="A3">
        <v>204</v>
      </c>
      <c r="B3">
        <v>93</v>
      </c>
      <c r="C3" s="14">
        <f>26/26</f>
        <v>1</v>
      </c>
      <c r="D3" s="14">
        <f>4.5/7</f>
        <v>0.6428571428571429</v>
      </c>
      <c r="E3" s="14">
        <f t="shared" ref="E3:E21" si="0">(C3+D3)/2</f>
        <v>0.8214285714285714</v>
      </c>
      <c r="F3">
        <v>2</v>
      </c>
    </row>
    <row r="4" spans="1:6" x14ac:dyDescent="0.3">
      <c r="A4">
        <v>102</v>
      </c>
      <c r="B4">
        <v>89</v>
      </c>
      <c r="C4" s="14">
        <f>27.5/30</f>
        <v>0.91666666666666663</v>
      </c>
      <c r="D4" s="14">
        <f>4/5</f>
        <v>0.8</v>
      </c>
      <c r="E4" s="14">
        <f t="shared" si="0"/>
        <v>0.85833333333333339</v>
      </c>
      <c r="F4">
        <v>1</v>
      </c>
    </row>
    <row r="5" spans="1:6" x14ac:dyDescent="0.3">
      <c r="A5">
        <v>202</v>
      </c>
      <c r="B5">
        <v>88</v>
      </c>
      <c r="C5" s="14">
        <f>26/26</f>
        <v>1</v>
      </c>
      <c r="D5" s="14">
        <f>8/10</f>
        <v>0.8</v>
      </c>
      <c r="E5" s="14">
        <f t="shared" si="0"/>
        <v>0.9</v>
      </c>
      <c r="F5">
        <v>2</v>
      </c>
    </row>
    <row r="6" spans="1:6" x14ac:dyDescent="0.3">
      <c r="A6">
        <v>106</v>
      </c>
      <c r="B6">
        <v>89</v>
      </c>
      <c r="C6" s="14">
        <f>27/27</f>
        <v>1</v>
      </c>
      <c r="D6" s="14">
        <f>7.5/14</f>
        <v>0.5357142857142857</v>
      </c>
      <c r="E6" s="14">
        <f t="shared" si="0"/>
        <v>0.76785714285714279</v>
      </c>
      <c r="F6">
        <v>1</v>
      </c>
    </row>
    <row r="7" spans="1:6" x14ac:dyDescent="0.3">
      <c r="A7">
        <v>210</v>
      </c>
      <c r="B7">
        <v>93</v>
      </c>
      <c r="C7" s="14">
        <f>28/28</f>
        <v>1</v>
      </c>
      <c r="D7" s="14">
        <f>6/8</f>
        <v>0.75</v>
      </c>
      <c r="E7" s="14">
        <f t="shared" si="0"/>
        <v>0.875</v>
      </c>
      <c r="F7">
        <v>2</v>
      </c>
    </row>
    <row r="8" spans="1:6" x14ac:dyDescent="0.3">
      <c r="A8">
        <v>105</v>
      </c>
      <c r="B8">
        <v>90</v>
      </c>
      <c r="C8" s="14">
        <f>25/25</f>
        <v>1</v>
      </c>
      <c r="D8" s="14">
        <f>2.5/3</f>
        <v>0.83333333333333337</v>
      </c>
      <c r="E8" s="14">
        <f t="shared" si="0"/>
        <v>0.91666666666666674</v>
      </c>
      <c r="F8">
        <v>1</v>
      </c>
    </row>
    <row r="9" spans="1:6" x14ac:dyDescent="0.3">
      <c r="A9">
        <v>209</v>
      </c>
      <c r="B9">
        <v>83</v>
      </c>
      <c r="C9" s="14">
        <f>26/26</f>
        <v>1</v>
      </c>
      <c r="D9" s="14">
        <f>10.5/14</f>
        <v>0.75</v>
      </c>
      <c r="E9" s="14">
        <f t="shared" si="0"/>
        <v>0.875</v>
      </c>
      <c r="F9">
        <v>2</v>
      </c>
    </row>
    <row r="10" spans="1:6" x14ac:dyDescent="0.3">
      <c r="A10">
        <v>104</v>
      </c>
      <c r="B10">
        <v>85</v>
      </c>
      <c r="C10" s="14">
        <f>31.5/34</f>
        <v>0.92647058823529416</v>
      </c>
      <c r="D10" s="14">
        <f>5.5/9</f>
        <v>0.61111111111111116</v>
      </c>
      <c r="E10" s="14">
        <f t="shared" si="0"/>
        <v>0.76879084967320266</v>
      </c>
      <c r="F10">
        <v>1</v>
      </c>
    </row>
    <row r="11" spans="1:6" x14ac:dyDescent="0.3">
      <c r="A11">
        <v>201</v>
      </c>
      <c r="B11">
        <v>87</v>
      </c>
      <c r="C11" s="14">
        <f>29/29</f>
        <v>1</v>
      </c>
      <c r="D11" s="14">
        <f>6.5/8</f>
        <v>0.8125</v>
      </c>
      <c r="E11" s="14">
        <f t="shared" si="0"/>
        <v>0.90625</v>
      </c>
      <c r="F11">
        <v>2</v>
      </c>
    </row>
    <row r="12" spans="1:6" x14ac:dyDescent="0.3">
      <c r="A12">
        <v>107</v>
      </c>
      <c r="B12">
        <v>90</v>
      </c>
      <c r="C12" s="14">
        <f>30/32</f>
        <v>0.9375</v>
      </c>
      <c r="D12" s="14">
        <f>4.5/6</f>
        <v>0.75</v>
      </c>
      <c r="E12" s="14">
        <f t="shared" si="0"/>
        <v>0.84375</v>
      </c>
      <c r="F12">
        <v>1</v>
      </c>
    </row>
    <row r="13" spans="1:6" x14ac:dyDescent="0.3">
      <c r="A13">
        <v>203</v>
      </c>
      <c r="B13">
        <v>88</v>
      </c>
      <c r="C13" s="14">
        <f>27/28</f>
        <v>0.9642857142857143</v>
      </c>
      <c r="D13" s="14">
        <f>6/7</f>
        <v>0.8571428571428571</v>
      </c>
      <c r="E13" s="14">
        <f t="shared" si="0"/>
        <v>0.9107142857142857</v>
      </c>
      <c r="F13">
        <v>2</v>
      </c>
    </row>
    <row r="14" spans="1:6" x14ac:dyDescent="0.3">
      <c r="A14">
        <v>108</v>
      </c>
      <c r="B14">
        <v>95</v>
      </c>
      <c r="C14" s="14">
        <f>27/27</f>
        <v>1</v>
      </c>
      <c r="D14" s="14">
        <f>10/13</f>
        <v>0.76923076923076927</v>
      </c>
      <c r="E14" s="14">
        <f t="shared" si="0"/>
        <v>0.88461538461538458</v>
      </c>
      <c r="F14">
        <v>1</v>
      </c>
    </row>
    <row r="15" spans="1:6" x14ac:dyDescent="0.3">
      <c r="A15">
        <v>208</v>
      </c>
      <c r="B15">
        <v>83</v>
      </c>
      <c r="C15" s="14">
        <f>27/27</f>
        <v>1</v>
      </c>
      <c r="D15" s="14">
        <f>7.5/12</f>
        <v>0.625</v>
      </c>
      <c r="E15" s="14">
        <f t="shared" si="0"/>
        <v>0.8125</v>
      </c>
      <c r="F15">
        <v>2</v>
      </c>
    </row>
    <row r="16" spans="1:6" x14ac:dyDescent="0.3">
      <c r="A16">
        <v>109</v>
      </c>
      <c r="B16">
        <v>93</v>
      </c>
      <c r="C16" s="14">
        <f>25/25</f>
        <v>1</v>
      </c>
      <c r="D16" s="14">
        <f>8.5/12</f>
        <v>0.70833333333333337</v>
      </c>
      <c r="E16" s="14">
        <f t="shared" si="0"/>
        <v>0.85416666666666674</v>
      </c>
      <c r="F16">
        <v>1</v>
      </c>
    </row>
    <row r="17" spans="1:6" x14ac:dyDescent="0.3">
      <c r="A17">
        <v>207</v>
      </c>
      <c r="B17">
        <v>79</v>
      </c>
      <c r="C17" s="14">
        <f>24/24</f>
        <v>1</v>
      </c>
      <c r="D17" s="14">
        <f>3/5</f>
        <v>0.6</v>
      </c>
      <c r="E17" s="14">
        <f t="shared" si="0"/>
        <v>0.8</v>
      </c>
      <c r="F17">
        <v>2</v>
      </c>
    </row>
    <row r="18" spans="1:6" x14ac:dyDescent="0.3">
      <c r="A18">
        <v>110</v>
      </c>
      <c r="B18">
        <v>91</v>
      </c>
      <c r="C18" s="14">
        <f>29/30</f>
        <v>0.96666666666666667</v>
      </c>
      <c r="D18" s="14">
        <f>8.5/11</f>
        <v>0.77272727272727271</v>
      </c>
      <c r="E18" s="14">
        <f t="shared" si="0"/>
        <v>0.86969696969696964</v>
      </c>
      <c r="F18">
        <v>1</v>
      </c>
    </row>
    <row r="19" spans="1:6" x14ac:dyDescent="0.3">
      <c r="A19">
        <v>206</v>
      </c>
      <c r="B19">
        <v>91</v>
      </c>
      <c r="C19" s="14">
        <f>24/24</f>
        <v>1</v>
      </c>
      <c r="D19" s="14">
        <f>8/10</f>
        <v>0.8</v>
      </c>
      <c r="E19" s="14">
        <f t="shared" si="0"/>
        <v>0.9</v>
      </c>
      <c r="F19">
        <v>2</v>
      </c>
    </row>
    <row r="20" spans="1:6" x14ac:dyDescent="0.3">
      <c r="A20">
        <v>103</v>
      </c>
      <c r="B20">
        <v>91</v>
      </c>
      <c r="C20" s="14">
        <f>27/28</f>
        <v>0.9642857142857143</v>
      </c>
      <c r="D20" s="14">
        <f>4/6</f>
        <v>0.66666666666666663</v>
      </c>
      <c r="E20" s="14">
        <f t="shared" si="0"/>
        <v>0.81547619047619047</v>
      </c>
      <c r="F20">
        <v>1</v>
      </c>
    </row>
    <row r="21" spans="1:6" x14ac:dyDescent="0.3">
      <c r="A21">
        <v>205</v>
      </c>
      <c r="B21">
        <v>92</v>
      </c>
      <c r="C21" s="14">
        <f>27/27</f>
        <v>1</v>
      </c>
      <c r="D21" s="14">
        <f>9.5/12</f>
        <v>0.79166666666666663</v>
      </c>
      <c r="E21" s="14">
        <f t="shared" si="0"/>
        <v>0.89583333333333326</v>
      </c>
      <c r="F2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F074-824F-4CB9-BB54-5FBCB31594F0}">
  <dimension ref="A1:G48"/>
  <sheetViews>
    <sheetView topLeftCell="A26" workbookViewId="0">
      <selection activeCell="B44" sqref="B44"/>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56</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1</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1</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t="s">
        <v>52</v>
      </c>
    </row>
    <row r="27" spans="1:2" x14ac:dyDescent="0.3">
      <c r="A27" s="4" t="s">
        <v>23</v>
      </c>
      <c r="B27" s="15" t="s">
        <v>52</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19.5</v>
      </c>
    </row>
    <row r="47" spans="1:2" ht="15" thickBot="1" x14ac:dyDescent="0.35">
      <c r="A47" s="11" t="s">
        <v>54</v>
      </c>
      <c r="B47" s="12">
        <v>21</v>
      </c>
    </row>
    <row r="48" spans="1:2" ht="15" thickBot="1" x14ac:dyDescent="0.35">
      <c r="A48" s="11" t="s">
        <v>55</v>
      </c>
      <c r="B48" s="13">
        <f>B46/B47</f>
        <v>0.9285714285714286</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DA100-FCB4-4FB1-8FDC-44EB7EABD6CD}">
  <dimension ref="A1:G48"/>
  <sheetViews>
    <sheetView topLeftCell="A26" workbookViewId="0">
      <selection sqref="A1:B1"/>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58</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1</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1</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0.25</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0.25</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20.5</v>
      </c>
    </row>
    <row r="47" spans="1:2" ht="15" thickBot="1" x14ac:dyDescent="0.35">
      <c r="A47" s="11" t="s">
        <v>54</v>
      </c>
      <c r="B47" s="12">
        <v>23</v>
      </c>
    </row>
    <row r="48" spans="1:2" ht="15" thickBot="1" x14ac:dyDescent="0.35">
      <c r="A48" s="11" t="s">
        <v>55</v>
      </c>
      <c r="B48" s="13">
        <f>B46/B47</f>
        <v>0.89130434782608692</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D4A9-6456-4153-A6AB-69869021FDAF}">
  <dimension ref="A1:G48"/>
  <sheetViews>
    <sheetView topLeftCell="A26" workbookViewId="0">
      <selection activeCell="E42" sqref="E42"/>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57</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t="s">
        <v>52</v>
      </c>
    </row>
    <row r="35" spans="1:2" x14ac:dyDescent="0.3">
      <c r="A35" s="4" t="s">
        <v>23</v>
      </c>
      <c r="B35" s="15" t="s">
        <v>52</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0.25</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18.5</v>
      </c>
    </row>
    <row r="47" spans="1:2" ht="15" thickBot="1" x14ac:dyDescent="0.35">
      <c r="A47" s="11" t="s">
        <v>54</v>
      </c>
      <c r="B47" s="12">
        <v>21</v>
      </c>
    </row>
    <row r="48" spans="1:2" ht="15" thickBot="1" x14ac:dyDescent="0.35">
      <c r="A48" s="11" t="s">
        <v>55</v>
      </c>
      <c r="B48" s="13">
        <f>B46/B47</f>
        <v>0.88095238095238093</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DB14-9B60-4CEF-8932-8D6D3E8EA1CC}">
  <dimension ref="A1:G48"/>
  <sheetViews>
    <sheetView topLeftCell="A26" workbookViewId="0">
      <selection activeCell="E41" sqref="E41"/>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59</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0.75</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0.75</v>
      </c>
    </row>
    <row r="33" spans="1:2" ht="15" thickBot="1" x14ac:dyDescent="0.35">
      <c r="A33" s="5" t="s">
        <v>21</v>
      </c>
      <c r="B33" s="16"/>
    </row>
    <row r="34" spans="1:2" ht="15" thickBot="1" x14ac:dyDescent="0.35">
      <c r="A34" s="6" t="s">
        <v>22</v>
      </c>
      <c r="B34" s="9" t="s">
        <v>52</v>
      </c>
    </row>
    <row r="35" spans="1:2" x14ac:dyDescent="0.3">
      <c r="A35" s="4" t="s">
        <v>23</v>
      </c>
      <c r="B35" s="15" t="s">
        <v>52</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18.75</v>
      </c>
    </row>
    <row r="47" spans="1:2" ht="15" thickBot="1" x14ac:dyDescent="0.35">
      <c r="A47" s="11" t="s">
        <v>54</v>
      </c>
      <c r="B47" s="12">
        <v>21</v>
      </c>
    </row>
    <row r="48" spans="1:2" ht="15" thickBot="1" x14ac:dyDescent="0.35">
      <c r="A48" s="11" t="s">
        <v>55</v>
      </c>
      <c r="B48" s="13">
        <f>B46/B47</f>
        <v>0.8928571428571429</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5FBCC-8EFC-4C45-8AEF-4304B7A12014}">
  <dimension ref="A1:G48"/>
  <sheetViews>
    <sheetView topLeftCell="A26" workbookViewId="0">
      <selection activeCell="D43" sqref="D43"/>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60</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0.75</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v>1</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v>0.75</v>
      </c>
    </row>
    <row r="16" spans="1:7" ht="22.2" thickBot="1" x14ac:dyDescent="0.35">
      <c r="A16" s="5" t="s">
        <v>36</v>
      </c>
      <c r="B16" s="16"/>
    </row>
    <row r="17" spans="1:2" x14ac:dyDescent="0.3">
      <c r="A17" s="4" t="s">
        <v>14</v>
      </c>
      <c r="B17" s="15">
        <v>0.75</v>
      </c>
    </row>
    <row r="18" spans="1:2" ht="25.2" thickBot="1" x14ac:dyDescent="0.35">
      <c r="A18" s="5" t="s">
        <v>37</v>
      </c>
      <c r="B18" s="16"/>
    </row>
    <row r="19" spans="1:2" x14ac:dyDescent="0.3">
      <c r="A19" s="4" t="s">
        <v>15</v>
      </c>
      <c r="B19" s="15">
        <v>1</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0.75</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0.5</v>
      </c>
    </row>
    <row r="36" spans="1:2" ht="15" thickBot="1" x14ac:dyDescent="0.35">
      <c r="A36" s="10" t="s">
        <v>53</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1</v>
      </c>
    </row>
    <row r="45" spans="1:2" ht="15" thickBot="1" x14ac:dyDescent="0.35">
      <c r="A45" s="6" t="s">
        <v>34</v>
      </c>
      <c r="B45" s="6">
        <v>1</v>
      </c>
    </row>
    <row r="46" spans="1:2" ht="15" thickBot="1" x14ac:dyDescent="0.35">
      <c r="A46" s="11" t="s">
        <v>35</v>
      </c>
      <c r="B46" s="12">
        <f>SUM(B3:B45)</f>
        <v>21.5</v>
      </c>
    </row>
    <row r="47" spans="1:2" ht="15" thickBot="1" x14ac:dyDescent="0.35">
      <c r="A47" s="11" t="s">
        <v>54</v>
      </c>
      <c r="B47" s="12">
        <v>23</v>
      </c>
    </row>
    <row r="48" spans="1:2" ht="15" thickBot="1" x14ac:dyDescent="0.35">
      <c r="A48" s="11" t="s">
        <v>55</v>
      </c>
      <c r="B48" s="13">
        <f>B46/B47</f>
        <v>0.93478260869565222</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DA-6C02-4EDD-8E03-ACFBCAC019DC}">
  <dimension ref="A1:G48"/>
  <sheetViews>
    <sheetView topLeftCell="A32" workbookViewId="0">
      <selection activeCell="D48" sqref="D48"/>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61</v>
      </c>
      <c r="B1" s="17"/>
    </row>
    <row r="2" spans="1:7" ht="15" thickBot="1" x14ac:dyDescent="0.35">
      <c r="A2" s="1" t="s">
        <v>0</v>
      </c>
      <c r="B2" s="2" t="s">
        <v>1</v>
      </c>
      <c r="E2" s="1" t="s">
        <v>39</v>
      </c>
      <c r="F2" s="2" t="s">
        <v>40</v>
      </c>
      <c r="G2" s="2" t="s">
        <v>41</v>
      </c>
    </row>
    <row r="3" spans="1:7" ht="15" thickBot="1" x14ac:dyDescent="0.35">
      <c r="A3" s="4" t="s">
        <v>2</v>
      </c>
      <c r="B3" s="15">
        <v>1</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0.75</v>
      </c>
    </row>
    <row r="9" spans="1:7" ht="15" thickBot="1" x14ac:dyDescent="0.35">
      <c r="A9" s="5" t="s">
        <v>8</v>
      </c>
      <c r="B9" s="16"/>
    </row>
    <row r="10" spans="1:7" x14ac:dyDescent="0.3">
      <c r="A10" s="4" t="s">
        <v>9</v>
      </c>
      <c r="B10" s="15" t="s">
        <v>52</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t="s">
        <v>52</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10" t="s">
        <v>62</v>
      </c>
      <c r="B20" s="16"/>
    </row>
    <row r="21" spans="1:2" ht="15" thickBot="1" x14ac:dyDescent="0.35">
      <c r="A21" s="7" t="s">
        <v>17</v>
      </c>
      <c r="B21" s="8"/>
    </row>
    <row r="22" spans="1:2" ht="15" thickBot="1" x14ac:dyDescent="0.35">
      <c r="A22" s="6" t="s">
        <v>18</v>
      </c>
      <c r="B22" s="9">
        <v>1</v>
      </c>
    </row>
    <row r="23" spans="1:2" ht="15" thickBot="1" x14ac:dyDescent="0.35">
      <c r="A23" s="6" t="s">
        <v>19</v>
      </c>
      <c r="B23" s="9" t="s">
        <v>52</v>
      </c>
    </row>
    <row r="24" spans="1:2" x14ac:dyDescent="0.3">
      <c r="A24" s="4" t="s">
        <v>20</v>
      </c>
      <c r="B24" s="15" t="s">
        <v>52</v>
      </c>
    </row>
    <row r="25" spans="1:2" ht="15" thickBot="1" x14ac:dyDescent="0.35">
      <c r="A25" s="5" t="s">
        <v>21</v>
      </c>
      <c r="B25" s="16"/>
    </row>
    <row r="26" spans="1:2" ht="15" thickBot="1" x14ac:dyDescent="0.35">
      <c r="A26" s="6" t="s">
        <v>22</v>
      </c>
      <c r="B26" s="9" t="s">
        <v>52</v>
      </c>
    </row>
    <row r="27" spans="1:2" x14ac:dyDescent="0.3">
      <c r="A27" s="4" t="s">
        <v>23</v>
      </c>
      <c r="B27" s="15" t="s">
        <v>52</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v>1</v>
      </c>
    </row>
    <row r="35" spans="1:2" x14ac:dyDescent="0.3">
      <c r="A35" s="4" t="s">
        <v>23</v>
      </c>
      <c r="B35" s="15">
        <v>1</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1</v>
      </c>
    </row>
    <row r="44" spans="1:2" ht="15" thickBot="1" x14ac:dyDescent="0.35">
      <c r="A44" s="6" t="s">
        <v>33</v>
      </c>
      <c r="B44" s="9">
        <v>0.25</v>
      </c>
    </row>
    <row r="45" spans="1:2" ht="15" thickBot="1" x14ac:dyDescent="0.35">
      <c r="A45" s="6" t="s">
        <v>34</v>
      </c>
      <c r="B45" s="6">
        <v>1</v>
      </c>
    </row>
    <row r="46" spans="1:2" ht="15" thickBot="1" x14ac:dyDescent="0.35">
      <c r="A46" s="11" t="s">
        <v>35</v>
      </c>
      <c r="B46" s="12">
        <f>SUM(B3:B45)</f>
        <v>15.25</v>
      </c>
    </row>
    <row r="47" spans="1:2" ht="15" thickBot="1" x14ac:dyDescent="0.35">
      <c r="A47" s="11" t="s">
        <v>54</v>
      </c>
      <c r="B47" s="12">
        <v>17</v>
      </c>
    </row>
    <row r="48" spans="1:2" ht="15" thickBot="1" x14ac:dyDescent="0.35">
      <c r="A48" s="11" t="s">
        <v>55</v>
      </c>
      <c r="B48" s="13">
        <f>B46/B47</f>
        <v>0.8970588235294118</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58C-8C74-4494-B6E8-F4F6F5B90215}">
  <dimension ref="A1:G48"/>
  <sheetViews>
    <sheetView topLeftCell="A29" workbookViewId="0">
      <selection activeCell="E41" sqref="E41"/>
    </sheetView>
  </sheetViews>
  <sheetFormatPr defaultRowHeight="14.4" x14ac:dyDescent="0.3"/>
  <cols>
    <col min="1" max="1" width="62.6640625" style="3" customWidth="1"/>
    <col min="2" max="2" width="11.5546875" style="3" bestFit="1" customWidth="1"/>
    <col min="3" max="4" width="8.88671875" style="3"/>
    <col min="5" max="5" width="27.109375" style="3" customWidth="1"/>
    <col min="6" max="6" width="17.5546875" style="3" customWidth="1"/>
    <col min="7" max="7" width="62.21875" style="3" customWidth="1"/>
    <col min="8" max="16384" width="8.88671875" style="3"/>
  </cols>
  <sheetData>
    <row r="1" spans="1:7" ht="15" thickBot="1" x14ac:dyDescent="0.35">
      <c r="A1" s="17" t="s">
        <v>63</v>
      </c>
      <c r="B1" s="17"/>
    </row>
    <row r="2" spans="1:7" ht="15" thickBot="1" x14ac:dyDescent="0.35">
      <c r="A2" s="1" t="s">
        <v>0</v>
      </c>
      <c r="B2" s="2" t="s">
        <v>1</v>
      </c>
      <c r="E2" s="1" t="s">
        <v>39</v>
      </c>
      <c r="F2" s="2" t="s">
        <v>40</v>
      </c>
      <c r="G2" s="2" t="s">
        <v>41</v>
      </c>
    </row>
    <row r="3" spans="1:7" ht="15" thickBot="1" x14ac:dyDescent="0.35">
      <c r="A3" s="4" t="s">
        <v>2</v>
      </c>
      <c r="B3" s="15">
        <v>0.5</v>
      </c>
      <c r="E3" s="6" t="s">
        <v>42</v>
      </c>
      <c r="F3" s="9">
        <v>0</v>
      </c>
      <c r="G3" s="9" t="s">
        <v>43</v>
      </c>
    </row>
    <row r="4" spans="1:7" ht="28.2" thickBot="1" x14ac:dyDescent="0.35">
      <c r="A4" s="5" t="s">
        <v>3</v>
      </c>
      <c r="B4" s="16"/>
      <c r="E4" s="6" t="s">
        <v>44</v>
      </c>
      <c r="F4" s="9">
        <v>0.25</v>
      </c>
      <c r="G4" s="9" t="s">
        <v>45</v>
      </c>
    </row>
    <row r="5" spans="1:7" ht="28.2" thickBot="1" x14ac:dyDescent="0.35">
      <c r="A5" s="7" t="s">
        <v>4</v>
      </c>
      <c r="B5" s="8"/>
      <c r="E5" s="6" t="s">
        <v>46</v>
      </c>
      <c r="F5" s="9">
        <v>0.5</v>
      </c>
      <c r="G5" s="9" t="s">
        <v>47</v>
      </c>
    </row>
    <row r="6" spans="1:7" ht="28.2" thickBot="1" x14ac:dyDescent="0.35">
      <c r="A6" s="4" t="s">
        <v>5</v>
      </c>
      <c r="B6" s="15">
        <v>1</v>
      </c>
      <c r="E6" s="6" t="s">
        <v>48</v>
      </c>
      <c r="F6" s="9">
        <v>0.75</v>
      </c>
      <c r="G6" s="9" t="s">
        <v>49</v>
      </c>
    </row>
    <row r="7" spans="1:7" ht="15" thickBot="1" x14ac:dyDescent="0.35">
      <c r="A7" s="5" t="s">
        <v>6</v>
      </c>
      <c r="B7" s="16"/>
      <c r="E7" s="6" t="s">
        <v>50</v>
      </c>
      <c r="F7" s="9">
        <v>1</v>
      </c>
      <c r="G7" s="9" t="s">
        <v>51</v>
      </c>
    </row>
    <row r="8" spans="1:7" x14ac:dyDescent="0.3">
      <c r="A8" s="4" t="s">
        <v>7</v>
      </c>
      <c r="B8" s="15">
        <v>1</v>
      </c>
    </row>
    <row r="9" spans="1:7" ht="15" thickBot="1" x14ac:dyDescent="0.35">
      <c r="A9" s="5" t="s">
        <v>8</v>
      </c>
      <c r="B9" s="16"/>
    </row>
    <row r="10" spans="1:7" x14ac:dyDescent="0.3">
      <c r="A10" s="4" t="s">
        <v>9</v>
      </c>
      <c r="B10" s="15" t="s">
        <v>52</v>
      </c>
    </row>
    <row r="11" spans="1:7" ht="15" thickBot="1" x14ac:dyDescent="0.35">
      <c r="A11" s="5" t="s">
        <v>10</v>
      </c>
      <c r="B11" s="16"/>
    </row>
    <row r="12" spans="1:7" ht="15" thickBot="1" x14ac:dyDescent="0.35">
      <c r="A12" s="7" t="s">
        <v>11</v>
      </c>
      <c r="B12" s="8"/>
    </row>
    <row r="13" spans="1:7" x14ac:dyDescent="0.3">
      <c r="A13" s="4" t="s">
        <v>12</v>
      </c>
      <c r="B13" s="15" t="s">
        <v>52</v>
      </c>
    </row>
    <row r="14" spans="1:7" ht="15" thickBot="1" x14ac:dyDescent="0.35">
      <c r="A14" s="5" t="s">
        <v>13</v>
      </c>
      <c r="B14" s="16"/>
    </row>
    <row r="15" spans="1:7" x14ac:dyDescent="0.3">
      <c r="A15" s="4" t="s">
        <v>9</v>
      </c>
      <c r="B15" s="15" t="s">
        <v>52</v>
      </c>
    </row>
    <row r="16" spans="1:7" ht="22.2" thickBot="1" x14ac:dyDescent="0.35">
      <c r="A16" s="5" t="s">
        <v>36</v>
      </c>
      <c r="B16" s="16"/>
    </row>
    <row r="17" spans="1:2" x14ac:dyDescent="0.3">
      <c r="A17" s="4" t="s">
        <v>14</v>
      </c>
      <c r="B17" s="15">
        <v>0.5</v>
      </c>
    </row>
    <row r="18" spans="1:2" ht="25.2" thickBot="1" x14ac:dyDescent="0.35">
      <c r="A18" s="5" t="s">
        <v>37</v>
      </c>
      <c r="B18" s="16"/>
    </row>
    <row r="19" spans="1:2" x14ac:dyDescent="0.3">
      <c r="A19" s="4" t="s">
        <v>15</v>
      </c>
      <c r="B19" s="15">
        <v>0.75</v>
      </c>
    </row>
    <row r="20" spans="1:2" ht="15" thickBot="1" x14ac:dyDescent="0.35">
      <c r="A20" s="5" t="s">
        <v>16</v>
      </c>
      <c r="B20" s="16"/>
    </row>
    <row r="21" spans="1:2" ht="15" thickBot="1" x14ac:dyDescent="0.35">
      <c r="A21" s="7" t="s">
        <v>17</v>
      </c>
      <c r="B21" s="8"/>
    </row>
    <row r="22" spans="1:2" ht="15" thickBot="1" x14ac:dyDescent="0.35">
      <c r="A22" s="6" t="s">
        <v>18</v>
      </c>
      <c r="B22" s="9">
        <v>1</v>
      </c>
    </row>
    <row r="23" spans="1:2" ht="15" thickBot="1" x14ac:dyDescent="0.35">
      <c r="A23" s="6" t="s">
        <v>19</v>
      </c>
      <c r="B23" s="9">
        <v>1</v>
      </c>
    </row>
    <row r="24" spans="1:2" x14ac:dyDescent="0.3">
      <c r="A24" s="4" t="s">
        <v>20</v>
      </c>
      <c r="B24" s="15">
        <v>1</v>
      </c>
    </row>
    <row r="25" spans="1:2" ht="15" thickBot="1" x14ac:dyDescent="0.35">
      <c r="A25" s="5" t="s">
        <v>21</v>
      </c>
      <c r="B25" s="16"/>
    </row>
    <row r="26" spans="1:2" ht="15" thickBot="1" x14ac:dyDescent="0.35">
      <c r="A26" s="6" t="s">
        <v>22</v>
      </c>
      <c r="B26" s="9">
        <v>1</v>
      </c>
    </row>
    <row r="27" spans="1:2" x14ac:dyDescent="0.3">
      <c r="A27" s="4" t="s">
        <v>23</v>
      </c>
      <c r="B27" s="15">
        <v>1</v>
      </c>
    </row>
    <row r="28" spans="1:2" ht="15" thickBot="1" x14ac:dyDescent="0.35">
      <c r="A28" s="10" t="s">
        <v>53</v>
      </c>
      <c r="B28" s="16"/>
    </row>
    <row r="29" spans="1:2" ht="15" thickBot="1" x14ac:dyDescent="0.35">
      <c r="A29" s="7" t="s">
        <v>25</v>
      </c>
      <c r="B29" s="8"/>
    </row>
    <row r="30" spans="1:2" ht="15" thickBot="1" x14ac:dyDescent="0.35">
      <c r="A30" s="6" t="s">
        <v>18</v>
      </c>
      <c r="B30" s="9">
        <v>1</v>
      </c>
    </row>
    <row r="31" spans="1:2" ht="15" thickBot="1" x14ac:dyDescent="0.35">
      <c r="A31" s="6" t="s">
        <v>19</v>
      </c>
      <c r="B31" s="9">
        <v>1</v>
      </c>
    </row>
    <row r="32" spans="1:2" x14ac:dyDescent="0.3">
      <c r="A32" s="4" t="s">
        <v>20</v>
      </c>
      <c r="B32" s="15">
        <v>1</v>
      </c>
    </row>
    <row r="33" spans="1:2" ht="15" thickBot="1" x14ac:dyDescent="0.35">
      <c r="A33" s="5" t="s">
        <v>21</v>
      </c>
      <c r="B33" s="16"/>
    </row>
    <row r="34" spans="1:2" ht="15" thickBot="1" x14ac:dyDescent="0.35">
      <c r="A34" s="6" t="s">
        <v>22</v>
      </c>
      <c r="B34" s="9" t="s">
        <v>52</v>
      </c>
    </row>
    <row r="35" spans="1:2" x14ac:dyDescent="0.3">
      <c r="A35" s="4" t="s">
        <v>23</v>
      </c>
      <c r="B35" s="15" t="s">
        <v>52</v>
      </c>
    </row>
    <row r="36" spans="1:2" ht="15" thickBot="1" x14ac:dyDescent="0.35">
      <c r="A36" s="5" t="s">
        <v>24</v>
      </c>
      <c r="B36" s="16"/>
    </row>
    <row r="37" spans="1:2" ht="15" thickBot="1" x14ac:dyDescent="0.35">
      <c r="A37" s="7" t="s">
        <v>26</v>
      </c>
      <c r="B37" s="8"/>
    </row>
    <row r="38" spans="1:2" ht="15" thickBot="1" x14ac:dyDescent="0.35">
      <c r="A38" s="6" t="s">
        <v>27</v>
      </c>
      <c r="B38" s="9">
        <v>1</v>
      </c>
    </row>
    <row r="39" spans="1:2" ht="15" thickBot="1" x14ac:dyDescent="0.35">
      <c r="A39" s="6" t="s">
        <v>28</v>
      </c>
      <c r="B39" s="9">
        <v>1</v>
      </c>
    </row>
    <row r="40" spans="1:2" x14ac:dyDescent="0.3">
      <c r="A40" s="4" t="s">
        <v>29</v>
      </c>
      <c r="B40" s="15">
        <v>1</v>
      </c>
    </row>
    <row r="41" spans="1:2" ht="54.6" thickBot="1" x14ac:dyDescent="0.35">
      <c r="A41" s="5" t="s">
        <v>30</v>
      </c>
      <c r="B41" s="16"/>
    </row>
    <row r="42" spans="1:2" ht="15" thickBot="1" x14ac:dyDescent="0.35">
      <c r="A42" s="7" t="s">
        <v>31</v>
      </c>
      <c r="B42" s="8"/>
    </row>
    <row r="43" spans="1:2" ht="15" thickBot="1" x14ac:dyDescent="0.35">
      <c r="A43" s="6" t="s">
        <v>32</v>
      </c>
      <c r="B43" s="9">
        <v>0</v>
      </c>
    </row>
    <row r="44" spans="1:2" ht="15" thickBot="1" x14ac:dyDescent="0.35">
      <c r="A44" s="6" t="s">
        <v>33</v>
      </c>
      <c r="B44" s="9">
        <v>0</v>
      </c>
    </row>
    <row r="45" spans="1:2" ht="15" thickBot="1" x14ac:dyDescent="0.35">
      <c r="A45" s="6" t="s">
        <v>34</v>
      </c>
      <c r="B45" s="6">
        <v>1</v>
      </c>
    </row>
    <row r="46" spans="1:2" ht="15" thickBot="1" x14ac:dyDescent="0.35">
      <c r="A46" s="11" t="s">
        <v>35</v>
      </c>
      <c r="B46" s="12">
        <f>SUM(B3:B45)</f>
        <v>15.75</v>
      </c>
    </row>
    <row r="47" spans="1:2" ht="15" thickBot="1" x14ac:dyDescent="0.35">
      <c r="A47" s="11" t="s">
        <v>54</v>
      </c>
      <c r="B47" s="12">
        <v>19</v>
      </c>
    </row>
    <row r="48" spans="1:2" ht="15" thickBot="1" x14ac:dyDescent="0.35">
      <c r="A48" s="11" t="s">
        <v>55</v>
      </c>
      <c r="B48" s="13">
        <f>B46/B47</f>
        <v>0.82894736842105265</v>
      </c>
    </row>
  </sheetData>
  <mergeCells count="14">
    <mergeCell ref="B35:B36"/>
    <mergeCell ref="B40:B41"/>
    <mergeCell ref="B15:B16"/>
    <mergeCell ref="B17:B18"/>
    <mergeCell ref="B19:B20"/>
    <mergeCell ref="B24:B25"/>
    <mergeCell ref="B27:B28"/>
    <mergeCell ref="B32:B33"/>
    <mergeCell ref="B13:B14"/>
    <mergeCell ref="A1:B1"/>
    <mergeCell ref="B3:B4"/>
    <mergeCell ref="B6:B7"/>
    <mergeCell ref="B8:B9"/>
    <mergeCell ref="B10: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101_Completeness</vt:lpstr>
      <vt:lpstr>204_Completeness</vt:lpstr>
      <vt:lpstr>102_Completeness</vt:lpstr>
      <vt:lpstr>202_Completeness</vt:lpstr>
      <vt:lpstr>106_Completeness</vt:lpstr>
      <vt:lpstr>210_Completeness</vt:lpstr>
      <vt:lpstr>105_Completeness</vt:lpstr>
      <vt:lpstr>209_Completeness</vt:lpstr>
      <vt:lpstr>103_Completeness</vt:lpstr>
      <vt:lpstr>205_Completeness</vt:lpstr>
      <vt:lpstr>104_Completeness</vt:lpstr>
      <vt:lpstr>201_Completeness</vt:lpstr>
      <vt:lpstr>107_Completeness</vt:lpstr>
      <vt:lpstr>203_Completeness</vt:lpstr>
      <vt:lpstr>108_Completeness</vt:lpstr>
      <vt:lpstr>208_Completeness</vt:lpstr>
      <vt:lpstr>109_Completeness</vt:lpstr>
      <vt:lpstr>207_Completeness</vt:lpstr>
      <vt:lpstr>110_Completeness</vt:lpstr>
      <vt:lpstr>206_Completeness</vt:lpstr>
      <vt:lpstr>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Dyer</dc:creator>
  <cp:lastModifiedBy>Barry Dyer</cp:lastModifiedBy>
  <dcterms:created xsi:type="dcterms:W3CDTF">2025-04-23T07:30:02Z</dcterms:created>
  <dcterms:modified xsi:type="dcterms:W3CDTF">2025-04-27T07:37:50Z</dcterms:modified>
</cp:coreProperties>
</file>